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C12" i="9"/>
  <c r="C13" i="9"/>
  <c r="C14" i="9"/>
  <c r="C15" i="9"/>
  <c r="C16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AN5" i="12"/>
  <c r="U48" i="9"/>
  <c r="AF5" i="12"/>
  <c r="U5" i="11"/>
  <c r="U11" i="11"/>
  <c r="U6" i="11"/>
  <c r="U10" i="11"/>
  <c r="U18" i="11"/>
  <c r="H5" i="12"/>
  <c r="V5" i="11"/>
  <c r="V11" i="11"/>
  <c r="V6" i="11"/>
  <c r="V10" i="11"/>
  <c r="V18" i="11"/>
  <c r="I5" i="12"/>
  <c r="X11" i="11"/>
  <c r="X6" i="11"/>
  <c r="X10" i="11"/>
  <c r="X18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AN6" i="12"/>
  <c r="U49" i="9"/>
  <c r="AF6" i="12"/>
  <c r="U25" i="11"/>
  <c r="U27" i="11"/>
  <c r="U19" i="11"/>
  <c r="U9" i="11"/>
  <c r="U16" i="11"/>
  <c r="H6" i="12"/>
  <c r="V25" i="11"/>
  <c r="V27" i="11"/>
  <c r="V19" i="11"/>
  <c r="V9" i="11"/>
  <c r="V16" i="11"/>
  <c r="I6" i="12"/>
  <c r="X27" i="11"/>
  <c r="X19" i="11"/>
  <c r="X16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AN10" i="12"/>
  <c r="U53" i="9"/>
  <c r="AF10" i="12"/>
  <c r="U34" i="11"/>
  <c r="H10" i="12"/>
  <c r="V34" i="11"/>
  <c r="I10" i="12"/>
  <c r="X34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30" i="11"/>
  <c r="U30" i="11"/>
  <c r="V29" i="11"/>
  <c r="U29" i="11"/>
  <c r="V28" i="11"/>
  <c r="U28" i="11"/>
  <c r="V24" i="11"/>
  <c r="U24" i="11"/>
  <c r="V23" i="11"/>
  <c r="U23" i="11"/>
  <c r="V22" i="11"/>
  <c r="U22" i="11"/>
  <c r="V21" i="11"/>
  <c r="U21" i="11"/>
  <c r="V20" i="11"/>
  <c r="U20" i="11"/>
  <c r="V17" i="11"/>
  <c r="U17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17" i="9"/>
  <c r="B16" i="9"/>
  <c r="B15" i="9"/>
  <c r="B14" i="9"/>
  <c r="B13" i="9"/>
  <c r="B12" i="9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17" i="11"/>
  <c r="T20" i="11"/>
  <c r="T21" i="11"/>
  <c r="T22" i="11"/>
  <c r="T23" i="11"/>
  <c r="T24" i="11"/>
  <c r="T26" i="11"/>
  <c r="T28" i="11"/>
  <c r="T29" i="11"/>
  <c r="T30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0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X26" i="11"/>
  <c r="X22" i="11"/>
  <c r="U21" i="71"/>
  <c r="U17" i="71"/>
  <c r="U5" i="71"/>
  <c r="X30" i="1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W19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<sst xmlns="http://schemas.openxmlformats.org/spreadsheetml/2006/main" count="13402" uniqueCount="7950">
  <si>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</si>
  <si>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</si>
  <si>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</si>
  <si>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</si>
  <si>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</si>
  <si>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</si>
  <si>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</si>
  <si>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</si>
  <si>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</si>
  <si>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</si>
  <si>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</si>
  <si>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</si>
  <si>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</si>
  <si>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</si>
  <si>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</si>
  <si>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</si>
  <si>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</si>
  <si>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</si>
  <si>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</si>
  <si>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</si>
  <si>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</si>
  <si>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</si>
  <si>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</si>
  <si>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</si>
  <si>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</si>
  <si>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</si>
  <si>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</si>
  <si>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</si>
  <si>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</si>
  <si>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</si>
  <si>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</si>
  <si>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</si>
  <si>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</si>
  <si>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</si>
  <si>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</si>
  <si>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</si>
  <si>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</si>
  <si>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</si>
  <si>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</si>
  <si>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</si>
  <si>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</si>
  <si>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</si>
  <si>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</si>
  <si>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</si>
  <si>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</si>
  <si>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</si>
  <si>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</si>
  <si>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</si>
  <si>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</si>
  <si>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</si>
  <si>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</si>
  <si>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</si>
  <si>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</si>
  <si>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</si>
  <si>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</si>
  <si>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</si>
  <si>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</si>
  <si>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</si>
  <si>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</si>
  <si>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</si>
  <si>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</si>
  <si>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</si>
  <si>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</si>
  <si>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</si>
  <si>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</si>
  <si>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</si>
  <si>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</si>
  <si>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</si>
  <si>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</si>
  <si>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</si>
  <si>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</si>
  <si>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</si>
  <si>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</si>
  <si>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</si>
  <si>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</si>
  <si>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</si>
  <si>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</si>
  <si>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</si>
  <si>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</si>
  <si>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</si>
  <si>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</si>
  <si>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</si>
  <si>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</si>
  <si>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</si>
  <si>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</si>
  <si>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</si>
  <si>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</si>
  <si>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</si>
  <si>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</si>
  <si>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</si>
  <si>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</si>
  <si>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</si>
  <si>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</si>
  <si>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</si>
  <si>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</si>
  <si>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</si>
  <si>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</si>
  <si>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</si>
  <si>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</si>
  <si>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</si>
  <si>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</si>
  <si>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</si>
  <si>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</si>
  <si>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</si>
  <si>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</si>
  <si>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</si>
  <si>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</si>
  <si>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</si>
  <si>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</si>
  <si>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</si>
  <si>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</si>
  <si>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</si>
  <si>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</si>
  <si>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</si>
  <si>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</si>
  <si>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</si>
  <si>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</si>
  <si>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</si>
  <si>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</si>
  <si>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</si>
  <si>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</si>
  <si>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</si>
  <si>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</si>
  <si>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</si>
  <si>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</si>
  <si>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</si>
  <si>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</si>
  <si>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</si>
  <si>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</si>
  <si>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</si>
  <si>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</si>
  <si>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</si>
  <si>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</si>
  <si>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</si>
  <si>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</si>
  <si>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</si>
  <si>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</si>
  <si>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</si>
  <si>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</si>
  <si>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</si>
  <si>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</si>
  <si>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</si>
  <si>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</si>
  <si>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</si>
  <si>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</si>
  <si>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</si>
  <si>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</si>
  <si>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</si>
  <si>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</si>
  <si>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</si>
  <si>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</si>
  <si>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</si>
  <si>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</si>
  <si>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</si>
  <si>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</si>
  <si>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</si>
  <si>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</si>
  <si>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</si>
  <si>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</si>
  <si>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</si>
  <si>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</si>
  <si>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</si>
  <si>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</si>
  <si>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</si>
  <si>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</si>
  <si>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</si>
  <si>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</si>
  <si>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</si>
  <si>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</si>
  <si>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</si>
  <si>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</si>
  <si>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</si>
  <si>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</si>
  <si>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</si>
  <si>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</si>
  <si>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</si>
  <si>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</si>
  <si>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</si>
  <si>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</si>
  <si>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</si>
  <si>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</si>
  <si>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</si>
  <si>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</si>
  <si>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</si>
  <si>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</si>
  <si>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</si>
  <si>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</si>
  <si>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</si>
  <si>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</si>
  <si>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</si>
  <si>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</si>
  <si>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</si>
  <si>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</si>
  <si>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</si>
  <si>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</si>
  <si>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</si>
  <si>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</si>
  <si>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</si>
  <si>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</si>
  <si>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</si>
  <si>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</si>
  <si>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</si>
  <si>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</si>
  <si>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</si>
  <si>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</si>
  <si>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</si>
  <si>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</si>
  <si>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</si>
  <si>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</si>
  <si>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</si>
  <si>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</si>
  <si>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</si>
  <si>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</si>
  <si>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</si>
  <si>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</si>
  <si>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</si>
  <si>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</si>
  <si>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</si>
  <si>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</si>
  <si>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</si>
  <si>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</si>
  <si>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</si>
  <si>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</si>
  <si>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</si>
  <si>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</si>
  <si>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</si>
  <si>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</si>
  <si>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</si>
  <si>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</si>
  <si>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</si>
  <si>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</si>
  <si>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</si>
  <si>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</si>
  <si>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</si>
  <si>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</si>
  <si>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</si>
  <si>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</si>
  <si>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</si>
  <si>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</si>
  <si>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</si>
  <si>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</si>
  <si>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</si>
  <si>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</si>
  <si>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</si>
  <si>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</si>
  <si>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</si>
  <si>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</si>
  <si>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</si>
  <si>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</si>
  <si>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</si>
  <si>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</si>
  <si>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</si>
  <si>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</si>
  <si>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</si>
  <si>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</si>
  <si>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</si>
  <si>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</si>
  <si>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</si>
  <si>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</si>
  <si>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</si>
  <si>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</si>
  <si>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</si>
  <si>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</si>
  <si>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</si>
  <si>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</si>
  <si>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</si>
  <si>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</si>
  <si>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</si>
  <si>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</si>
  <si>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</si>
  <si>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</si>
  <si>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</si>
  <si>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</si>
  <si>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</si>
  <si>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</si>
  <si>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</si>
  <si>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</si>
  <si>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</si>
  <si>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</si>
  <si>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</si>
  <si>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</si>
  <si>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</si>
  <si>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</si>
  <si>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</si>
  <si>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</si>
  <si>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</si>
  <si>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</si>
  <si>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</si>
  <si>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</si>
  <si>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</si>
  <si>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</si>
  <si>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</si>
  <si>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</si>
  <si>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</si>
  <si>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</si>
  <si>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</si>
  <si>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</si>
  <si>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</si>
  <si>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</si>
  <si>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</si>
  <si>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</si>
  <si>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</si>
  <si>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</si>
  <si>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</si>
  <si>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</si>
  <si>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</si>
  <si>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</si>
  <si>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</si>
  <si>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</si>
  <si>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</si>
  <si>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</si>
  <si>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</si>
  <si>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</si>
  <si>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</si>
  <si>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</si>
  <si>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</si>
  <si>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</si>
  <si>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</si>
  <si>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</si>
  <si>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</si>
  <si>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</si>
  <si>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</si>
  <si>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</si>
  <si>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</si>
  <si>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</si>
  <si>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</si>
  <si>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</si>
  <si>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</si>
  <si>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</si>
  <si>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</si>
  <si>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</si>
  <si>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</si>
  <si>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</si>
  <si>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</si>
  <si>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</si>
  <si>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</si>
  <si>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</si>
  <si>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</si>
  <si>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</si>
  <si>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</si>
  <si>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</si>
  <si>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</si>
  <si>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</si>
  <si>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</si>
  <si>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</si>
  <si>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</si>
  <si>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</si>
  <si>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</si>
  <si>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</si>
  <si>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</si>
  <si>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</si>
  <si>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</si>
  <si>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</si>
  <si>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</si>
  <si>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</si>
  <si>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</si>
  <si>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</si>
  <si>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</si>
  <si>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</si>
  <si>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</si>
  <si>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</si>
  <si>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</si>
  <si>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</si>
  <si>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</si>
  <si>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</si>
  <si>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</si>
  <si>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</si>
  <si>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</si>
  <si>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</si>
  <si>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</si>
  <si>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</si>
  <si>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</si>
  <si>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</si>
  <si>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</si>
  <si>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</si>
  <si>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</si>
  <si>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</si>
  <si>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</si>
  <si>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</si>
  <si>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</si>
  <si>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</si>
  <si>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</si>
  <si>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</si>
  <si>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</si>
  <si>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</si>
  <si>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</si>
  <si>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</si>
  <si>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</si>
  <si>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</si>
  <si>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</si>
  <si>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</si>
  <si>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</si>
  <si>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</si>
  <si>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</si>
  <si>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</si>
  <si>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</si>
  <si>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</si>
  <si>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</si>
  <si>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</si>
  <si>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</si>
  <si>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</si>
  <si>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</si>
  <si>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</si>
  <si>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</si>
  <si>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</si>
  <si>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</si>
  <si>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</si>
  <si>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</si>
  <si>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</si>
  <si>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</si>
  <si>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</si>
  <si>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</si>
  <si>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</si>
  <si>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</si>
  <si>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</si>
  <si>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</si>
  <si>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</si>
  <si>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</si>
  <si>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</si>
  <si>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</si>
  <si>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</si>
  <si>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</si>
  <si>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</si>
  <si>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</si>
  <si>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</si>
  <si>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</si>
  <si>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</si>
  <si>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</si>
  <si>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</si>
  <si>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</si>
  <si>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</si>
  <si>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</si>
  <si>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</si>
  <si>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</si>
  <si>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</si>
  <si>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</si>
  <si>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</si>
  <si>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</si>
  <si>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</si>
  <si>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</si>
  <si>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</si>
  <si>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</si>
  <si>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</si>
  <si>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</si>
  <si>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</si>
  <si>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</si>
  <si>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</si>
  <si>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</si>
  <si>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</si>
  <si>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</si>
  <si>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</si>
  <si>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</si>
  <si>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</si>
  <si>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</si>
  <si>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</si>
  <si>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</si>
  <si>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</si>
  <si>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</si>
  <si>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</si>
  <si>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</si>
  <si>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</si>
  <si>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</si>
  <si>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</si>
  <si>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</si>
  <si>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</si>
  <si>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</si>
  <si>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</si>
  <si>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</si>
  <si>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</si>
  <si>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</si>
  <si>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</si>
  <si>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</si>
  <si>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</si>
  <si>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</si>
  <si>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</si>
  <si>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</si>
  <si>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</si>
  <si>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</si>
  <si>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</si>
  <si>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</si>
  <si>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</si>
  <si>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</si>
  <si>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</si>
  <si>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</si>
  <si>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</si>
  <si>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</si>
  <si>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</si>
  <si>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</si>
  <si>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</si>
  <si>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</si>
  <si>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</si>
  <si>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</si>
  <si>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</si>
  <si>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</si>
  <si>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</si>
  <si>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</si>
  <si>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</si>
  <si>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</si>
  <si>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</si>
  <si>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</si>
  <si>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</si>
  <si>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</si>
  <si>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</si>
  <si>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</si>
  <si>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</si>
  <si>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</si>
  <si>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</si>
  <si>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</si>
  <si>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</si>
  <si>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</si>
  <si>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</si>
  <si>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</si>
  <si>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</si>
  <si>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</si>
  <si>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</si>
  <si>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</si>
  <si>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</si>
  <si>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</si>
  <si>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</si>
  <si>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</si>
  <si>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</si>
  <si>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</si>
  <si>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</si>
  <si>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</si>
  <si>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</si>
  <si>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</si>
  <si>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</si>
  <si>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</si>
  <si>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</si>
  <si>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</si>
  <si>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</si>
  <si>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</si>
  <si>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</si>
  <si>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</si>
  <si>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</si>
  <si>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</si>
  <si>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</si>
  <si>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</si>
  <si>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</si>
  <si>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</si>
  <si>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</si>
  <si>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</si>
  <si>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</si>
  <si>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</si>
  <si>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</si>
  <si>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</si>
  <si>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</si>
  <si>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</si>
  <si>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</si>
  <si>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</si>
  <si>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</si>
  <si>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</si>
  <si>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</si>
  <si>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</si>
  <si>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</si>
  <si>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</si>
  <si>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</si>
  <si>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</si>
  <si>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</si>
  <si>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</si>
  <si>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</si>
  <si>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</si>
  <si>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</si>
  <si>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</si>
  <si>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</si>
  <si>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</si>
  <si>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</si>
  <si>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</si>
  <si>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</si>
  <si>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</si>
  <si>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</si>
  <si>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</si>
  <si>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</si>
  <si>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</si>
  <si>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</si>
  <si>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</si>
  <si>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</si>
  <si>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</si>
  <si>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</si>
  <si>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</si>
  <si>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</si>
  <si>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</si>
  <si>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</si>
  <si>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</si>
  <si>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</si>
  <si>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</si>
  <si>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</si>
  <si>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</si>
  <si>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</si>
  <si>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</si>
  <si>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</si>
  <si>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</si>
  <si>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</si>
  <si>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</si>
  <si>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</si>
  <si>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</si>
  <si>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</si>
  <si>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</si>
  <si>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</si>
  <si>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</si>
  <si>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</si>
  <si>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</si>
  <si>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</si>
  <si>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</si>
  <si>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</si>
  <si>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</si>
  <si>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</si>
  <si>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</si>
  <si>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</si>
  <si>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</si>
  <si>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</si>
  <si>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</si>
  <si>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</si>
  <si>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</si>
  <si>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</si>
  <si>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</si>
  <si>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</si>
  <si>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</si>
  <si>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</si>
  <si>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</si>
  <si>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</si>
  <si>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</si>
  <si>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</si>
  <si>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</si>
  <si>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</si>
  <si>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</si>
  <si>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</si>
  <si>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</si>
  <si>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</si>
  <si>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</si>
  <si>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</si>
  <si>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</si>
  <si>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</si>
  <si>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</si>
  <si>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</si>
  <si>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</si>
  <si>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</si>
  <si>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</si>
  <si>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</si>
  <si>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</si>
  <si>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</si>
  <si>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</si>
  <si>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</si>
  <si>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</si>
  <si>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</si>
  <si>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</si>
  <si>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</si>
  <si>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</si>
  <si>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</si>
  <si>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</si>
  <si>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</si>
  <si>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</si>
  <si>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</si>
  <si>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</si>
  <si>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</si>
  <si>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</si>
  <si>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</si>
  <si>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</si>
  <si>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</si>
  <si>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</si>
  <si>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</si>
  <si>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</si>
  <si>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</si>
  <si>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</si>
  <si>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</si>
  <si>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</si>
  <si>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</si>
  <si>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</si>
  <si>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</si>
  <si>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</si>
  <si>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</si>
  <si>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</si>
  <si>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</si>
  <si>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</si>
  <si>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</si>
  <si>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</si>
  <si>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</si>
  <si>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</si>
  <si>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</si>
  <si>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</si>
  <si>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</si>
  <si>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</si>
  <si>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</si>
  <si>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</si>
  <si>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</si>
  <si>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</si>
  <si>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</si>
  <si>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</si>
  <si>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</si>
  <si>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</si>
  <si>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</si>
  <si>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</si>
  <si>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</si>
  <si>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</si>
  <si>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</si>
  <si>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</si>
  <si>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</si>
  <si>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</si>
  <si>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</si>
  <si>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</si>
  <si>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</si>
  <si>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</si>
  <si>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</si>
  <si>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</si>
  <si>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</si>
  <si>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</si>
  <si>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</si>
  <si>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</si>
  <si>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</si>
  <si>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</si>
  <si>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</si>
  <si>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</si>
  <si>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</si>
  <si>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</si>
  <si>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</si>
  <si>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</si>
  <si>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</si>
  <si>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</si>
  <si>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</si>
  <si>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</si>
  <si>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</si>
  <si>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</si>
  <si>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</si>
  <si>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</si>
  <si>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</si>
  <si>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</si>
  <si>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</si>
  <si>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</si>
  <si>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</si>
  <si>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</si>
  <si>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</si>
  <si>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</si>
  <si>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</si>
  <si>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</si>
  <si>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</si>
  <si>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</si>
  <si>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</si>
  <si>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</si>
  <si>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</si>
  <si>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</si>
  <si>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</si>
  <si>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</si>
  <si>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</si>
  <si>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</si>
  <si>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</si>
  <si>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</si>
  <si>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</si>
  <si>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</si>
  <si>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</si>
  <si>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</si>
  <si>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</si>
  <si>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</si>
  <si>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</si>
  <si>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</si>
  <si>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</si>
  <si>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</si>
  <si>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</si>
  <si>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</si>
  <si>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</si>
  <si>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</si>
  <si>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</si>
  <si>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</si>
  <si>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</si>
  <si>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</si>
  <si>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</si>
  <si>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</si>
  <si>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</si>
  <si>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</si>
  <si>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</si>
  <si>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</si>
  <si>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</si>
  <si>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</si>
  <si>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</si>
  <si>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</si>
  <si>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</si>
  <si>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</si>
  <si>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</si>
  <si>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</si>
  <si>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</si>
  <si>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</si>
  <si>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</si>
  <si>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</si>
  <si>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</si>
  <si>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</si>
  <si>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</si>
  <si>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</si>
  <si>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</si>
  <si>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</si>
  <si>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</si>
  <si>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</si>
  <si>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</si>
  <si>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</si>
  <si>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</si>
  <si>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</si>
  <si>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</si>
  <si>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</si>
  <si>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</si>
  <si>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</si>
  <si>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</si>
  <si>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</si>
  <si>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</si>
  <si>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</si>
  <si>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</si>
  <si>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</si>
  <si>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</si>
  <si>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</si>
  <si>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</si>
  <si>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</si>
  <si>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</si>
  <si>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</si>
  <si>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</si>
  <si>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</si>
  <si>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</si>
  <si>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</si>
  <si>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</si>
  <si>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</si>
  <si>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</si>
  <si>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</si>
  <si>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</si>
  <si>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</si>
  <si>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</si>
  <si>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</si>
  <si>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</si>
  <si>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</si>
  <si>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</si>
  <si>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</si>
  <si>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</si>
  <si>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</si>
  <si>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</si>
  <si>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</si>
  <si>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</si>
  <si>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</si>
  <si>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</si>
  <si>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</si>
  <si>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</si>
  <si>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</si>
  <si>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</si>
  <si>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</si>
  <si>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</si>
  <si>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</si>
  <si>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</si>
  <si>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</si>
  <si>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</si>
  <si>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</si>
  <si>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</si>
  <si>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</si>
  <si>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</si>
  <si>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</si>
  <si>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</si>
  <si>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</si>
  <si>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</si>
  <si>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</si>
  <si>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</si>
  <si>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</si>
  <si>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</si>
  <si>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</si>
  <si>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</si>
  <si>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</si>
  <si>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</si>
  <si>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</si>
  <si>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</si>
  <si>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</si>
  <si>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</si>
  <si>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</si>
  <si>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</si>
  <si>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</si>
  <si>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</si>
  <si>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</si>
  <si>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</si>
  <si>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</si>
  <si>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</si>
  <si>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</si>
  <si>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</si>
  <si>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</si>
  <si>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</si>
  <si>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</si>
  <si>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</si>
  <si>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</si>
  <si>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</si>
  <si>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</si>
  <si>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</si>
  <si>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</si>
  <si>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</si>
  <si>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</si>
  <si>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</si>
  <si>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</si>
  <si>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</si>
  <si>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</si>
  <si>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</si>
  <si>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</si>
  <si>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</si>
  <si>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</si>
  <si>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</si>
  <si>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</si>
  <si>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</si>
  <si>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</si>
  <si>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</si>
  <si>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</si>
  <si>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</si>
  <si>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</si>
  <si>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</si>
  <si>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</si>
  <si>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</si>
  <si>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</si>
  <si>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</si>
  <si>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</si>
  <si>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</si>
  <si>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</si>
  <si>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</si>
  <si>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</si>
  <si>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</si>
  <si>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</si>
  <si>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</si>
  <si>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</si>
  <si>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</si>
  <si>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</si>
  <si>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</si>
  <si>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</si>
  <si>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</si>
  <si>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</si>
  <si>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</si>
  <si>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</si>
  <si>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</si>
  <si>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</si>
  <si>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</si>
  <si>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</si>
  <si>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</si>
  <si>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</si>
  <si>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</si>
  <si>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</si>
  <si>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</si>
  <si>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</si>
  <si>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</si>
  <si>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</si>
  <si>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</si>
  <si>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</si>
  <si>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</si>
  <si>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</si>
  <si>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</si>
  <si>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</si>
  <si>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</si>
  <si>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</si>
  <si>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</si>
  <si>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</si>
  <si>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</si>
  <si>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</si>
  <si>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</si>
  <si>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</si>
  <si>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</si>
  <si>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</si>
  <si>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</si>
  <si>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</si>
  <si>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</si>
  <si>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</si>
  <si>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</si>
  <si>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</si>
  <si>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</si>
  <si>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</si>
  <si>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</si>
  <si>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</si>
  <si>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</si>
  <si>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</si>
  <si>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</si>
  <si>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</si>
  <si>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</si>
  <si>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</si>
  <si>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</si>
  <si>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</si>
  <si>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</si>
  <si>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</si>
  <si>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</si>
  <si>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</si>
  <si>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</si>
  <si>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</si>
  <si>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</si>
  <si>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</si>
  <si>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</si>
  <si>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</si>
  <si>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</si>
  <si>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</si>
  <si>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</si>
  <si>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</si>
  <si>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</si>
  <si>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</si>
  <si>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</si>
  <si>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</si>
  <si>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</si>
  <si>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</si>
  <si>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</si>
  <si>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</si>
  <si>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</si>
  <si>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</si>
  <si>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</si>
  <si>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</si>
  <si>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</si>
  <si>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</si>
  <si>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</si>
  <si>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</si>
  <si>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</si>
  <si>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</si>
  <si>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</si>
  <si>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</si>
  <si>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</si>
  <si>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</si>
  <si>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</si>
  <si>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</si>
  <si>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</si>
  <si>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</si>
  <si>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</si>
  <si>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</si>
  <si>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</si>
  <si>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</si>
  <si>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</si>
  <si>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</si>
  <si>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</si>
  <si>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</si>
  <si>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</si>
  <si>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</si>
  <si>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</si>
  <si>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</si>
  <si>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</si>
  <si>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</si>
  <si>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</si>
  <si>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</si>
  <si>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</si>
  <si>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</si>
  <si>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</si>
  <si>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</si>
  <si>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</si>
  <si>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</si>
  <si>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</si>
  <si>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</si>
  <si>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</si>
  <si>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</si>
  <si>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</si>
  <si>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</si>
  <si>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</si>
  <si>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</si>
  <si>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</si>
  <si>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</si>
  <si>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</si>
  <si>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</si>
  <si>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</si>
  <si>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</si>
  <si>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</si>
  <si>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</si>
  <si>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</si>
  <si>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</si>
  <si>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</si>
  <si>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</si>
  <si>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</si>
  <si>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</si>
  <si>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</si>
  <si>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</si>
  <si>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</si>
  <si>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</si>
  <si>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</si>
  <si>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</si>
  <si>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</si>
  <si>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</si>
  <si>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</si>
  <si>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</si>
  <si>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</si>
  <si>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</si>
  <si>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</si>
  <si>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</si>
  <si>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</si>
  <si>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</si>
  <si>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</si>
  <si>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</si>
  <si>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</si>
  <si>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</si>
  <si>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</si>
  <si>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</si>
  <si>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</si>
  <si>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</si>
  <si>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</si>
  <si>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</si>
  <si>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</si>
  <si>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</si>
  <si>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</si>
  <si>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</si>
  <si>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</si>
  <si>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</si>
  <si>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</si>
  <si>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</si>
  <si>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</si>
  <si>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</si>
  <si>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</si>
  <si>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</si>
  <si>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</si>
  <si>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</si>
  <si>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</si>
  <si>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</si>
  <si>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</si>
  <si>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</si>
  <si>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</si>
  <si>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</si>
  <si>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</si>
  <si>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</si>
  <si>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</si>
  <si>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</si>
  <si>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</si>
  <si>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</si>
  <si>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</si>
  <si>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</si>
  <si>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</si>
  <si>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</si>
  <si>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</si>
  <si>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</si>
  <si>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</si>
  <si>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</si>
  <si>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</si>
  <si>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</si>
  <si>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</si>
  <si>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</si>
  <si>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</si>
  <si>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</si>
  <si>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</si>
  <si>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</si>
  <si>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</si>
  <si>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</si>
  <si>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</si>
  <si>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</si>
  <si>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</si>
  <si>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</si>
  <si>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</si>
  <si>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</si>
  <si>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</si>
  <si>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</si>
  <si>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</si>
  <si>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</si>
  <si>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</si>
  <si>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</si>
  <si>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</si>
  <si>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</si>
  <si>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</si>
  <si>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</si>
  <si>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</si>
  <si>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</si>
  <si>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</si>
  <si>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</si>
  <si>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</si>
  <si>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</si>
  <si>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</si>
  <si>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</si>
  <si>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</si>
  <si>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</si>
  <si>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</si>
  <si>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</si>
  <si>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</si>
  <si>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</si>
  <si>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</si>
  <si>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</si>
  <si>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</si>
  <si>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</si>
  <si>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</si>
  <si>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</si>
  <si>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</si>
  <si>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</si>
  <si>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</si>
  <si>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</si>
  <si>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</si>
  <si>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</si>
  <si>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</si>
  <si>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</si>
  <si>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</si>
  <si>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</si>
  <si>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</si>
  <si>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</si>
  <si>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</si>
  <si>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</si>
  <si>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</si>
  <si>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</si>
  <si>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</si>
  <si>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</si>
  <si>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</si>
  <si>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</si>
  <si>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</si>
  <si>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</si>
  <si>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</si>
  <si>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</si>
  <si>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</si>
  <si>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</si>
  <si>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</si>
  <si>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</si>
  <si>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</si>
  <si>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</si>
  <si>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</si>
  <si>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</si>
  <si>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</si>
  <si>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</si>
  <si>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</si>
  <si>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</si>
  <si>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</si>
  <si>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</si>
  <si>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</si>
  <si>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</si>
  <si>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</si>
  <si>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</si>
  <si>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</si>
  <si>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</si>
  <si>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</si>
  <si>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</si>
  <si>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</si>
  <si>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</si>
  <si>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</si>
  <si>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</si>
  <si>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</si>
  <si>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</si>
  <si>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</si>
  <si>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</si>
  <si>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</si>
  <si>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</si>
  <si>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</si>
  <si>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</si>
  <si>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</si>
  <si>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</si>
  <si>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</si>
  <si>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</si>
  <si>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</si>
  <si>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</si>
  <si>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</si>
  <si>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</si>
  <si>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</si>
  <si>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</si>
  <si>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</si>
  <si>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</si>
  <si>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</si>
  <si>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</si>
  <si>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</si>
  <si>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</si>
  <si>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</si>
  <si>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</si>
  <si>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</si>
  <si>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</si>
  <si>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</si>
  <si>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</si>
  <si>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</si>
  <si>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</si>
  <si>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</si>
  <si>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</si>
  <si>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</si>
  <si>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</si>
  <si>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</si>
  <si>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</si>
  <si>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</si>
  <si>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</si>
  <si>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</si>
  <si>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</si>
  <si>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</si>
  <si>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</si>
  <si>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</si>
  <si>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</si>
  <si>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</si>
  <si>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</si>
  <si>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</si>
  <si>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</si>
  <si>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</si>
  <si>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</si>
  <si>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</si>
  <si>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</si>
  <si>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</si>
  <si>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</si>
  <si>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</si>
  <si>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</si>
  <si>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</si>
  <si>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</si>
  <si>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</si>
  <si>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</si>
  <si>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</si>
  <si>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</si>
  <si>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</si>
  <si>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</si>
  <si>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</si>
  <si>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</si>
  <si>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</si>
  <si>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</si>
  <si>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</si>
  <si>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</si>
  <si>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</si>
  <si>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</si>
  <si>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</si>
  <si>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</si>
  <si>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</si>
  <si>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</si>
  <si>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</si>
  <si>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</si>
  <si>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</si>
  <si>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</si>
  <si>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</si>
  <si>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</si>
  <si>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</si>
  <si>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</si>
  <si>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</si>
  <si>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</si>
  <si>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</si>
  <si>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</si>
  <si>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</si>
  <si>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</si>
  <si>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</si>
  <si>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</si>
  <si>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</si>
  <si>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</si>
  <si>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</si>
  <si>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</si>
  <si>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</si>
  <si>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</si>
  <si>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</si>
  <si>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</si>
  <si>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</si>
  <si>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</si>
  <si>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</si>
  <si>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</si>
  <si>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</si>
  <si>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</si>
  <si>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</si>
  <si>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</si>
  <si>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</si>
  <si>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</si>
  <si>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</si>
  <si>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</si>
  <si>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</si>
  <si>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</si>
  <si>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</si>
  <si>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</si>
  <si>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</si>
  <si>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</si>
  <si>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</si>
  <si>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</si>
  <si>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</si>
  <si>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</si>
  <si>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</si>
  <si>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</si>
  <si>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</si>
  <si>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</si>
  <si>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</si>
  <si>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</si>
  <si>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</si>
  <si>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</si>
  <si>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</si>
  <si>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</si>
  <si>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</si>
  <si>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</si>
  <si>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</si>
  <si>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</si>
  <si>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</si>
  <si>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</si>
  <si>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</si>
  <si>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</si>
  <si>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</si>
  <si>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</si>
  <si>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</si>
  <si>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</si>
  <si>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</si>
  <si>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</si>
  <si>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</si>
  <si>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</si>
  <si>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</si>
  <si>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</si>
  <si>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</si>
  <si>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</si>
  <si>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</si>
  <si>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</si>
  <si>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</si>
  <si>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</si>
  <si>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</si>
  <si>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</si>
  <si>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</si>
  <si>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</si>
  <si>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</si>
  <si>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</si>
  <si>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</si>
  <si>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</si>
  <si>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</si>
  <si>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</si>
  <si>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</si>
  <si>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</si>
  <si>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</si>
  <si>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</si>
  <si>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</si>
  <si>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</si>
  <si>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</si>
  <si>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</si>
  <si>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</si>
  <si>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</si>
  <si>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</si>
  <si>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</si>
  <si>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</si>
  <si>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</si>
  <si>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</si>
  <si>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</si>
  <si>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</si>
  <si>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</si>
  <si>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</si>
  <si>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</si>
  <si>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</si>
  <si>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</si>
  <si>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</si>
  <si>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</si>
  <si>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</si>
  <si>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</si>
  <si>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</si>
  <si>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</si>
  <si>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</si>
  <si>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</si>
  <si>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</si>
  <si>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</si>
  <si>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</si>
  <si>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</si>
  <si>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</si>
  <si>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</si>
  <si>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</si>
  <si>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</si>
  <si>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</si>
  <si>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</si>
  <si>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</si>
  <si>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</si>
  <si>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</si>
  <si>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</si>
  <si>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</si>
  <si>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</si>
  <si>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</si>
  <si>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</si>
  <si>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</si>
  <si>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</si>
  <si>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</si>
  <si>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</si>
  <si>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</si>
  <si>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</si>
  <si>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</si>
  <si>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</si>
  <si>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</si>
  <si>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</si>
  <si>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</si>
  <si>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</si>
  <si>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</si>
  <si>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</si>
  <si>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</si>
  <si>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</si>
  <si>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</si>
  <si>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</si>
  <si>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</si>
  <si>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</si>
  <si>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</si>
  <si>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</si>
  <si>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</si>
  <si>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</si>
  <si>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</si>
  <si>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</si>
  <si>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</si>
  <si>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</si>
  <si>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</si>
  <si>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</si>
  <si>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</si>
  <si>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</si>
  <si>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</si>
  <si>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</si>
  <si>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</si>
  <si>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</si>
  <si>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</si>
  <si>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</si>
  <si>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</si>
  <si>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</si>
  <si>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</si>
  <si>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</si>
  <si>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</si>
  <si>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</si>
  <si>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</si>
  <si>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</si>
  <si>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</si>
  <si>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</si>
  <si>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</si>
  <si>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</si>
  <si>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</si>
  <si>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</si>
  <si>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</si>
  <si>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</si>
  <si>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</si>
  <si>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</si>
  <si>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</si>
  <si>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</si>
  <si>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</si>
  <si>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</si>
  <si>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</si>
  <si>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</si>
  <si>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</si>
  <si>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</si>
  <si>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</si>
  <si>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</si>
  <si>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</si>
  <si>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</si>
  <si>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</si>
  <si>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</si>
  <si>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</si>
  <si>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</si>
  <si>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</si>
  <si>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</si>
  <si>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</si>
  <si>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</si>
  <si>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</si>
  <si>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</si>
  <si>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</si>
  <si>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</si>
  <si>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</si>
  <si>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</si>
  <si>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</si>
  <si>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</si>
  <si>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</si>
  <si>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</si>
  <si>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</si>
  <si>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</si>
  <si>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</si>
  <si>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</si>
  <si>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</si>
  <si>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</si>
  <si>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</si>
  <si>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</si>
  <si>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</si>
  <si>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</si>
  <si>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</si>
  <si>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</si>
  <si>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</si>
  <si>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</si>
  <si>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</si>
  <si>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</si>
  <si>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</si>
  <si>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</si>
  <si>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</si>
  <si>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</si>
  <si>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</si>
  <si>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</si>
  <si>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</si>
  <si>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</si>
  <si>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</si>
  <si>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</si>
  <si>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</si>
  <si>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</si>
  <si>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</si>
  <si>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</si>
  <si>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</si>
  <si>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</si>
  <si>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</si>
  <si>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</si>
  <si>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</si>
  <si>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</si>
  <si>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</si>
  <si>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</si>
  <si>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</si>
  <si>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</si>
  <si>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</si>
  <si>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</si>
  <si>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</si>
  <si>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</si>
  <si>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</si>
  <si>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</si>
  <si>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</si>
  <si>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</si>
  <si>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</si>
  <si>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</si>
  <si>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</si>
  <si>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</si>
  <si>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</si>
  <si>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</si>
  <si>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</si>
  <si>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</si>
  <si>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</si>
  <si>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</si>
  <si>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</si>
  <si>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</si>
  <si>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</si>
  <si>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</si>
  <si>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</si>
  <si>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</si>
  <si>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</si>
  <si>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</si>
  <si>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</si>
  <si>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</si>
  <si>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</si>
  <si>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</si>
  <si>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</si>
  <si>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</si>
  <si>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</si>
  <si>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</si>
  <si>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</si>
  <si>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</si>
  <si>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</si>
  <si>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</si>
  <si>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</si>
  <si>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</si>
  <si>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</si>
  <si>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</si>
  <si>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</si>
  <si>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</si>
  <si>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</si>
  <si>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</si>
  <si>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</si>
  <si>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</si>
  <si>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</si>
  <si>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</si>
  <si>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</si>
  <si>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</si>
  <si>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</si>
  <si>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</si>
  <si>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</si>
  <si>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</si>
  <si>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</si>
  <si>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</si>
  <si>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</si>
  <si>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</si>
  <si>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</si>
  <si>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</si>
  <si>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</si>
  <si>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</si>
  <si>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</si>
  <si>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</si>
  <si>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</si>
  <si>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</si>
  <si>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</si>
  <si>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</si>
  <si>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</si>
  <si>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</si>
  <si>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</si>
  <si>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</si>
  <si>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</si>
  <si>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</si>
  <si>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</si>
  <si>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</si>
  <si>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</si>
  <si>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</si>
  <si>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</si>
  <si>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</si>
  <si>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</si>
  <si>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</si>
  <si>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</si>
  <si>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</si>
  <si>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</si>
  <si>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</si>
  <si>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</si>
  <si>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</si>
  <si>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</si>
  <si>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</si>
  <si>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</si>
  <si>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</si>
  <si>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</si>
  <si>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</si>
  <si>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</si>
  <si>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</si>
  <si>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</si>
  <si>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</si>
  <si>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</si>
  <si>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</si>
  <si>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</si>
  <si>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</si>
  <si>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</si>
  <si>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</si>
  <si>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</si>
  <si>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</si>
  <si>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</si>
  <si>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</si>
  <si>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</si>
  <si>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</si>
  <si>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</si>
  <si>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</si>
  <si>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</si>
  <si>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</si>
  <si>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</si>
  <si>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</si>
  <si>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</si>
  <si>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</si>
  <si>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</si>
  <si>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</si>
  <si>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</si>
  <si>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</si>
  <si>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</si>
  <si>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</si>
  <si>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</si>
  <si>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</si>
  <si>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</si>
  <si>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</si>
  <si>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</si>
  <si>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</si>
  <si>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</si>
  <si>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</si>
  <si>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</si>
  <si>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</si>
  <si>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</si>
  <si>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</si>
  <si>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</si>
  <si>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</si>
  <si>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</si>
  <si>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</si>
  <si>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</si>
  <si>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</si>
  <si>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</si>
  <si>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</si>
  <si>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</si>
  <si>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</si>
  <si>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</si>
  <si>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</si>
  <si>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</si>
  <si>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</si>
  <si>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</si>
  <si>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</si>
  <si>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</si>
  <si>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</si>
  <si>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</si>
  <si>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</si>
  <si>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</si>
  <si>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</si>
  <si>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</si>
  <si>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</si>
  <si>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</si>
  <si>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</si>
  <si>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</si>
  <si>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</si>
  <si>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</si>
  <si>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</si>
  <si>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</si>
  <si>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</si>
  <si>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</si>
  <si>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</si>
  <si>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</si>
  <si>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</si>
  <si>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</si>
  <si>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</si>
  <si>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</si>
  <si>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</si>
  <si>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</si>
  <si>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</si>
  <si>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</si>
  <si>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</si>
  <si>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</si>
  <si>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</si>
  <si>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</si>
  <si>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</si>
  <si>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</si>
  <si>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</si>
  <si>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</si>
  <si>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</si>
  <si>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</si>
  <si>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</si>
  <si>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</si>
  <si>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</si>
  <si>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</si>
  <si>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</si>
  <si>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</si>
  <si>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</si>
  <si>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</si>
  <si>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</si>
  <si>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</si>
  <si>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</si>
  <si>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</si>
  <si>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</si>
  <si>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</si>
  <si>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</si>
  <si>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</si>
  <si>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</si>
  <si>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</si>
  <si>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</si>
  <si>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</si>
  <si>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</si>
  <si>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</si>
  <si>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</si>
  <si>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</si>
  <si>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</si>
  <si>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</si>
  <si>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</si>
  <si>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</si>
  <si>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</si>
  <si>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</si>
  <si>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</si>
  <si>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</si>
  <si>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</si>
  <si>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</si>
  <si>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</si>
  <si>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</si>
  <si>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</si>
  <si>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</si>
  <si>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</si>
  <si>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</si>
  <si>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</si>
  <si>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</si>
  <si>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</si>
  <si>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</si>
  <si>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</si>
  <si>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</si>
  <si>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</si>
  <si>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</si>
  <si>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</si>
  <si>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</si>
  <si>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</si>
  <si>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</si>
  <si>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</si>
  <si>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</si>
  <si>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</si>
  <si>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</si>
  <si>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</si>
  <si>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</si>
  <si>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</si>
  <si>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</si>
  <si>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</si>
  <si>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</si>
  <si>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</si>
  <si>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</si>
  <si>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</si>
  <si>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</si>
  <si>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</si>
  <si>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</si>
  <si>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</si>
  <si>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</si>
  <si>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</si>
  <si>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</si>
  <si>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</si>
  <si>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</si>
  <si>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</si>
  <si>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</si>
  <si>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</si>
  <si>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</si>
  <si>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</si>
  <si>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</si>
  <si>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</si>
  <si>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</si>
  <si>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</si>
  <si>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</si>
  <si>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</si>
  <si>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</si>
  <si>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</si>
  <si>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</si>
  <si>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</si>
  <si>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</si>
  <si>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</si>
  <si>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</si>
  <si>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</si>
  <si>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</si>
  <si>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</si>
  <si>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</si>
  <si>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</si>
  <si>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</si>
  <si>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</si>
  <si>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</si>
  <si>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</si>
  <si>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</si>
  <si>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</si>
  <si>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</si>
  <si>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</si>
  <si>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</si>
  <si>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</si>
  <si>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</si>
  <si>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</si>
  <si>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</si>
  <si>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</si>
  <si>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</si>
  <si>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</si>
  <si>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</si>
  <si>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</si>
  <si>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</si>
  <si>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</si>
  <si>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</si>
  <si>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</si>
  <si>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</si>
  <si>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</si>
  <si>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</si>
  <si>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</si>
  <si>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</si>
  <si>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</si>
  <si>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</si>
  <si>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</si>
  <si>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</si>
  <si>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</si>
  <si>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</si>
  <si>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</si>
  <si>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</si>
  <si>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</si>
  <si>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</si>
  <si>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</si>
  <si>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</si>
  <si>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</si>
  <si>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</si>
  <si>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</si>
  <si>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</si>
  <si>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</si>
  <si>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</si>
  <si>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</si>
  <si>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</si>
  <si>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</si>
  <si>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</si>
  <si>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</si>
  <si>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</si>
  <si>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</si>
  <si>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</si>
  <si>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</si>
  <si>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</si>
  <si>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</si>
  <si>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</si>
  <si>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</si>
  <si>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</si>
  <si>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</si>
  <si>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</si>
  <si>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</si>
  <si>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</si>
  <si>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</si>
  <si>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</si>
  <si>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</si>
  <si>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</si>
  <si>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</si>
  <si>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</si>
  <si>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</si>
  <si>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</si>
  <si>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</si>
  <si>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</si>
  <si>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</si>
  <si>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</si>
  <si>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</si>
  <si>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</si>
  <si>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</si>
  <si>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</si>
  <si>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</si>
  <si>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</si>
  <si>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</si>
  <si>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</si>
  <si>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</si>
  <si>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</si>
  <si>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</si>
  <si>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</si>
  <si>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</si>
  <si>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</si>
  <si>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</si>
  <si>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</si>
  <si>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</si>
  <si>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</si>
  <si>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</si>
  <si>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</si>
  <si>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</si>
  <si>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</si>
  <si>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</si>
  <si>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</si>
  <si>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</si>
  <si>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</si>
  <si>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</si>
  <si>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</si>
  <si>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</si>
  <si>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</si>
  <si>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</si>
  <si>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</si>
  <si>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</si>
  <si>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</si>
  <si>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</si>
  <si>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</si>
  <si>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</si>
  <si>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</si>
  <si>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</si>
  <si>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</si>
  <si>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</si>
  <si>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</si>
  <si>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</si>
  <si>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</si>
  <si>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</si>
  <si>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</si>
  <si>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</si>
  <si>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</si>
  <si>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</si>
  <si>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</si>
  <si>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</si>
  <si>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</si>
  <si>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</si>
  <si>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</si>
  <si>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</si>
  <si>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</si>
  <si>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</si>
  <si>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</si>
  <si>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</si>
  <si>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</si>
  <si>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</si>
  <si>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</si>
  <si>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</si>
  <si>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</si>
  <si>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</si>
  <si>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</si>
  <si>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</si>
  <si>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</si>
  <si>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</si>
  <si>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</si>
  <si>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</si>
  <si>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</si>
  <si>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</si>
  <si>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</si>
  <si>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</si>
  <si>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</si>
  <si>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</si>
  <si>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</si>
  <si>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</si>
  <si>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</si>
  <si>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</si>
  <si>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</si>
  <si>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</si>
  <si>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</si>
  <si>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</si>
  <si>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</si>
  <si>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</si>
  <si>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</si>
  <si>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</si>
  <si>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</si>
  <si>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</si>
  <si>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</si>
  <si>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</si>
  <si>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</si>
  <si>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</si>
  <si>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</si>
  <si>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</si>
  <si>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</si>
  <si>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</si>
  <si>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</si>
  <si>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</si>
  <si>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</si>
  <si>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</si>
  <si>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</si>
  <si>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</si>
  <si>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</si>
  <si>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</si>
  <si>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</si>
  <si>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</si>
  <si>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</si>
  <si>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</si>
  <si>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</si>
  <si>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</si>
  <si>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</si>
  <si>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</si>
  <si>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</si>
  <si>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</si>
  <si>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</si>
  <si>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</si>
  <si>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</si>
  <si>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</si>
  <si>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</si>
  <si>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</si>
  <si>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</si>
  <si>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</si>
  <si>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</si>
  <si>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</si>
  <si>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</si>
  <si>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</si>
  <si>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</si>
  <si>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</si>
  <si>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</si>
  <si>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</si>
  <si>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</si>
  <si>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</si>
  <si>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</si>
  <si>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</si>
  <si>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</si>
  <si>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</si>
  <si>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</si>
  <si>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</si>
  <si>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</si>
  <si>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</si>
  <si>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</si>
  <si>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</si>
  <si>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</si>
  <si>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</si>
  <si>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</si>
  <si>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</si>
  <si>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</si>
  <si>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</si>
  <si>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</si>
  <si>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</si>
  <si>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</si>
  <si>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</si>
  <si>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</si>
  <si>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</si>
  <si>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</si>
  <si>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</si>
  <si>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</si>
  <si>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</si>
  <si>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</si>
  <si>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</si>
  <si>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</si>
  <si>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</si>
  <si>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</si>
  <si>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</si>
  <si>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</si>
  <si>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</si>
  <si>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</si>
  <si>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</si>
  <si>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</si>
  <si>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</si>
  <si>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</si>
  <si>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</si>
  <si>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</si>
  <si>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</si>
  <si>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</si>
  <si>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</si>
  <si>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</si>
  <si>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</si>
  <si>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</si>
  <si>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</si>
  <si>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</si>
  <si>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</si>
  <si>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</si>
  <si>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</si>
  <si>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</si>
  <si>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</si>
  <si>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</si>
  <si>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</si>
  <si>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</si>
  <si>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</si>
  <si>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</si>
  <si>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</si>
  <si>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</si>
  <si>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</si>
  <si>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</si>
  <si>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</si>
  <si>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</si>
  <si>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</si>
  <si>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</si>
  <si>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</si>
  <si>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</si>
  <si>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</si>
  <si>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</si>
  <si>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</si>
  <si>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</si>
  <si>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</si>
  <si>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</si>
  <si>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</si>
  <si>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</si>
  <si>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</si>
  <si>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</si>
  <si>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</si>
  <si>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</si>
  <si>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</si>
  <si>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</si>
  <si>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</si>
  <si>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</si>
  <si>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</si>
  <si>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</si>
  <si>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</si>
  <si>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</si>
  <si>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</si>
  <si>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</si>
  <si>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</si>
  <si>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</si>
  <si>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</si>
  <si>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</si>
  <si>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</si>
  <si>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</si>
  <si>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</si>
  <si>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</si>
  <si>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</si>
  <si>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</si>
  <si>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</si>
  <si>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</si>
  <si>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</si>
  <si>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</si>
  <si>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</si>
  <si>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</si>
  <si>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</si>
  <si>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</si>
  <si>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</si>
  <si>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</si>
  <si>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</si>
  <si>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</si>
  <si>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</si>
  <si>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</si>
  <si>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</si>
  <si>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</si>
  <si>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</si>
  <si>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</si>
  <si>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</si>
  <si>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</si>
  <si>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</si>
  <si>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</si>
  <si>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</si>
  <si>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</si>
  <si>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</si>
  <si>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</si>
  <si>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</si>
  <si>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</si>
  <si>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</si>
  <si>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</si>
  <si>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</si>
  <si>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</si>
  <si>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</si>
  <si>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</si>
  <si>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</si>
  <si>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</si>
  <si>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</si>
  <si>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</si>
  <si>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</si>
  <si>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</si>
  <si>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</si>
  <si>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</si>
  <si>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</si>
  <si>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</si>
  <si>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</si>
  <si>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</si>
  <si>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</si>
  <si>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</si>
  <si>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</si>
  <si>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</si>
  <si>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</si>
  <si>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</si>
  <si>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</si>
  <si>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</si>
  <si>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</si>
  <si>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</si>
  <si>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</si>
  <si>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</si>
  <si>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</si>
  <si>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</si>
  <si>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</si>
  <si>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</si>
  <si>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</si>
  <si>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</si>
  <si>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</si>
  <si>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</si>
  <si>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</si>
  <si>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</si>
  <si>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</si>
  <si>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</si>
  <si>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</si>
  <si>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</si>
  <si>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</si>
  <si>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</si>
  <si>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</si>
  <si>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</si>
  <si>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</si>
  <si>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</si>
  <si>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</si>
  <si>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</si>
  <si>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</si>
  <si>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</si>
  <si>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</si>
  <si>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</si>
  <si>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</si>
  <si>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</si>
  <si>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</si>
  <si>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</si>
  <si>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</si>
  <si>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</si>
  <si>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</si>
  <si>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</si>
  <si>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</si>
  <si>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</si>
  <si>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</si>
  <si>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</si>
  <si>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</si>
  <si>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</si>
  <si>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</si>
  <si>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</si>
  <si>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</si>
  <si>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</si>
  <si>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</si>
  <si>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</si>
  <si>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</si>
  <si>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</si>
  <si>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</si>
  <si>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</si>
  <si>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</si>
  <si>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</si>
  <si>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</si>
  <si>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</si>
  <si>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</si>
  <si>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</si>
  <si>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</si>
  <si>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</si>
  <si>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</si>
  <si>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</si>
  <si>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</si>
  <si>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</si>
  <si>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</si>
  <si>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</si>
  <si>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</si>
  <si>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</si>
  <si>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</si>
  <si>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</si>
  <si>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</si>
  <si>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</si>
  <si>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</si>
  <si>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</si>
  <si>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</si>
  <si>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</si>
  <si>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</si>
  <si>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</si>
  <si>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</si>
  <si>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</si>
  <si>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</si>
  <si>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</si>
  <si>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</si>
  <si>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</si>
  <si>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</si>
  <si>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</si>
  <si>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</si>
  <si>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</si>
  <si>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</si>
  <si>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</si>
  <si>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</si>
  <si>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</si>
  <si>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</si>
  <si>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</si>
  <si>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</si>
  <si>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</si>
  <si>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</si>
  <si>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</si>
  <si>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</si>
  <si>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</si>
  <si>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</si>
  <si>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</si>
  <si>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</si>
  <si>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</si>
  <si>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</si>
  <si>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</si>
  <si>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</si>
  <si>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</si>
  <si>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</si>
  <si>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</si>
  <si>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</si>
  <si>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</si>
  <si>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</si>
  <si>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</si>
  <si>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</si>
  <si>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</si>
  <si>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</si>
  <si>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</si>
  <si>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</si>
  <si>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</si>
  <si>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</si>
  <si>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</si>
  <si>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</si>
  <si>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</si>
  <si>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</si>
  <si>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</si>
  <si>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</si>
  <si>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</si>
  <si>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</si>
  <si>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</si>
  <si>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</si>
  <si>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</si>
  <si>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</si>
  <si>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</si>
  <si>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</si>
  <si>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</si>
  <si>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</si>
  <si>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</si>
  <si>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</si>
  <si>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</si>
  <si>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</si>
  <si>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</si>
  <si>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</si>
  <si>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</si>
  <si>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</si>
  <si>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</si>
  <si>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</si>
  <si>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</si>
  <si>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</si>
  <si>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</si>
  <si>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</si>
  <si>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</si>
  <si>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</si>
  <si>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</si>
  <si>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</si>
  <si>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</si>
  <si>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</si>
  <si>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</si>
  <si>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</si>
  <si>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</si>
  <si>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</si>
  <si>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</si>
  <si>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</si>
  <si>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</si>
  <si>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</si>
  <si>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</si>
  <si>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</si>
  <si>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</si>
  <si>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</si>
  <si>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</si>
  <si>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</si>
  <si>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</si>
  <si>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</si>
  <si>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</si>
  <si>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</si>
  <si>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</si>
  <si>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</si>
  <si>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</si>
  <si>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</si>
  <si>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</si>
  <si>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</si>
  <si>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</si>
  <si>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</si>
  <si>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</si>
  <si>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</si>
  <si>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</si>
  <si>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</si>
  <si>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</si>
  <si>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</si>
  <si>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</si>
  <si>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</si>
  <si>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</si>
  <si>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</si>
  <si>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</si>
  <si>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</si>
  <si>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</si>
  <si>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</si>
  <si>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</si>
  <si>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</si>
  <si>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</si>
  <si>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</si>
  <si>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</si>
  <si>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</si>
  <si>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</si>
  <si>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</si>
  <si>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</si>
  <si>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</si>
  <si>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</si>
  <si>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</si>
  <si>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</si>
  <si>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</si>
  <si>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</si>
  <si>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</si>
  <si>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</si>
  <si>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</si>
  <si>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</si>
  <si>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</si>
  <si>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</si>
  <si>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</si>
  <si>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</si>
  <si>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</si>
  <si>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</si>
  <si>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</si>
  <si>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</si>
  <si>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</si>
  <si>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</si>
  <si>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</si>
  <si>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</si>
  <si>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</si>
  <si>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</si>
  <si>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</si>
  <si>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</si>
  <si>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</si>
  <si>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</si>
  <si>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</si>
  <si>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</si>
  <si>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</si>
  <si>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</si>
  <si>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</si>
  <si>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</si>
  <si>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</si>
  <si>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</si>
  <si>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</si>
  <si>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</si>
  <si>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</si>
  <si>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</si>
  <si>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</si>
  <si>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</si>
  <si>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</si>
  <si>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</si>
  <si>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</si>
  <si>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</si>
  <si>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</si>
  <si>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</si>
  <si>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</si>
  <si>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</si>
  <si>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</si>
  <si>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</si>
  <si>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</si>
  <si>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</si>
  <si>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</si>
  <si>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</si>
  <si>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</si>
  <si>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</si>
  <si>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</si>
  <si>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</si>
  <si>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</si>
  <si>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</si>
  <si>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</si>
  <si>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</si>
  <si>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</si>
  <si>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</si>
  <si>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</si>
  <si>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</si>
  <si>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</si>
  <si>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</si>
  <si>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</si>
  <si>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</si>
  <si>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</si>
  <si>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</si>
  <si>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</si>
  <si>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</si>
  <si>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</si>
  <si>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</si>
  <si>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</si>
  <si>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</si>
  <si>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</si>
  <si>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</si>
  <si>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</si>
  <si>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</si>
  <si>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</si>
  <si>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</si>
  <si>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</si>
  <si>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</si>
  <si>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</si>
  <si>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</si>
  <si>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</si>
  <si>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</si>
  <si>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</si>
  <si>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</si>
  <si>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</si>
  <si>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</si>
  <si>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</si>
  <si>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</si>
  <si>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</si>
  <si>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</si>
  <si>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</si>
  <si>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</si>
  <si>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</si>
  <si>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</si>
  <si>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</si>
  <si>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</si>
  <si>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</si>
  <si>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</si>
  <si>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</si>
  <si>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</si>
  <si>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</si>
  <si>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</si>
  <si>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</si>
  <si>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</si>
  <si>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</si>
  <si>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</si>
  <si>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</si>
  <si>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</si>
  <si>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</si>
  <si>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</si>
  <si>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</si>
  <si>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</si>
  <si>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</si>
  <si>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</si>
  <si>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</si>
  <si>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</si>
  <si>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</si>
  <si>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</si>
  <si>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</si>
  <si>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</si>
  <si>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</si>
  <si>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</si>
  <si>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</si>
  <si>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</si>
  <si>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</si>
  <si>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</si>
  <si>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</si>
  <si>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</si>
  <si>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</si>
  <si>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</si>
  <si>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</si>
  <si>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</si>
  <si>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</si>
  <si>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</si>
  <si>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</si>
  <si>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</si>
  <si>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</si>
  <si>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</si>
  <si>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</si>
  <si>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</si>
  <si>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</si>
  <si>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</si>
  <si>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</si>
  <si>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</si>
  <si>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</si>
  <si>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</si>
  <si>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</si>
  <si>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</si>
  <si>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</si>
  <si>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</si>
  <si>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</si>
  <si>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</si>
  <si>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</si>
  <si>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</si>
  <si>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</si>
  <si>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</si>
  <si>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</si>
  <si>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</si>
  <si>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</si>
  <si>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</si>
  <si>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</si>
  <si>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</si>
  <si>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</si>
  <si>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</si>
  <si>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</si>
  <si>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</si>
  <si>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</si>
  <si>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</si>
  <si>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</si>
  <si>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</si>
  <si>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</si>
  <si>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</si>
  <si>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</si>
  <si>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</si>
  <si>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</si>
  <si>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</si>
  <si>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</si>
  <si>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</si>
  <si>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</si>
  <si>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</si>
  <si>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</si>
  <si>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</si>
  <si>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</si>
  <si>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</si>
  <si>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</si>
  <si>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</si>
  <si>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</si>
  <si>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</si>
  <si>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</si>
  <si>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</si>
  <si>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</si>
  <si>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</si>
  <si>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</si>
  <si>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</si>
  <si>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</si>
  <si>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</si>
  <si>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</si>
  <si>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</si>
  <si>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</si>
  <si>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</si>
  <si>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</si>
  <si>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</si>
  <si>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</si>
  <si>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</si>
  <si>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</si>
  <si>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</si>
  <si>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</si>
  <si>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</si>
  <si>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</si>
  <si>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</si>
  <si>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</si>
  <si>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</si>
  <si>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</si>
  <si>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</si>
  <si>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</si>
  <si>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</si>
  <si>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</si>
  <si>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</si>
  <si>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</si>
  <si>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</si>
  <si>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</si>
  <si>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</si>
  <si>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</si>
  <si>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</si>
  <si>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</si>
  <si>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</si>
  <si>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</si>
  <si>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</si>
  <si>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</si>
  <si>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</si>
  <si>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</si>
  <si>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</si>
  <si>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</si>
  <si>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</si>
  <si>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</si>
  <si>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</si>
  <si>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</si>
  <si>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</si>
  <si>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</si>
  <si>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</si>
  <si>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</si>
  <si>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</si>
  <si>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</si>
  <si>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</si>
  <si>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</si>
  <si>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</si>
  <si>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</si>
  <si>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</si>
  <si>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</si>
  <si>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</si>
  <si>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</si>
  <si>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</si>
  <si>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</si>
  <si>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</si>
  <si>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</si>
  <si>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</si>
  <si>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</si>
  <si>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</si>
  <si>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</si>
  <si>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</si>
  <si>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</si>
  <si>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</si>
  <si>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</si>
  <si>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</si>
  <si>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</si>
  <si>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</si>
  <si>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</si>
  <si>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</si>
  <si>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</si>
  <si>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</si>
  <si>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</si>
  <si>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</si>
  <si>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</si>
  <si>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</si>
  <si>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</si>
  <si>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</si>
  <si>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</si>
  <si>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</si>
  <si>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</si>
  <si>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</si>
  <si>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</si>
  <si>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</si>
  <si>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</si>
  <si>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</si>
  <si>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</si>
  <si>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</si>
  <si>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</si>
  <si>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</si>
  <si>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</si>
  <si>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</si>
  <si>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</si>
  <si>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</si>
  <si>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</si>
  <si>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</si>
  <si>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</si>
  <si>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</si>
  <si>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</si>
  <si>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</si>
  <si>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</si>
  <si>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</si>
  <si>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</si>
  <si>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</si>
  <si>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</si>
  <si>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</si>
  <si>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</si>
  <si>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</si>
  <si>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</si>
  <si>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</si>
  <si>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</si>
  <si>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</si>
  <si>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</si>
  <si>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</si>
  <si>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</si>
  <si>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</si>
  <si>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</si>
  <si>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</si>
  <si>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</si>
  <si>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</si>
  <si>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</si>
  <si>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</si>
  <si>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</si>
  <si>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</si>
  <si>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</si>
  <si>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</si>
  <si>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</si>
  <si>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</si>
  <si>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</si>
  <si>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</si>
  <si>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</si>
  <si>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</si>
  <si>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</si>
  <si>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</si>
  <si>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</si>
  <si>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</si>
  <si>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</si>
  <si>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</si>
  <si>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</si>
  <si>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</si>
  <si>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</si>
  <si>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</si>
  <si>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</si>
  <si>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</si>
  <si>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</si>
  <si>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</si>
  <si>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</si>
  <si>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</si>
  <si>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</si>
  <si>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</si>
  <si>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</si>
  <si>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</si>
  <si>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</si>
  <si>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</si>
  <si>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</si>
  <si>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</si>
  <si>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</si>
  <si>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</si>
  <si>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</si>
  <si>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</si>
  <si>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</si>
  <si>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</si>
  <si>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</si>
  <si>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</si>
  <si>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</si>
  <si>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</si>
  <si>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</si>
  <si>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</si>
  <si>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</si>
  <si>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</si>
  <si>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</si>
  <si>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</si>
  <si>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</si>
  <si>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</si>
  <si>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</si>
  <si>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</si>
  <si>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</si>
  <si>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</si>
  <si>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</si>
  <si>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</si>
  <si>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</si>
  <si>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</si>
  <si>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</si>
  <si>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</si>
  <si>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</si>
  <si>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</si>
  <si>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</si>
  <si>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</si>
  <si>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</si>
  <si>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</si>
  <si>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</si>
  <si>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</si>
  <si>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</si>
  <si>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</si>
  <si>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</si>
  <si>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</si>
  <si>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</si>
  <si>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</si>
  <si>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</si>
  <si>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</si>
  <si>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</si>
  <si>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</si>
  <si>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</si>
  <si>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</si>
  <si>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</si>
  <si>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</si>
  <si>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</si>
  <si>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</si>
  <si>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</si>
  <si>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</si>
  <si>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</si>
  <si>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</si>
  <si>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</si>
  <si>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</si>
  <si>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</si>
  <si>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</si>
  <si>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</si>
  <si>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</si>
  <si>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</si>
  <si>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</si>
  <si>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</si>
  <si>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</si>
  <si>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</si>
  <si>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</si>
  <si>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</si>
  <si>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</si>
  <si>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</si>
  <si>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</si>
  <si>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</si>
  <si>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</si>
  <si>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</si>
  <si>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</si>
  <si>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</si>
  <si>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</si>
  <si>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</si>
  <si>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</si>
  <si>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</si>
  <si>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</si>
  <si>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</si>
  <si>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</si>
  <si>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</si>
  <si>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</si>
  <si>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</si>
  <si>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</si>
  <si>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</si>
  <si>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</si>
  <si>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</si>
  <si>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</si>
  <si>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</si>
  <si>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</si>
  <si>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</si>
  <si>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</si>
  <si>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</si>
  <si>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</si>
  <si>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</si>
  <si>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</si>
  <si>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</si>
  <si>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</si>
  <si>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</si>
  <si>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</si>
  <si>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</si>
  <si>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</si>
  <si>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</si>
  <si>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</si>
  <si>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</si>
  <si>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</si>
  <si>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</si>
  <si>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</si>
  <si>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</si>
  <si>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</si>
  <si>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</si>
  <si>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</si>
  <si>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</si>
  <si>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</si>
  <si>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</si>
  <si>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</si>
  <si>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</si>
  <si>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</si>
  <si>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</si>
  <si>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</si>
  <si>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</si>
  <si>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</si>
  <si>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</si>
  <si>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</si>
  <si>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</si>
  <si>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</si>
  <si>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</si>
  <si>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</si>
  <si>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</si>
  <si>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</si>
  <si>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</si>
  <si>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</si>
  <si>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</si>
  <si>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</si>
  <si>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</si>
  <si>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</si>
  <si>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</si>
  <si>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</si>
  <si>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</si>
  <si>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</si>
  <si>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</si>
  <si>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</si>
  <si>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</si>
  <si>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</si>
  <si>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</si>
  <si>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</si>
  <si>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</si>
  <si>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</si>
  <si>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</si>
  <si>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</si>
  <si>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</si>
  <si>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</si>
  <si>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</si>
  <si>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</si>
  <si>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</si>
  <si>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</si>
  <si>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</si>
  <si>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</si>
  <si>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</si>
  <si>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</si>
  <si>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</si>
  <si>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</si>
  <si>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</si>
  <si>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</si>
  <si>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</si>
  <si>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</si>
  <si>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</si>
  <si>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</si>
  <si>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</si>
  <si>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</si>
  <si>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</si>
  <si>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</si>
  <si>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</si>
  <si>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</si>
  <si>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</si>
  <si>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</si>
  <si>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</si>
  <si>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</si>
  <si>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</si>
  <si>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</si>
  <si>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</si>
  <si>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</si>
  <si>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</si>
  <si>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</si>
  <si>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</si>
  <si>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</si>
  <si>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</si>
  <si>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</si>
  <si>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</si>
  <si>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</si>
  <si>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</si>
  <si>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</si>
  <si>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</si>
  <si>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</si>
  <si>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</si>
  <si>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</si>
  <si>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</si>
  <si>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</si>
  <si>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</si>
  <si>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</si>
  <si>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</si>
  <si>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</si>
  <si>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</si>
  <si>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</si>
  <si>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</si>
  <si>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</si>
  <si>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</si>
  <si>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</si>
  <si>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</si>
  <si>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</si>
  <si>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</si>
  <si>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</si>
  <si>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</si>
  <si>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</si>
  <si>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</si>
  <si>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</si>
  <si>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</si>
  <si>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</si>
  <si>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</si>
  <si>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</si>
  <si>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</si>
  <si>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</si>
  <si>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</si>
  <si>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</si>
  <si>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</si>
  <si>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</si>
  <si>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</si>
  <si>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</si>
  <si>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</si>
  <si>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</si>
  <si>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</si>
  <si>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</si>
  <si>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</si>
  <si>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</si>
  <si>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</si>
  <si>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</si>
  <si>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</si>
  <si>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</si>
  <si>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</si>
  <si>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</si>
  <si>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</si>
  <si>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</si>
  <si>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</si>
  <si>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</si>
  <si>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</si>
  <si>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</si>
  <si>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</si>
  <si>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</si>
  <si>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</si>
  <si>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</si>
  <si>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</si>
  <si>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</si>
  <si>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</si>
  <si>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</si>
  <si>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</si>
  <si>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</si>
  <si>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</si>
  <si>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</si>
  <si>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</si>
  <si>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</si>
  <si>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</si>
  <si>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</si>
  <si>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</si>
  <si>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</si>
  <si>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</si>
  <si>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</si>
  <si>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</si>
  <si>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</si>
  <si>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</si>
  <si>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</si>
  <si>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</si>
  <si>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</si>
  <si>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</si>
  <si>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</si>
  <si>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</si>
  <si>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</si>
  <si>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</si>
  <si>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</si>
  <si>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</si>
  <si>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</si>
  <si>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</si>
  <si>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</si>
  <si>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</si>
  <si>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</si>
  <si>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</si>
  <si>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</si>
  <si>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</si>
  <si>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</si>
  <si>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</si>
  <si>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</si>
  <si>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</si>
  <si>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</si>
  <si>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</si>
  <si>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</si>
  <si>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</si>
  <si>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</si>
  <si>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</si>
  <si>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</si>
  <si>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</si>
  <si>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</si>
  <si>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</si>
  <si>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</si>
  <si>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</si>
  <si>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</si>
  <si>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</si>
  <si>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</si>
  <si>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</si>
  <si>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</si>
  <si>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</si>
  <si>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</si>
  <si>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</si>
  <si>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</si>
  <si>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</si>
  <si>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</si>
  <si>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</si>
  <si>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</si>
  <si>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</si>
  <si>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</si>
  <si>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</si>
  <si>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</si>
  <si>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</si>
  <si>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</si>
  <si>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</si>
  <si>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</si>
  <si>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</si>
  <si>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</si>
  <si>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</si>
  <si>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</si>
  <si>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</si>
  <si>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</si>
  <si>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</si>
  <si>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</si>
  <si>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</si>
  <si>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</si>
  <si>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</si>
  <si>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</si>
  <si>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</si>
  <si>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</si>
  <si>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</si>
  <si>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</si>
  <si>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</si>
  <si>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</si>
  <si>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</si>
  <si>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</si>
  <si>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</si>
  <si>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</si>
  <si>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</si>
  <si>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</si>
  <si>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</si>
  <si>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</si>
  <si>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</si>
  <si>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</si>
  <si>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</si>
  <si>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</si>
  <si>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</si>
  <si>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</si>
  <si>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</si>
  <si>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</si>
  <si>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</si>
  <si>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</si>
  <si>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</si>
  <si>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</si>
  <si>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</si>
  <si>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</si>
  <si>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</si>
  <si>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</si>
  <si>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</si>
  <si>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</si>
  <si>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</si>
  <si>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</si>
  <si>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</si>
  <si>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</si>
  <si>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</si>
  <si>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</si>
  <si>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</si>
  <si>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</si>
  <si>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</si>
  <si>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</si>
  <si>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</si>
  <si>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</si>
  <si>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</si>
  <si>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</si>
  <si>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</si>
  <si>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</si>
  <si>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</si>
  <si>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</si>
  <si>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</si>
  <si>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</si>
  <si>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</si>
  <si>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</si>
  <si>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</si>
  <si>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</si>
  <si>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</si>
  <si>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</si>
  <si>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</si>
  <si>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</si>
  <si>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</si>
  <si>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</si>
  <si>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</si>
  <si>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</si>
  <si>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</si>
  <si>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</si>
  <si>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</si>
  <si>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</si>
  <si>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</si>
  <si>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</si>
  <si>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</si>
  <si>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</si>
  <si>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</si>
  <si>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</si>
  <si>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</si>
  <si>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</si>
  <si>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</si>
  <si>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</si>
  <si>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</si>
  <si>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</si>
  <si>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</si>
  <si>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</si>
  <si>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</si>
  <si>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</si>
  <si>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</si>
  <si>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</si>
  <si>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</si>
  <si>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</si>
  <si>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</si>
  <si>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</si>
  <si>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</si>
  <si>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</si>
  <si>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</si>
  <si>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</si>
  <si>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</si>
  <si>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</si>
  <si>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</si>
  <si>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</si>
  <si>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</si>
  <si>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</si>
  <si>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</si>
  <si>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</si>
  <si>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</si>
  <si>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</si>
  <si>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</si>
  <si>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</si>
  <si>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</si>
  <si>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</si>
  <si>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</si>
  <si>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</si>
  <si>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</si>
  <si>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</si>
  <si>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</si>
  <si>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</si>
  <si>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</si>
  <si>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</si>
  <si>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</si>
  <si>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</si>
  <si>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</si>
  <si>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</si>
  <si>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</si>
  <si>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</si>
  <si>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</si>
  <si>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</si>
  <si>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</si>
  <si>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</si>
  <si>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</si>
  <si>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</si>
  <si>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</si>
  <si>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</si>
  <si>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</si>
  <si>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</si>
  <si>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</si>
  <si>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</si>
  <si>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</si>
  <si>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</si>
  <si>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</si>
  <si>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</si>
  <si>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</si>
  <si>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</si>
  <si>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</si>
  <si>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</si>
  <si>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</si>
  <si>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</si>
  <si>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</si>
  <si>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</si>
  <si>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</si>
  <si>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</si>
  <si>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</si>
  <si>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</si>
  <si>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</si>
  <si>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</si>
  <si>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</si>
  <si>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</si>
  <si>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</si>
  <si>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</si>
  <si>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</si>
  <si>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</si>
  <si>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</si>
  <si>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</si>
  <si>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</si>
  <si>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</si>
  <si>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</si>
  <si>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</si>
  <si>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</si>
  <si>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</si>
  <si>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</si>
  <si>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</si>
  <si>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</si>
  <si>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</si>
  <si>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</si>
  <si>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</si>
  <si>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</si>
  <si>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</si>
  <si>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</si>
  <si>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</si>
  <si>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</si>
  <si>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</si>
  <si>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</si>
  <si>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</si>
  <si>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</si>
  <si>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</si>
  <si>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</si>
  <si>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</si>
  <si>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</si>
  <si>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</si>
  <si>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</si>
  <si>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</si>
  <si>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</si>
  <si>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</si>
  <si>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</si>
  <si>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</si>
  <si>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</si>
  <si>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</si>
  <si>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</si>
  <si>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</si>
  <si>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</si>
  <si>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</si>
  <si>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</si>
  <si>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</si>
  <si>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</si>
  <si>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</si>
  <si>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</si>
  <si>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</si>
  <si>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</si>
  <si>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</si>
  <si>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</si>
  <si>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</si>
  <si>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</si>
  <si>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</si>
  <si>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</si>
  <si>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</si>
  <si>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</si>
  <si>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</si>
  <si>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</si>
  <si>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</si>
  <si>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</si>
  <si>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</si>
  <si>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</si>
  <si>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</si>
  <si>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</si>
  <si>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</si>
  <si>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</si>
  <si>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</si>
  <si>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</si>
  <si>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</si>
  <si>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</si>
  <si>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</si>
  <si>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</si>
  <si>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</si>
  <si>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</si>
  <si>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</si>
  <si>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</si>
  <si>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</si>
  <si>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</si>
  <si>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</si>
  <si>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</si>
  <si>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</si>
  <si>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</si>
  <si>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</si>
  <si>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</si>
  <si>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</si>
  <si>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</si>
  <si>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</si>
  <si>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</si>
  <si>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</si>
  <si>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</si>
  <si>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</si>
  <si>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</si>
  <si>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</si>
  <si>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</si>
  <si>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</si>
  <si>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</si>
  <si>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</si>
  <si>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</si>
  <si>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</si>
  <si>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</si>
  <si>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</si>
  <si>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</si>
  <si>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</si>
  <si>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</si>
  <si>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</si>
  <si>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</si>
  <si>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</si>
  <si>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</si>
  <si>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</si>
  <si>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</si>
  <si>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</si>
  <si>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</si>
  <si>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</si>
  <si>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</si>
  <si>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</si>
  <si>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</si>
  <si>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</si>
  <si>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</si>
  <si>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</si>
  <si>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</si>
  <si>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</si>
  <si>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</si>
  <si>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</si>
  <si>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</si>
  <si>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</si>
  <si>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</si>
  <si>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</si>
  <si>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</si>
  <si>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</si>
  <si>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</si>
  <si>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</si>
  <si>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</si>
  <si>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</si>
  <si>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</si>
  <si>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</si>
  <si>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</si>
  <si>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</si>
  <si>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</si>
  <si>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</si>
  <si>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</si>
  <si>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</si>
  <si>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</si>
  <si>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</si>
  <si>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</si>
  <si>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</si>
  <si>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</si>
  <si>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</si>
  <si>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</si>
  <si>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</si>
  <si>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</si>
  <si>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</si>
  <si>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</si>
  <si>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</si>
  <si>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</si>
  <si>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</si>
  <si>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</si>
  <si>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</si>
  <si>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</si>
  <si>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</si>
  <si>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</si>
  <si>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</si>
  <si>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</si>
  <si>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</si>
  <si>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</si>
  <si>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</si>
  <si>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</si>
  <si>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</si>
  <si>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</si>
  <si>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</si>
  <si>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</si>
  <si>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</si>
  <si>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</si>
  <si>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</si>
  <si>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</si>
  <si>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</si>
  <si>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</si>
  <si>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</si>
  <si>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</si>
  <si>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</si>
  <si>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</si>
  <si>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</si>
  <si>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</si>
  <si>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</si>
  <si>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</si>
  <si>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</si>
  <si>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</si>
  <si>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</si>
  <si>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</si>
  <si>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</si>
  <si>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</si>
  <si>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</si>
  <si>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</si>
  <si>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</si>
  <si>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</si>
  <si>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</si>
  <si>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</si>
  <si>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</si>
  <si>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</si>
  <si>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</si>
  <si>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</si>
  <si>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</si>
  <si>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</si>
  <si>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</si>
  <si>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</si>
  <si>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</si>
  <si>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</si>
  <si>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</si>
  <si>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</si>
  <si>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</si>
  <si>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</si>
  <si>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</si>
  <si>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</si>
  <si>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</si>
  <si>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</si>
  <si>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</si>
  <si>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</si>
  <si>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</si>
  <si>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</si>
  <si>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</si>
  <si>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</si>
  <si>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</si>
  <si>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</si>
  <si>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</si>
  <si>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</si>
  <si>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</si>
  <si>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</si>
  <si>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</si>
  <si>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</si>
  <si>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</si>
  <si>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</si>
  <si>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</si>
  <si>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</si>
  <si>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</si>
  <si>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</si>
  <si>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</si>
  <si>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</si>
  <si>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</si>
  <si>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</si>
  <si>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</si>
  <si>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</si>
  <si>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</si>
  <si>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</si>
  <si>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</si>
  <si>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</si>
  <si>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</si>
  <si>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</si>
  <si>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</si>
  <si>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</si>
  <si>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</si>
  <si>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</si>
  <si>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</si>
  <si>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</si>
  <si>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</si>
  <si>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</si>
  <si>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</si>
  <si>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</si>
  <si>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</si>
  <si>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</si>
  <si>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</si>
  <si>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</si>
  <si>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</si>
  <si>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</si>
  <si>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</si>
  <si>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</si>
  <si>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</si>
  <si>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</si>
  <si>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</si>
  <si>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</si>
  <si>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</si>
  <si>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</si>
  <si>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</si>
  <si>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</si>
  <si>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</si>
  <si>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</si>
  <si>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</si>
  <si>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</si>
  <si>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</si>
  <si>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</si>
  <si>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</si>
  <si>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</si>
  <si>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</si>
  <si>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</si>
  <si>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</si>
  <si>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</si>
  <si>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</si>
  <si>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</si>
  <si>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</si>
  <si>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</si>
  <si>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</si>
  <si>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</si>
  <si>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</si>
  <si>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</si>
  <si>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</si>
  <si>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</si>
  <si>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</si>
  <si>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</si>
  <si>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</si>
  <si>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</si>
  <si>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</si>
  <si>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</si>
  <si>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</si>
  <si>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</si>
  <si>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</si>
  <si>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</si>
  <si>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</si>
  <si>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</si>
  <si>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</si>
  <si>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</si>
  <si>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</si>
  <si>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</si>
  <si>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</si>
  <si>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</si>
  <si>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</si>
  <si>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</si>
  <si>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</si>
  <si>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</si>
  <si>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</si>
  <si>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</si>
  <si>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</si>
  <si>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</si>
  <si>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</si>
  <si>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</si>
  <si>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</si>
  <si>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</si>
  <si>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</si>
  <si>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</si>
  <si>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</si>
  <si>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</si>
  <si>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</si>
  <si>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</si>
  <si>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</si>
  <si>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</si>
  <si>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</si>
  <si>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</si>
  <si>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</si>
  <si>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</si>
  <si>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</si>
  <si>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</si>
  <si>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</si>
  <si>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</si>
  <si>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</si>
  <si>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</si>
  <si>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</si>
  <si>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</si>
  <si>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</si>
  <si>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</si>
  <si>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</si>
  <si>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</si>
  <si>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</si>
  <si>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</si>
  <si>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</si>
  <si>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</si>
  <si>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</si>
  <si>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</si>
  <si>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</si>
  <si>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</si>
  <si>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</si>
  <si>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</si>
  <si>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</si>
  <si>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</si>
  <si>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</si>
  <si>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</si>
  <si>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</si>
  <si>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</si>
  <si>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</si>
  <si>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</si>
  <si>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</si>
  <si>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</si>
  <si>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</si>
  <si>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</si>
  <si>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</si>
  <si>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</si>
  <si>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</si>
  <si>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</si>
  <si>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</si>
  <si>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</si>
  <si>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</si>
  <si>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</si>
  <si>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</si>
  <si>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</si>
  <si>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</si>
  <si>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</si>
  <si>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</si>
  <si>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</si>
  <si>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</si>
  <si>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</si>
  <si>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</si>
  <si>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</si>
  <si>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</si>
  <si>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</si>
  <si>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</si>
  <si>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</si>
  <si>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</si>
  <si>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</si>
  <si>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</si>
  <si>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</si>
  <si>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</si>
  <si>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</si>
  <si>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</si>
  <si>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</si>
  <si>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</si>
  <si>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</si>
  <si>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</si>
  <si>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</si>
  <si>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</si>
  <si>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</si>
  <si>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</si>
  <si>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</si>
  <si>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</si>
  <si>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</si>
  <si>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</si>
  <si>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</si>
  <si>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</si>
  <si>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</si>
  <si>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</si>
  <si>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</si>
  <si>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</si>
  <si>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</si>
  <si>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</si>
  <si>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</si>
  <si>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</si>
  <si>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</si>
  <si>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</si>
  <si>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</si>
  <si>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</si>
  <si>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</si>
  <si>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</si>
  <si>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</si>
  <si>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</si>
  <si>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</si>
  <si>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</si>
  <si>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</si>
  <si>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</si>
  <si>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</si>
  <si>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</si>
  <si>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</si>
  <si>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</si>
  <si>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</si>
  <si>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</si>
  <si>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</si>
  <si>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</si>
  <si>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</si>
  <si>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</si>
  <si>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</si>
  <si>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</si>
  <si>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</si>
  <si>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</si>
  <si>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</si>
  <si>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</si>
  <si>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</si>
  <si>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</si>
  <si>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</si>
  <si>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</si>
  <si>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</si>
  <si>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</si>
  <si>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</si>
  <si>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</si>
  <si>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</si>
  <si>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</si>
  <si>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</si>
  <si>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</si>
  <si>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</si>
  <si>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</si>
  <si>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</si>
  <si>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</si>
  <si>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</si>
  <si>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</si>
  <si>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</si>
  <si>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</si>
  <si>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</si>
  <si>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</si>
  <si>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</si>
  <si>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</si>
  <si>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</si>
  <si>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</si>
  <si>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</si>
  <si>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</si>
  <si>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</si>
  <si>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</si>
  <si>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</si>
  <si>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</si>
  <si>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</si>
  <si>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</si>
  <si>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</si>
  <si>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</si>
  <si>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</si>
  <si>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</si>
  <si>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</si>
  <si>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</si>
  <si>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</si>
  <si>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</si>
  <si>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</si>
  <si>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</si>
  <si>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</si>
  <si>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</si>
  <si>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</si>
  <si>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</si>
  <si>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</si>
  <si>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</si>
  <si>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</si>
  <si>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</si>
  <si>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</si>
  <si>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</si>
  <si>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</si>
  <si>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</si>
  <si>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</si>
  <si>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</si>
  <si>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</si>
  <si>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</si>
  <si>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</si>
  <si>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</si>
  <si>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</si>
  <si>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</si>
  <si>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</si>
  <si>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</si>
  <si>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</si>
  <si>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</si>
  <si>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</si>
  <si>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</si>
  <si>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</si>
  <si>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</si>
  <si>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</si>
  <si>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</si>
  <si>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</si>
  <si>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</si>
  <si>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</si>
  <si>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</si>
  <si>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</si>
  <si>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</si>
  <si>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</si>
  <si>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</si>
  <si>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</si>
  <si>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</si>
  <si>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</si>
  <si>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</si>
  <si>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</si>
  <si>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</si>
  <si>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</si>
  <si>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</si>
  <si>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</si>
  <si>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</si>
  <si>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</si>
  <si>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</si>
  <si>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</si>
  <si>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</si>
  <si>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</si>
  <si>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</si>
  <si>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</si>
  <si>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</si>
  <si>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</si>
  <si>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</si>
  <si>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</si>
  <si>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</si>
  <si>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</si>
  <si>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</si>
  <si>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</si>
  <si>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</si>
  <si>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</si>
  <si>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</si>
  <si>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</si>
  <si>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</si>
  <si>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</si>
  <si>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</si>
  <si>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</si>
  <si>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</si>
  <si>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</si>
  <si>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</si>
  <si>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</si>
  <si>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</si>
  <si>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</si>
  <si>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</si>
  <si>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</si>
  <si>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</si>
  <si>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</si>
  <si>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</si>
  <si>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</si>
  <si>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</si>
  <si>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</si>
  <si>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</si>
  <si>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</si>
  <si>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</si>
  <si>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</si>
  <si>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</si>
  <si>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</si>
  <si>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</si>
  <si>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</si>
  <si>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</si>
  <si>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</si>
  <si>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</si>
  <si>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</si>
  <si>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</si>
  <si>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</si>
  <si>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</si>
  <si>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</si>
  <si>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</si>
  <si>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</si>
  <si>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</si>
  <si>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</si>
  <si>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</si>
  <si>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</si>
  <si>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</si>
  <si>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</si>
  <si>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</si>
  <si>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</si>
  <si>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</si>
  <si>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</si>
  <si>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</si>
  <si>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</si>
  <si>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</si>
  <si>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</si>
  <si>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</si>
  <si>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</si>
  <si>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</si>
  <si>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</si>
  <si>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</si>
  <si>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</si>
  <si>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</si>
  <si>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</si>
  <si>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</si>
  <si>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</si>
  <si>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</si>
  <si>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</si>
  <si>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</si>
  <si>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</si>
  <si>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</si>
  <si>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</si>
  <si>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</si>
  <si>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</si>
  <si>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</si>
  <si>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</si>
  <si>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</si>
  <si>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</si>
  <si>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</si>
  <si>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</si>
  <si>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</si>
  <si>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</si>
  <si>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</si>
  <si>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</si>
  <si>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</si>
  <si>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</si>
  <si>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</si>
  <si>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</si>
  <si>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</si>
  <si>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</si>
  <si>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</si>
  <si>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</si>
  <si>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</si>
  <si>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</si>
  <si>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</si>
  <si>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</si>
  <si>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</si>
  <si>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</si>
  <si>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</si>
  <si>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</si>
  <si>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</si>
  <si>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</si>
  <si>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</si>
  <si>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</si>
  <si>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</si>
  <si>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</si>
  <si>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</si>
  <si>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</si>
  <si>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</si>
  <si>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</si>
  <si>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</si>
  <si>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</si>
  <si>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</si>
  <si>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</si>
  <si>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</si>
  <si>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</si>
  <si>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</si>
  <si>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</si>
  <si>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</si>
  <si>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</si>
  <si>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</si>
  <si>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</si>
  <si>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</si>
  <si>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</si>
  <si>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</si>
  <si>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</si>
  <si>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</si>
  <si>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</si>
  <si>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</si>
  <si>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</si>
  <si>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</si>
  <si>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</si>
  <si>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</si>
  <si>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</si>
  <si>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</si>
  <si>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</si>
  <si>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</si>
  <si>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</si>
  <si>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</si>
  <si>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</si>
  <si>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</si>
  <si>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</si>
  <si>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</si>
  <si>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</si>
  <si>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</si>
  <si>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</si>
  <si>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</si>
  <si>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</si>
  <si>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</si>
  <si>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</si>
  <si>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</si>
  <si>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</si>
  <si>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</si>
  <si>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</si>
  <si>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</si>
  <si>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</si>
  <si>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</si>
  <si>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</si>
  <si>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</si>
  <si>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</si>
  <si>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</si>
  <si>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</si>
  <si>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</si>
  <si>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</si>
  <si>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</si>
  <si>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</si>
  <si>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</si>
  <si>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</si>
  <si>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</si>
  <si>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</si>
  <si>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</si>
  <si>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</si>
  <si>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</si>
  <si>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</si>
  <si>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</si>
  <si>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</si>
  <si>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</si>
  <si>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</si>
  <si>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</si>
  <si>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</si>
  <si>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</si>
  <si>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</si>
  <si>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</si>
  <si>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</si>
  <si>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</si>
  <si>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</si>
  <si>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</si>
  <si>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</si>
  <si>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</si>
  <si>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</si>
  <si>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</si>
  <si>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</si>
  <si>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</si>
  <si>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</si>
  <si>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</si>
  <si>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</si>
  <si>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</si>
  <si>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</si>
  <si>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</si>
  <si>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</si>
  <si>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</si>
  <si>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</si>
  <si>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</si>
  <si>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</si>
  <si>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</si>
  <si>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</si>
  <si>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</si>
  <si>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</si>
  <si>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</si>
  <si>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</si>
  <si>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</si>
  <si>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</si>
  <si>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</si>
  <si>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</si>
  <si>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</si>
  <si>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</si>
  <si>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</si>
  <si>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</si>
  <si>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</si>
  <si>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</si>
  <si>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</si>
  <si>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</si>
  <si>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</si>
  <si>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</si>
  <si>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</si>
  <si>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</si>
  <si>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</si>
  <si>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</si>
  <si>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</si>
  <si>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</si>
  <si>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</si>
  <si>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</si>
  <si>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</si>
  <si>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</si>
  <si>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</si>
  <si>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</si>
  <si>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</si>
  <si>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</si>
  <si>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</si>
  <si>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</si>
  <si>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</si>
  <si>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</si>
  <si>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</si>
  <si>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</si>
  <si>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</si>
  <si>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</si>
  <si>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</si>
  <si>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</si>
  <si>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</si>
  <si>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</si>
  <si>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</si>
  <si>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</si>
  <si>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</si>
  <si>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</si>
  <si>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</si>
  <si>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</si>
  <si>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</si>
  <si>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</si>
  <si>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</si>
  <si>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</si>
  <si>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</si>
  <si>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</si>
  <si>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</si>
  <si>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</si>
  <si>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</si>
  <si>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</si>
  <si>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</si>
  <si>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</si>
  <si>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</si>
  <si>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</si>
  <si>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</si>
  <si>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</si>
  <si>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</si>
  <si>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</si>
  <si>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</si>
  <si>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</si>
  <si>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</si>
  <si>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</si>
  <si>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</si>
  <si>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</si>
  <si>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</si>
  <si>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</si>
  <si>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</si>
  <si>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</si>
  <si>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</si>
  <si>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</si>
  <si>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</si>
  <si>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</si>
  <si>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</si>
  <si>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</si>
  <si>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</si>
  <si>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</si>
  <si>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</si>
  <si>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</si>
  <si>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</si>
  <si>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</si>
  <si>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</si>
  <si>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</si>
  <si>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</si>
  <si>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</si>
  <si>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</si>
  <si>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</si>
  <si>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</si>
  <si>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</si>
  <si>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</si>
  <si>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</si>
  <si>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</si>
  <si>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</si>
  <si>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</si>
  <si>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</si>
  <si>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</si>
  <si>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</si>
  <si>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</si>
  <si>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</si>
  <si>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</si>
  <si>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</si>
  <si>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</si>
  <si>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</si>
  <si>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</si>
  <si>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</si>
  <si>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</si>
  <si>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</si>
  <si>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</si>
  <si>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</si>
  <si>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</si>
  <si>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</si>
  <si>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</si>
  <si>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</si>
  <si>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</si>
  <si>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</si>
  <si>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</si>
  <si>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</si>
  <si>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</si>
  <si>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</si>
  <si>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</si>
  <si>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</si>
  <si>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</si>
  <si>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</si>
  <si>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</si>
  <si>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</si>
  <si>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</si>
  <si>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</si>
  <si>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</si>
  <si>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</si>
  <si>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</si>
  <si>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</si>
  <si>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</si>
  <si>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</si>
  <si>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</si>
  <si>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</si>
  <si>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</si>
  <si>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</si>
  <si>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</si>
  <si>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</si>
  <si>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</si>
  <si>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</si>
  <si>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</si>
  <si>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</si>
  <si>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</si>
  <si>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</si>
  <si>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</si>
  <si>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</si>
  <si>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</si>
  <si>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</si>
  <si>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</si>
  <si>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</si>
  <si>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</si>
  <si>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</si>
  <si>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</si>
  <si>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</si>
  <si>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</si>
  <si>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</si>
  <si>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</si>
  <si>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</si>
  <si>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</si>
  <si>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</si>
  <si>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</si>
  <si>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</si>
  <si>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</si>
  <si>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</si>
  <si>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</si>
  <si>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</si>
  <si>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</si>
  <si>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</si>
  <si>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</si>
  <si>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</si>
  <si>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</si>
  <si>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</si>
  <si>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</si>
  <si>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</si>
  <si>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</si>
  <si>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</si>
  <si>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</si>
  <si>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</si>
  <si>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</si>
  <si>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</si>
  <si>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</si>
  <si>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</si>
  <si>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</si>
  <si>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</si>
  <si>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</si>
  <si>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</si>
  <si>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</si>
  <si>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</si>
  <si>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</si>
  <si>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</si>
  <si>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</si>
  <si>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</si>
  <si>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</si>
  <si>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</si>
  <si>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</si>
  <si>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</si>
  <si>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</si>
  <si>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</si>
  <si>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</si>
  <si>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</si>
  <si>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</si>
  <si>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</si>
  <si>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</si>
  <si>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</si>
  <si>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</si>
  <si>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</si>
  <si>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</si>
  <si>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</si>
  <si>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</si>
  <si>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</si>
  <si>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</si>
  <si>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</si>
  <si>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</si>
  <si>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</si>
  <si>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</si>
  <si>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</si>
  <si>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</si>
  <si>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</si>
  <si>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</si>
  <si>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</si>
  <si>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</si>
  <si>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</si>
  <si>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</si>
  <si>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</si>
  <si>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</si>
  <si>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</si>
  <si>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</si>
  <si>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</si>
  <si>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</si>
  <si>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</si>
  <si>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</si>
  <si>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</si>
  <si>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</si>
  <si>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</si>
  <si>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</si>
  <si>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</si>
  <si>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</si>
  <si>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</si>
  <si>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</si>
  <si>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</si>
  <si>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</si>
  <si>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</si>
  <si>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</si>
  <si>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</si>
  <si>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</si>
  <si>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</si>
  <si>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</si>
  <si>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</si>
  <si>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</si>
  <si>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</si>
  <si>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</si>
  <si>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</si>
  <si>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</si>
  <si>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</si>
  <si>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</si>
  <si>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</si>
  <si>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</si>
  <si>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</si>
  <si>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</si>
  <si>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</si>
  <si>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</si>
  <si>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</si>
  <si>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</si>
  <si>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</si>
  <si>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</si>
  <si>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</si>
  <si>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</si>
  <si>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</si>
  <si>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</si>
  <si>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</si>
  <si>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</si>
  <si>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</si>
  <si>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</si>
  <si>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</si>
  <si>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</si>
  <si>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</si>
  <si>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</si>
  <si>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</si>
  <si>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</si>
  <si>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</si>
  <si>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</si>
  <si>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</si>
  <si>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</si>
  <si>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</si>
  <si>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</si>
  <si>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</si>
  <si>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</si>
  <si>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</si>
  <si>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</si>
  <si>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</si>
  <si>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</si>
  <si>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</si>
  <si>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</si>
  <si>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</si>
  <si>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</si>
  <si>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</si>
  <si>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</si>
  <si>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</si>
  <si>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</si>
  <si>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</si>
  <si>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</si>
  <si>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</si>
  <si>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</si>
  <si>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</si>
  <si>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</si>
  <si>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</si>
  <si>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</si>
  <si>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</si>
  <si>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</si>
  <si>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</si>
  <si>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</si>
  <si>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</si>
  <si>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</si>
  <si>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</si>
  <si>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</si>
  <si>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</si>
  <si>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</si>
  <si>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</si>
  <si>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</si>
  <si>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</si>
  <si>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</si>
  <si>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</si>
  <si>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</si>
  <si>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</si>
  <si>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</si>
  <si>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</si>
  <si>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</si>
  <si>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</si>
  <si>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</si>
  <si>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</si>
  <si>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</si>
  <si>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</si>
  <si>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</si>
  <si>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</si>
  <si>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</si>
  <si>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</si>
  <si>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</si>
  <si>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</si>
  <si>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</si>
  <si>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</si>
  <si>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</si>
  <si>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</si>
  <si>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</si>
  <si>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</si>
  <si>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</si>
  <si>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</si>
  <si>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</si>
  <si>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</si>
  <si>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</si>
  <si>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</si>
  <si>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</si>
  <si>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</si>
  <si>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</si>
  <si>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</si>
  <si>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</si>
  <si>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</si>
  <si>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</si>
  <si>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</si>
  <si>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</si>
  <si>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</si>
  <si>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</si>
  <si>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</si>
  <si>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</si>
  <si>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</si>
  <si>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</si>
  <si>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</si>
  <si>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</si>
  <si>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</si>
  <si>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</si>
  <si>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</si>
  <si>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</si>
  <si>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</si>
  <si>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</si>
  <si>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</si>
  <si>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</si>
  <si>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</si>
  <si>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</si>
  <si>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</si>
  <si>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</si>
  <si>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</si>
  <si>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</si>
  <si>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</si>
  <si>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</si>
  <si>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</si>
  <si>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</si>
  <si>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</si>
  <si>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</si>
  <si>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</si>
  <si>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</si>
  <si>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</si>
  <si>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</si>
  <si>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</si>
  <si>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</si>
  <si>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</si>
  <si>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</si>
  <si>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</si>
  <si>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</si>
  <si>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</si>
  <si>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</si>
  <si>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</si>
  <si>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</si>
  <si>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</si>
  <si>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</si>
  <si>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</si>
  <si>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</si>
  <si>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</si>
  <si>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</si>
  <si>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</si>
  <si>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</si>
  <si>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</si>
  <si>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</si>
  <si>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</si>
  <si>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</si>
  <si>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</si>
  <si>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</si>
  <si>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</si>
  <si>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</si>
  <si>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</si>
  <si>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</si>
  <si>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</si>
  <si>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</si>
  <si>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</si>
  <si>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</si>
  <si>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</si>
  <si>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</si>
  <si>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</si>
  <si>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</si>
  <si>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</si>
  <si>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</si>
  <si>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</si>
  <si>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</si>
  <si>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</si>
  <si>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</si>
  <si>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</si>
  <si>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</si>
  <si>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</si>
  <si>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</si>
  <si>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</si>
  <si>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</si>
  <si>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</si>
  <si>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</si>
  <si>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</si>
  <si>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</si>
  <si>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</si>
  <si>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</si>
  <si>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</si>
  <si>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</si>
  <si>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</si>
  <si>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</si>
  <si>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</si>
  <si>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</si>
  <si>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</si>
  <si>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</si>
  <si>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</si>
  <si>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</si>
  <si>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</si>
  <si>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</si>
  <si>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</si>
  <si>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</si>
  <si>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</si>
  <si>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</si>
  <si>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</si>
  <si>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</si>
  <si>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</si>
  <si>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</si>
  <si>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</si>
  <si>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</si>
  <si>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</si>
  <si>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</si>
  <si>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</si>
  <si>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</si>
  <si>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</si>
  <si>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</si>
  <si>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</si>
  <si>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</si>
  <si>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</si>
  <si>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</si>
  <si>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</si>
  <si>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</si>
  <si>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</si>
  <si>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</si>
  <si>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</si>
  <si>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</si>
  <si>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</si>
  <si>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</si>
  <si>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</si>
  <si>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</si>
  <si>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</si>
  <si>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</si>
  <si>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</si>
  <si>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</si>
  <si>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</si>
  <si>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</si>
  <si>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</si>
  <si>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</si>
  <si>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</si>
  <si>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</si>
  <si>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</si>
  <si>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</si>
  <si>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</si>
  <si>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</si>
  <si>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</si>
  <si>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</si>
  <si>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</si>
  <si>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</si>
  <si>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</si>
  <si>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</si>
  <si>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</si>
  <si>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</si>
  <si>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</si>
  <si>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</si>
  <si>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</si>
  <si>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</si>
  <si>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</si>
  <si>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</si>
  <si>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</si>
  <si>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</si>
  <si>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</si>
  <si>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</si>
  <si>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</si>
  <si>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</si>
  <si>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</si>
  <si>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</si>
  <si>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</si>
  <si>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</si>
  <si>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</si>
  <si>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</si>
  <si>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</si>
  <si>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</si>
  <si>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</si>
  <si>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</si>
  <si>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</si>
  <si>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</si>
  <si>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</si>
  <si>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</si>
  <si>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</si>
  <si>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</si>
  <si>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</si>
  <si>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</si>
  <si>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</si>
  <si>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</si>
  <si>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</si>
  <si>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</si>
  <si>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</si>
  <si>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</si>
  <si>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</si>
  <si>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</si>
  <si>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</si>
  <si>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</si>
  <si>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</si>
  <si>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</si>
  <si>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</si>
  <si>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</si>
  <si>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</si>
  <si>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</si>
  <si>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</si>
  <si>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</si>
  <si>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</si>
  <si>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</si>
  <si>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</si>
  <si>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</si>
  <si>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</si>
  <si>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</si>
  <si>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</si>
  <si>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</si>
  <si>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</si>
  <si>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</si>
  <si>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</si>
  <si>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</si>
  <si>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</si>
  <si>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</si>
  <si>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</si>
  <si>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</si>
  <si>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</si>
  <si>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</si>
  <si>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</si>
  <si>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</si>
  <si>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</si>
  <si>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</si>
  <si>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</si>
  <si>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</si>
  <si>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</si>
  <si>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</si>
  <si>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</si>
  <si>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</si>
  <si>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</si>
  <si>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</si>
  <si>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</si>
  <si>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</si>
  <si>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</si>
  <si>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</si>
  <si>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</si>
  <si>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</si>
  <si>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</si>
  <si>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</si>
  <si>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</si>
  <si>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</si>
  <si>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</si>
  <si>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</si>
  <si>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</si>
  <si>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</si>
  <si>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</si>
  <si>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</si>
  <si>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</si>
  <si>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</si>
  <si>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</si>
  <si>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</si>
  <si>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</si>
  <si>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</si>
  <si>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</si>
  <si>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</si>
  <si>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</si>
  <si>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</si>
  <si>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</si>
  <si>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</si>
  <si>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</si>
  <si>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</si>
  <si>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</si>
  <si>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</si>
  <si>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</si>
  <si>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</si>
  <si>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</si>
  <si>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</si>
  <si>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</si>
  <si>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</si>
  <si>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</si>
  <si>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</si>
  <si>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</si>
  <si>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</si>
  <si>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</si>
  <si>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</si>
  <si>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</si>
  <si>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</si>
  <si>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</si>
  <si>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</si>
  <si>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</si>
  <si>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</si>
  <si>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</si>
  <si>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</si>
  <si>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</si>
  <si>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</si>
  <si>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</si>
  <si>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</si>
  <si>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</si>
  <si>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</si>
  <si>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</si>
  <si>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</si>
  <si>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</si>
  <si>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</si>
  <si>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</si>
  <si>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</si>
  <si>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</si>
  <si>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</si>
  <si>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</si>
  <si>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</si>
  <si>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</si>
  <si>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</si>
  <si>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</si>
  <si>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</si>
  <si>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</si>
  <si>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</si>
  <si>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</si>
  <si>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</si>
  <si>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</si>
  <si>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</si>
  <si>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</si>
  <si>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</si>
  <si>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</si>
  <si>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</si>
  <si>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</si>
  <si>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</si>
  <si>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</si>
  <si>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</si>
  <si>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</si>
  <si>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</si>
  <si>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</si>
  <si>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</si>
  <si>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</si>
  <si>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</si>
  <si>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</si>
  <si>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</si>
  <si>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</si>
  <si>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</si>
  <si>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</si>
  <si>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</si>
  <si>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</si>
  <si>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</si>
  <si>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</si>
  <si>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</si>
  <si>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</si>
  <si>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</si>
  <si>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</si>
  <si>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</si>
  <si>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</si>
  <si>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</si>
  <si>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</si>
  <si>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</si>
  <si>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</si>
  <si>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</si>
  <si>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</si>
  <si>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</si>
  <si>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</si>
  <si>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</si>
  <si>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</si>
  <si>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</si>
  <si>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</si>
  <si>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</si>
  <si>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</si>
  <si>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</si>
  <si>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</si>
  <si>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</si>
  <si>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</si>
  <si>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</si>
  <si>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</si>
  <si>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</si>
  <si>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</si>
  <si>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</si>
  <si>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</si>
  <si>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</si>
  <si>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</si>
  <si>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</si>
  <si>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</si>
  <si>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</si>
  <si>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</si>
  <si>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</si>
  <si>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</si>
  <si>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</si>
  <si>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</si>
  <si>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</si>
  <si>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</si>
  <si>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</si>
  <si>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</si>
  <si>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</si>
  <si>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</si>
  <si>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</si>
  <si>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</si>
  <si>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</si>
  <si>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</si>
  <si>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</si>
  <si>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</si>
  <si>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</si>
  <si>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</si>
  <si>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</si>
  <si>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</si>
  <si>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</si>
  <si>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</si>
  <si>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</si>
  <si>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</si>
  <si>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</si>
  <si>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</si>
  <si>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</si>
  <si>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</si>
  <si>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</si>
  <si>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</si>
  <si>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</si>
  <si>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</si>
  <si>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</si>
  <si>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</si>
  <si>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</si>
  <si>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</si>
  <si>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</si>
  <si>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</si>
  <si>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</si>
  <si>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</si>
  <si>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</si>
  <si>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</si>
  <si>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</si>
  <si>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</si>
  <si>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</si>
  <si>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</si>
  <si>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</si>
  <si>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</si>
  <si>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</si>
  <si>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</si>
  <si>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</si>
  <si>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</si>
  <si>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</si>
  <si>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</si>
  <si>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</si>
  <si>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</si>
  <si>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</si>
  <si>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</si>
  <si>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</si>
  <si>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</si>
  <si>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</si>
  <si>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</si>
  <si>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</si>
  <si>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</si>
  <si>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</si>
  <si>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</si>
  <si>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</si>
  <si>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</si>
  <si>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</si>
  <si>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</si>
  <si>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</si>
  <si>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</si>
  <si>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</si>
  <si>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</si>
  <si>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</si>
  <si>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</si>
  <si>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</si>
  <si>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</si>
  <si>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</si>
  <si>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</si>
  <si>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</si>
  <si>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</si>
  <si>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</si>
  <si>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</si>
  <si>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</si>
  <si>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</si>
  <si>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</si>
  <si>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</si>
  <si>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</si>
  <si>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</si>
  <si>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</si>
  <si>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</si>
  <si>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</si>
  <si>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</si>
  <si>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</si>
  <si>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</si>
  <si>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</si>
  <si>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</si>
  <si>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</si>
  <si>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</si>
  <si>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</si>
  <si>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</si>
  <si>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</si>
  <si>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</si>
  <si>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</si>
  <si>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</si>
  <si>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</si>
  <si>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</si>
  <si>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</si>
  <si>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</si>
  <si>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</si>
  <si>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</si>
  <si>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</si>
  <si>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</si>
  <si>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</si>
  <si>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</si>
  <si>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</si>
  <si>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</si>
  <si>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</si>
  <si>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</si>
  <si>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</si>
  <si>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</si>
  <si>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</si>
  <si>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</si>
  <si>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</si>
  <si>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</si>
  <si>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</si>
  <si>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</si>
  <si>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</si>
  <si>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</si>
  <si>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</si>
  <si>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</si>
  <si>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</si>
  <si>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</si>
  <si>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</si>
  <si>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</si>
  <si>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</si>
  <si>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</si>
  <si>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</si>
  <si>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</si>
  <si>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</si>
  <si>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</si>
  <si>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</si>
  <si>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</si>
  <si>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</si>
  <si>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</si>
  <si>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</si>
  <si>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</si>
  <si>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</si>
  <si>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</si>
  <si>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</si>
  <si>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</si>
  <si>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</si>
  <si>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</si>
  <si>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</si>
  <si>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</si>
  <si>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</si>
  <si>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</si>
  <si>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</si>
  <si>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</si>
  <si>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</si>
  <si>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</si>
  <si>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</si>
  <si>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</si>
  <si>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</si>
  <si>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</si>
  <si>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</si>
  <si>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</si>
  <si>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</si>
  <si>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</si>
  <si>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</si>
  <si>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</si>
  <si>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</si>
  <si>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</si>
  <si>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</si>
  <si>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</si>
  <si>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</si>
  <si>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</si>
  <si>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</si>
  <si>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</si>
  <si>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</si>
  <si>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</si>
  <si>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</si>
  <si>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</si>
  <si>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</si>
  <si>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</si>
  <si>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</si>
  <si>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</si>
  <si>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</si>
  <si>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</si>
  <si>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</si>
  <si>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</si>
  <si>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</si>
  <si>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</si>
  <si>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</si>
  <si>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</si>
  <si>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</si>
  <si>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</si>
  <si>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</si>
  <si>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</si>
  <si>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</si>
  <si>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</si>
  <si>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</si>
  <si>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</si>
  <si>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</si>
  <si>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</si>
  <si>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</si>
  <si>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</si>
  <si>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</si>
  <si>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</si>
  <si>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</si>
  <si>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</si>
  <si>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</si>
  <si>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</si>
  <si>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</si>
  <si>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</si>
  <si>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</si>
  <si>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</si>
  <si>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</si>
  <si>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</si>
  <si>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</si>
  <si>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</si>
  <si>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</si>
  <si>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</si>
  <si>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</si>
  <si>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</si>
  <si>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</si>
  <si>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</si>
  <si>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</si>
  <si>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</si>
  <si>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</si>
  <si>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</si>
  <si>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</si>
  <si>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</si>
  <si>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</si>
  <si>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</si>
  <si>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</si>
  <si>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</si>
  <si>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</si>
  <si>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</si>
  <si>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</si>
  <si>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</si>
  <si>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</si>
  <si>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</si>
  <si>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</si>
  <si>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</si>
  <si>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</si>
  <si>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</si>
  <si>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</si>
  <si>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</si>
  <si>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</si>
  <si>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</si>
  <si>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</si>
  <si>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</si>
  <si>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</si>
  <si>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</si>
  <si>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</si>
  <si>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</si>
  <si>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</si>
  <si>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</si>
  <si>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</si>
  <si>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</si>
  <si>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</si>
  <si>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</si>
  <si>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</si>
  <si>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</si>
  <si>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</si>
  <si>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</si>
  <si>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</si>
  <si>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</si>
  <si>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</si>
  <si>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</si>
  <si>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</si>
  <si>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</si>
  <si>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</si>
  <si>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</si>
  <si>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</si>
  <si>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</si>
  <si>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</si>
  <si>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</si>
  <si>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</si>
  <si>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</si>
  <si>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</si>
  <si>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</si>
  <si>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</si>
  <si>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</si>
  <si>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</si>
  <si>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</si>
  <si>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</si>
  <si>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</si>
  <si>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</si>
  <si>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</si>
  <si>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</si>
  <si>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</si>
  <si>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</si>
  <si>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</si>
  <si>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</si>
  <si>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</si>
  <si>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</si>
  <si>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</si>
  <si>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</si>
  <si>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</si>
  <si>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</si>
  <si>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</si>
  <si>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</si>
  <si>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</si>
  <si>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</si>
  <si>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</si>
  <si>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</si>
  <si>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</si>
  <si>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</si>
  <si>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</si>
  <si>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</si>
  <si>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</si>
  <si>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</si>
  <si>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</si>
  <si>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</si>
  <si>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</si>
  <si>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</si>
  <si>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</si>
  <si>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</si>
  <si>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</si>
  <si>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</si>
  <si>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</si>
  <si>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</si>
  <si>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</si>
  <si>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</si>
  <si>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</si>
  <si>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</si>
  <si>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</si>
  <si>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</si>
  <si>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</si>
  <si>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</si>
  <si>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</si>
  <si>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</si>
  <si>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</si>
  <si>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</si>
  <si>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</si>
  <si>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</si>
  <si>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</si>
  <si>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</si>
  <si>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</si>
  <si>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</si>
  <si>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</si>
  <si>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</si>
  <si>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</si>
  <si>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</si>
  <si>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</si>
  <si>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</si>
  <si>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</si>
  <si>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</si>
  <si>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</si>
  <si>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</si>
  <si>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</si>
  <si>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</si>
  <si>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</si>
  <si>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</si>
  <si>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</si>
  <si>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</si>
  <si>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</si>
  <si>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</si>
  <si>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</si>
  <si>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</si>
  <si>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</si>
  <si>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</si>
  <si>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</si>
  <si>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</si>
  <si>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</si>
  <si>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</si>
  <si>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</si>
  <si>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</si>
  <si>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</si>
  <si>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</si>
  <si>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</si>
  <si>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</si>
  <si>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</si>
  <si>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</si>
  <si>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</si>
  <si>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</si>
  <si>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</si>
  <si>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</si>
  <si>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</si>
  <si>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</si>
  <si>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</si>
  <si>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</si>
  <si>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</si>
  <si>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</si>
  <si>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</si>
  <si>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</si>
  <si>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</si>
  <si>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</si>
  <si>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</si>
  <si>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</si>
  <si>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</si>
  <si>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</si>
  <si>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</si>
  <si>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</si>
  <si>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</si>
  <si>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</si>
  <si>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</si>
  <si>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</si>
  <si>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</si>
  <si>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</si>
  <si>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</si>
  <si>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</si>
  <si>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</si>
  <si>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</si>
  <si>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</si>
  <si>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</si>
  <si>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</si>
  <si>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</si>
  <si>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</si>
  <si>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</si>
  <si>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</si>
  <si>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</si>
  <si>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</si>
  <si>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</si>
  <si>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</si>
  <si>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</si>
  <si>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</si>
  <si>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</si>
  <si>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</si>
  <si>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</si>
  <si>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</si>
  <si>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</si>
  <si>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</si>
  <si>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</si>
  <si>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</si>
  <si>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</si>
  <si>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</si>
  <si>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</si>
  <si>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</si>
  <si>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</si>
  <si>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</si>
  <si>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</si>
  <si>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</si>
  <si>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</si>
  <si>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</si>
  <si>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</si>
  <si>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</si>
  <si>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</si>
  <si>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</si>
  <si>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</si>
  <si>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</si>
  <si>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</si>
  <si>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</si>
  <si>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</si>
  <si>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</si>
  <si>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</si>
  <si>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</si>
  <si>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</si>
  <si>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</si>
  <si>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</si>
  <si>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</si>
  <si>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</si>
  <si>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</si>
  <si>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</si>
  <si>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</si>
  <si>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</si>
  <si>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</si>
  <si>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</si>
  <si>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</si>
  <si>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</si>
  <si>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</si>
  <si>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</si>
  <si>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</si>
  <si>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</si>
  <si>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</si>
  <si>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</si>
  <si>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</si>
  <si>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</si>
  <si>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</si>
  <si>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</si>
  <si>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</si>
  <si>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</si>
  <si>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</si>
  <si>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</si>
  <si>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</si>
  <si>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</si>
  <si>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</si>
  <si>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</si>
  <si>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</si>
  <si>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</si>
  <si>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</si>
  <si>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</si>
  <si>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</si>
  <si>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</si>
  <si>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</si>
  <si>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</si>
  <si>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</si>
  <si>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</si>
  <si>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</si>
  <si>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</si>
  <si>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</si>
  <si>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</si>
  <si>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</si>
  <si>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</si>
  <si>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</si>
  <si>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</si>
  <si>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</si>
  <si>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</si>
  <si>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</si>
  <si>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</si>
  <si>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</si>
  <si>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</si>
  <si>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</si>
  <si>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</si>
  <si>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</si>
  <si>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</si>
  <si>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</si>
  <si>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</si>
  <si>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</si>
  <si>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</si>
  <si>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</si>
  <si>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</si>
  <si>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</si>
  <si>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</si>
  <si>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</si>
  <si>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</si>
  <si>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</si>
  <si>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</si>
  <si>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</si>
  <si>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</si>
  <si>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</si>
  <si>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</si>
  <si>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</si>
  <si>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</si>
  <si>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</si>
  <si>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</si>
  <si>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</si>
  <si>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</si>
  <si>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</si>
  <si>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</si>
  <si>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</si>
  <si>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</si>
  <si>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</si>
  <si>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</si>
  <si>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</si>
  <si>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</si>
  <si>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</si>
  <si>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</si>
  <si>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</si>
  <si>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</si>
  <si>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</si>
  <si>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</si>
  <si>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</si>
  <si>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</si>
  <si>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</si>
  <si>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</si>
  <si>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</si>
  <si>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</si>
  <si>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</si>
  <si>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</si>
  <si>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</si>
  <si>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</si>
  <si>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</si>
  <si>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</si>
  <si>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</si>
  <si>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</si>
  <si>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</si>
  <si>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</si>
  <si>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</si>
  <si>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</si>
  <si>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</si>
  <si>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</si>
  <si>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</si>
  <si>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</si>
  <si>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</si>
  <si>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</si>
  <si>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</si>
  <si>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</si>
  <si>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</si>
  <si>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</si>
  <si>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</si>
  <si>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</si>
  <si>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</si>
  <si>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</si>
  <si>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</si>
  <si>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</si>
  <si>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</si>
  <si>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</si>
  <si>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</si>
  <si>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</si>
  <si>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</si>
  <si>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</si>
  <si>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</si>
  <si>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</si>
  <si>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</si>
  <si>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</si>
  <si>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</si>
  <si>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</si>
  <si>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</si>
  <si>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</si>
  <si>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</si>
  <si>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</si>
  <si>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</si>
  <si>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</si>
  <si>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</si>
  <si>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</si>
  <si>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</si>
  <si>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</si>
  <si>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</si>
  <si>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</si>
  <si>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</si>
  <si>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</si>
  <si>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</si>
  <si>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</si>
  <si>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</si>
  <si>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</si>
  <si>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</si>
  <si>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</si>
  <si>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</si>
  <si>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</si>
  <si>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</si>
  <si>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</si>
  <si>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</si>
  <si>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</si>
  <si>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</si>
  <si>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</si>
  <si>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</si>
  <si>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</si>
  <si>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</si>
  <si>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</si>
  <si>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</si>
  <si>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</si>
  <si>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</si>
  <si>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</si>
  <si>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</si>
  <si>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</si>
  <si>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</si>
  <si>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</si>
  <si>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</si>
  <si>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</si>
  <si>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</si>
  <si>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</si>
  <si>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</si>
  <si>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</si>
  <si>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</si>
  <si>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</si>
  <si>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</si>
  <si>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</si>
  <si>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</si>
  <si>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</si>
  <si>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</si>
  <si>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</si>
  <si>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</si>
  <si>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</si>
  <si>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</si>
  <si>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</si>
  <si>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</si>
  <si>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</si>
  <si>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</si>
  <si>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</si>
  <si>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</si>
  <si>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</si>
  <si>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</si>
  <si>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</si>
  <si>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</si>
  <si>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</si>
  <si>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</si>
  <si>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</si>
  <si>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</si>
  <si>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</si>
  <si>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</si>
  <si>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</si>
  <si>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</si>
  <si>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</si>
  <si>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</si>
  <si>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</si>
  <si>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</si>
  <si>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</si>
  <si>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</si>
  <si>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</si>
  <si>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</si>
  <si>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</si>
  <si>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</si>
  <si>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</si>
  <si>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</si>
  <si>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</si>
  <si>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</si>
  <si>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</si>
  <si>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</si>
  <si>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</si>
  <si>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</si>
  <si>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</si>
  <si>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</si>
  <si>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</si>
  <si>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</si>
  <si>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</si>
  <si>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</si>
  <si>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</si>
  <si>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</si>
  <si>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</si>
  <si>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</si>
  <si>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</si>
  <si>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</si>
  <si>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</si>
  <si>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</si>
  <si>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</si>
  <si>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</si>
  <si>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</si>
  <si>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</si>
  <si>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</si>
  <si>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</si>
  <si>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</si>
  <si>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</si>
  <si>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</si>
  <si>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</si>
  <si>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</si>
  <si>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</si>
  <si>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</si>
  <si>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</si>
  <si>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</si>
  <si>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</si>
  <si>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</si>
  <si>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</si>
  <si>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</si>
  <si>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</si>
  <si>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</si>
  <si>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</si>
  <si>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</si>
  <si>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</si>
  <si>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</si>
  <si>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</si>
  <si>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</si>
  <si>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</si>
  <si>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</si>
  <si>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</si>
  <si>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</si>
  <si>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</si>
  <si>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</si>
  <si>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</si>
  <si>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</si>
  <si>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</si>
  <si>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</si>
  <si>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</si>
  <si>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</si>
  <si>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</si>
  <si>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</si>
  <si>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</si>
  <si>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</si>
  <si>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</si>
  <si>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</si>
  <si>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</si>
  <si>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</si>
  <si>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</si>
  <si>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</si>
  <si>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</si>
  <si>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</si>
  <si>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</si>
  <si>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</si>
  <si>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</si>
  <si>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</si>
  <si>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</si>
  <si>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</si>
  <si>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</si>
  <si>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</si>
  <si>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</si>
  <si>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</si>
  <si>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</si>
  <si>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</si>
  <si>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</si>
  <si>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</si>
  <si>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</si>
  <si>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</si>
  <si>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</si>
  <si>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</si>
  <si>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</si>
  <si>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</si>
  <si>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</si>
  <si>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</si>
  <si>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</si>
  <si>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</si>
  <si>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</si>
  <si>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</si>
  <si>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</si>
  <si>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</si>
  <si>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</si>
  <si>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</si>
  <si>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</si>
  <si>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</si>
  <si>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</si>
  <si>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</si>
  <si>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</si>
  <si>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</si>
  <si>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</si>
  <si>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</si>
  <si>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</si>
  <si>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</si>
  <si>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</si>
  <si>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</si>
  <si>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</si>
  <si>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</si>
  <si>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</si>
  <si>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</si>
  <si>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</si>
  <si>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</si>
  <si>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</si>
  <si>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</si>
  <si>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</si>
  <si>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</si>
  <si>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</si>
  <si>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</si>
  <si>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</si>
  <si>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</si>
  <si>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</si>
  <si>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</si>
  <si>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</si>
  <si>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</si>
  <si>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</si>
  <si>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</si>
  <si>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</si>
  <si>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</si>
  <si>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</si>
  <si>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</si>
  <si>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</si>
  <si>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</si>
  <si>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</si>
  <si>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</si>
  <si>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</si>
  <si>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</si>
  <si>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</si>
  <si>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</si>
  <si>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</si>
  <si>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</si>
  <si>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</si>
  <si>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</si>
  <si>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</si>
  <si>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</si>
  <si>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</si>
  <si>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</si>
  <si>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</si>
  <si>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</si>
  <si>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</si>
  <si>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</si>
  <si>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</si>
  <si>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</si>
  <si>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</si>
  <si>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</si>
  <si>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</si>
  <si>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</si>
  <si>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</si>
  <si>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</si>
  <si>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</si>
  <si>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</si>
  <si>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</si>
  <si>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</si>
  <si>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</si>
  <si>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</si>
  <si>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</si>
  <si>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</si>
  <si>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</si>
  <si>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</si>
  <si>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</si>
  <si>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</si>
  <si>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</si>
  <si>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</si>
  <si>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</si>
  <si>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</si>
  <si>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</si>
  <si>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</si>
  <si>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</si>
  <si>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</si>
  <si>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</si>
  <si>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</si>
  <si>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</si>
  <si>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</si>
  <si>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</si>
  <si>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</si>
  <si>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</si>
  <si>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</si>
  <si>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</si>
  <si>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</si>
  <si>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</si>
  <si>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</si>
  <si>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</si>
  <si>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</si>
  <si>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</si>
  <si>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</si>
  <si>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</si>
  <si>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</si>
  <si>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</si>
  <si>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</si>
  <si>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</si>
  <si>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</si>
  <si>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</si>
  <si>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</si>
  <si>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</si>
  <si>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</si>
  <si>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</si>
  <si>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</si>
  <si>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</si>
  <si>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</si>
  <si>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</si>
  <si>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</si>
  <si>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</si>
  <si>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</si>
  <si>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</si>
  <si>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</si>
  <si>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</si>
  <si>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</si>
  <si>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</si>
  <si>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</si>
  <si>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</si>
  <si>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</si>
  <si>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</si>
  <si>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</si>
  <si>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</si>
  <si>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</si>
  <si>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</si>
  <si>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</si>
  <si>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</si>
  <si>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</si>
  <si>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</si>
  <si>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</si>
  <si>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</si>
  <si>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</si>
  <si>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</si>
  <si>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</si>
  <si>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</si>
  <si>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</si>
  <si>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</si>
  <si>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</si>
  <si>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</si>
  <si>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</si>
  <si>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</si>
  <si>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</si>
  <si>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</si>
  <si>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</si>
  <si>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</si>
  <si>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</si>
  <si>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</si>
  <si>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</si>
  <si>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</si>
  <si>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</si>
  <si>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</si>
  <si>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</si>
  <si>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</si>
  <si>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</si>
  <si>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</si>
  <si>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</si>
  <si>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</si>
  <si>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</si>
  <si>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</si>
  <si>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</si>
  <si>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</si>
  <si>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</si>
  <si>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</si>
  <si>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</si>
  <si>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</si>
  <si>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</si>
  <si>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</si>
  <si>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</si>
  <si>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</si>
  <si>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</si>
  <si>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</si>
  <si>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</si>
  <si>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</si>
  <si>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</si>
  <si>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</si>
  <si>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</si>
  <si>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</si>
  <si>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</si>
  <si>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</si>
  <si>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</si>
  <si>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</si>
  <si>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</si>
  <si>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</si>
  <si>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</si>
  <si>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</si>
  <si>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</si>
  <si>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</si>
  <si>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</si>
  <si>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</si>
  <si>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</si>
  <si>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</si>
  <si>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</si>
  <si>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</si>
  <si>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</si>
  <si>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</si>
  <si>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</si>
  <si>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</si>
  <si>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</si>
  <si>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</si>
  <si>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</si>
  <si>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</si>
  <si>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</si>
  <si>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</si>
  <si>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</si>
  <si>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</si>
  <si>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</si>
  <si>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</si>
  <si>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</si>
  <si>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</si>
  <si>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</si>
  <si>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</si>
  <si>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</si>
  <si>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</si>
  <si>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</si>
  <si>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</si>
  <si>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</si>
  <si>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</si>
  <si>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</si>
  <si>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</si>
  <si>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</si>
  <si>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</si>
  <si>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</si>
  <si>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</si>
  <si>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</si>
  <si>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</si>
  <si>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</si>
  <si>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</si>
  <si>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</si>
  <si>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</si>
  <si>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</si>
  <si>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</si>
  <si>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</si>
  <si>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</si>
  <si>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</si>
  <si>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</si>
  <si>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</si>
  <si>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</si>
  <si>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</si>
  <si>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</si>
  <si>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</si>
  <si>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</si>
  <si>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</si>
  <si>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</si>
  <si>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</si>
  <si>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</si>
  <si>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</si>
  <si>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</si>
  <si>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</si>
  <si>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</si>
  <si>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</si>
  <si>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</si>
  <si>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</si>
  <si>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</si>
  <si>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</si>
  <si>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</si>
  <si>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</si>
  <si>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</si>
  <si>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</si>
  <si>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</si>
  <si>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</si>
  <si>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</si>
  <si>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</si>
  <si>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</si>
  <si>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</si>
  <si>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</si>
  <si>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</si>
  <si>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</si>
  <si>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</si>
  <si>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</si>
  <si>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</si>
  <si>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</si>
  <si>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</si>
  <si>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</si>
  <si>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</si>
  <si>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</si>
  <si>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</si>
  <si>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</si>
  <si>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</si>
  <si>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</si>
  <si>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</si>
  <si>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</si>
  <si>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</si>
  <si>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</si>
  <si>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</si>
  <si>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</si>
  <si>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</si>
  <si>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</si>
  <si>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</si>
  <si>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</si>
  <si>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</si>
  <si>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</si>
  <si>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</si>
  <si>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</si>
  <si>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</si>
  <si>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</si>
  <si>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</si>
  <si>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</si>
  <si>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</si>
  <si>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</si>
  <si>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</si>
  <si>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</si>
  <si>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</si>
  <si>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</si>
  <si>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</si>
  <si>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</si>
  <si>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</si>
  <si>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</si>
  <si>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</si>
  <si>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</si>
  <si>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</si>
  <si>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</si>
  <si>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</si>
  <si>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</si>
  <si>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</si>
  <si>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</si>
  <si>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</si>
  <si>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</si>
  <si>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</si>
  <si>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</si>
  <si>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</si>
  <si>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</si>
  <si>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</si>
  <si>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</si>
  <si>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</si>
  <si>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</si>
  <si>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</si>
  <si>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</si>
  <si>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</si>
  <si>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</si>
  <si>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</si>
  <si>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</si>
  <si>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</si>
  <si>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</si>
  <si>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</si>
  <si>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</si>
  <si>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</si>
  <si>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</si>
  <si>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</si>
  <si>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</si>
  <si>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</si>
  <si>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</si>
  <si>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</si>
  <si>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</si>
  <si>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</si>
  <si>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</si>
  <si>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</si>
  <si>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</si>
  <si>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</si>
  <si>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</si>
  <si>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</si>
  <si>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</si>
  <si>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</si>
  <si>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</si>
  <si>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</si>
  <si>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</si>
  <si>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</si>
  <si>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</si>
  <si>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</si>
  <si>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</si>
  <si>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</si>
  <si>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</si>
  <si>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</si>
  <si>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</si>
  <si>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</si>
  <si>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</si>
  <si>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</si>
  <si>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</si>
  <si>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</si>
  <si>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</si>
  <si>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</si>
  <si>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</si>
  <si>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</si>
  <si>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</si>
  <si>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</si>
  <si>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</si>
  <si>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</si>
  <si>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</si>
  <si>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</si>
  <si>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</si>
  <si>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</si>
  <si>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</si>
  <si>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</si>
  <si>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</si>
  <si>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</si>
  <si>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</si>
  <si>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</si>
  <si>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</si>
  <si>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</si>
  <si>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</si>
  <si>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</si>
  <si>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</si>
  <si>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</si>
  <si>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</si>
  <si>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</si>
  <si>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</si>
  <si>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</si>
  <si>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</si>
  <si>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</si>
  <si>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</si>
  <si>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</si>
  <si>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</si>
  <si>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</si>
  <si>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</si>
  <si>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</si>
  <si>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</si>
  <si>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</si>
  <si>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</si>
  <si>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</si>
  <si>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</si>
  <si>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</si>
  <si>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</si>
  <si>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</si>
  <si>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</si>
  <si>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</si>
  <si>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</si>
  <si>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</si>
  <si>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</si>
  <si>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</si>
  <si>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</si>
  <si>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</si>
  <si>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</si>
  <si>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</si>
  <si>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</si>
  <si>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</si>
  <si>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</si>
  <si>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</si>
  <si>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</si>
  <si>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</si>
  <si>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</si>
  <si>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</si>
  <si>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</si>
  <si>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</si>
  <si>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</si>
  <si>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</si>
  <si>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</si>
  <si>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</si>
  <si>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</si>
  <si>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</si>
  <si>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</si>
  <si>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</si>
  <si>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</si>
  <si>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</si>
  <si>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</si>
  <si>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</si>
  <si>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</si>
  <si>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</si>
  <si>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</si>
  <si>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</si>
  <si>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</si>
  <si>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</si>
  <si>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</si>
  <si>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</si>
  <si>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</si>
  <si>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</si>
  <si>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</si>
  <si>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</si>
  <si>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</si>
  <si>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</si>
  <si>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</si>
  <si>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</si>
  <si>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</si>
  <si>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</si>
  <si>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</si>
  <si>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</si>
  <si>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</si>
  <si>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</si>
  <si>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</si>
  <si>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</si>
  <si>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</si>
  <si>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</si>
  <si>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</si>
  <si>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</si>
  <si>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</si>
  <si>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</si>
  <si>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</si>
  <si>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</si>
  <si>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</si>
  <si>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</si>
  <si>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</si>
  <si>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</si>
  <si>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</si>
  <si>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</si>
  <si>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</si>
  <si>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</si>
  <si>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</si>
  <si>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</si>
  <si>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</si>
  <si>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</si>
  <si>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</si>
  <si>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</si>
  <si>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</si>
  <si>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</si>
  <si>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</si>
  <si>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</si>
  <si>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</si>
  <si>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</si>
  <si>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</si>
  <si>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</si>
  <si>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</si>
  <si>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</si>
  <si>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</si>
  <si>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</si>
  <si>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</si>
  <si>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</si>
  <si>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</si>
  <si>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</si>
  <si>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</si>
  <si>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</si>
  <si>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</si>
  <si>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</si>
  <si>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</si>
  <si>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</si>
  <si>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</si>
  <si>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</si>
  <si>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</si>
  <si>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</si>
  <si>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</si>
  <si>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</si>
  <si>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</si>
  <si>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</si>
  <si>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</si>
  <si>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</si>
  <si>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</si>
  <si>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</si>
  <si>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</si>
  <si>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</si>
  <si>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</si>
  <si>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</si>
  <si>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</si>
  <si>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</si>
  <si>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</si>
  <si>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</si>
  <si>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</si>
  <si>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</si>
  <si>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</si>
  <si>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</si>
  <si>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</si>
  <si>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</si>
  <si>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</si>
  <si>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</si>
  <si>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</si>
  <si>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</si>
  <si>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</si>
  <si>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</si>
  <si>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</si>
  <si>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</si>
  <si>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</si>
  <si>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</si>
  <si>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</si>
  <si>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</si>
  <si>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</si>
  <si>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</si>
  <si>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</si>
  <si>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</si>
  <si>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</si>
  <si>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</si>
  <si>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</si>
  <si>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</si>
  <si>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</si>
  <si>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</si>
  <si>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</si>
  <si>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</si>
  <si>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</si>
  <si>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</si>
  <si>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</si>
  <si>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</si>
  <si>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</si>
  <si>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</si>
  <si>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</si>
  <si>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</si>
  <si>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</si>
  <si>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</si>
  <si>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</si>
  <si>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</si>
  <si>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</si>
  <si>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</si>
  <si>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</si>
  <si>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</si>
  <si>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</si>
  <si>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</si>
  <si>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</si>
  <si>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</si>
  <si>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</si>
  <si>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</si>
  <si>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</si>
  <si>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</si>
  <si>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</si>
  <si>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</si>
  <si>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</si>
  <si>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</si>
  <si>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</si>
  <si>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</si>
  <si>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</si>
  <si>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</si>
  <si>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</si>
  <si>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</si>
  <si>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</si>
  <si>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</si>
  <si>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</si>
  <si>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</si>
  <si>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</si>
  <si>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</si>
  <si>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</si>
  <si>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</si>
  <si>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</si>
  <si>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</si>
  <si>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</si>
  <si>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</si>
  <si>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</si>
  <si>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</si>
  <si>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</si>
  <si>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</si>
  <si>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</si>
  <si>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</si>
  <si>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</si>
  <si>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</si>
  <si>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</si>
  <si>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</si>
  <si>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</si>
  <si>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</si>
  <si>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</si>
  <si>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</si>
  <si>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</si>
  <si>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</si>
  <si>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</si>
  <si>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</si>
  <si>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</si>
  <si>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</si>
  <si>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</si>
  <si>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</si>
  <si>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</si>
  <si>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</si>
  <si>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</si>
  <si>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</si>
  <si>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</si>
  <si>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</si>
  <si>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</si>
  <si>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</si>
  <si>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</si>
  <si>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</si>
  <si>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</si>
  <si>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</si>
  <si>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</si>
  <si>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</si>
  <si>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</si>
  <si>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</si>
  <si>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</si>
  <si>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</si>
  <si>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</si>
  <si>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</si>
  <si>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</si>
  <si>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</si>
  <si>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</si>
  <si>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</si>
  <si>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</si>
  <si>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</si>
  <si>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</si>
  <si>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</si>
  <si>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</si>
  <si>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</si>
  <si>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</si>
  <si>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</si>
  <si>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</si>
  <si>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</si>
  <si>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</si>
  <si>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</si>
  <si>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</si>
  <si>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</si>
  <si>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</si>
  <si>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</si>
  <si>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</si>
  <si>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</si>
  <si>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</si>
  <si>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</si>
  <si>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</si>
  <si>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</si>
  <si>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</si>
  <si>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</si>
  <si>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</si>
  <si>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</si>
  <si>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</si>
  <si>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</si>
  <si>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</si>
  <si>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</si>
  <si>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</si>
  <si>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</si>
  <si>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</si>
  <si>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</si>
  <si>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</si>
  <si>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</si>
  <si>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</si>
  <si>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</si>
  <si>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</si>
  <si>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</si>
  <si>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</si>
  <si>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</si>
  <si>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</si>
  <si>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</si>
  <si>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</si>
  <si>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</si>
  <si>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</si>
  <si>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</si>
  <si>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</si>
  <si>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</si>
  <si>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</si>
  <si>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</si>
  <si>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</si>
  <si>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</si>
  <si>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</si>
  <si>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</si>
  <si>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</si>
  <si>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</si>
  <si>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</si>
  <si>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</si>
  <si>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</si>
  <si>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</si>
  <si>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</si>
  <si>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</si>
  <si>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</si>
  <si>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</si>
  <si>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</si>
  <si>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</si>
  <si>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</si>
  <si>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</si>
  <si>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</si>
  <si>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</si>
  <si>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</si>
  <si>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</si>
  <si>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</si>
  <si>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</si>
  <si>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</si>
  <si>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</si>
  <si>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</si>
  <si>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</si>
  <si>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</si>
  <si>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</si>
  <si>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</si>
  <si>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</si>
  <si>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</si>
  <si>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</si>
  <si>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</si>
  <si>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</si>
  <si>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</si>
  <si>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</si>
  <si>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</si>
  <si>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</si>
  <si>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</si>
  <si>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</si>
  <si>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</si>
  <si>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</si>
  <si>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</si>
  <si>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</si>
  <si>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</si>
  <si>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</si>
  <si>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</si>
  <si>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</si>
  <si>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</si>
  <si>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</si>
  <si>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</si>
  <si>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</si>
  <si>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</si>
  <si>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</si>
  <si>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</si>
  <si>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</si>
  <si>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</si>
  <si>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</si>
  <si>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</si>
  <si>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</si>
  <si>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</si>
  <si>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</si>
  <si>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</si>
  <si>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</si>
  <si>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</si>
  <si>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</si>
  <si>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</si>
  <si>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</si>
  <si>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</si>
  <si>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</si>
  <si>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</si>
  <si>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</si>
  <si>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</si>
  <si>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</si>
  <si>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</si>
  <si>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</si>
  <si>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</si>
  <si>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</si>
  <si>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</si>
  <si>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</si>
  <si>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</si>
  <si>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</si>
  <si>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</si>
  <si>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</si>
  <si>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</si>
  <si>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</si>
  <si>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</si>
  <si>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</si>
  <si>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</si>
  <si>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</si>
  <si>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</si>
  <si>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</si>
  <si>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</si>
  <si>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</si>
  <si>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</si>
  <si>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</si>
  <si>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</si>
  <si>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</si>
  <si>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</si>
  <si>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</si>
  <si>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</si>
  <si>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</si>
  <si>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</si>
  <si>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</si>
  <si>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</si>
  <si>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</si>
  <si>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</si>
  <si>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</si>
  <si>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</si>
  <si>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</si>
  <si>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</si>
  <si>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</si>
  <si>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</si>
  <si>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</si>
  <si>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</si>
  <si>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</si>
  <si>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</si>
  <si>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</si>
  <si>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</si>
  <si>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</si>
  <si>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</si>
  <si>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</si>
  <si>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</si>
  <si>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</si>
  <si>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</si>
  <si>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</si>
  <si>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</si>
  <si>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</si>
  <si>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</si>
  <si>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</si>
  <si>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</si>
  <si>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</si>
  <si>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</si>
  <si>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</si>
  <si>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</si>
  <si>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</si>
  <si>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</si>
  <si>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</si>
  <si>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</si>
  <si>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</si>
  <si>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</si>
  <si>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</si>
  <si>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</si>
  <si>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</si>
  <si>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</si>
  <si>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</si>
  <si>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</si>
  <si>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</si>
  <si>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</si>
  <si>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</si>
  <si>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</si>
  <si>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</si>
  <si>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</si>
  <si>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</si>
  <si>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</si>
  <si>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</si>
  <si>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</si>
  <si>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</si>
  <si>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</si>
  <si>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</si>
  <si>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</si>
  <si>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</si>
  <si>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</si>
  <si>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</si>
  <si>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</si>
  <si>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</si>
  <si>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</si>
  <si>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</si>
  <si>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</si>
  <si>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</si>
  <si>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</si>
  <si>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</si>
  <si>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</si>
  <si>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</si>
  <si>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</si>
  <si>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</si>
  <si>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</si>
  <si>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</si>
  <si>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</si>
  <si>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</si>
  <si>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</si>
  <si>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</si>
  <si>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</si>
  <si>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</si>
  <si>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</si>
  <si>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</si>
  <si>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</si>
  <si>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</si>
  <si>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</si>
  <si>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</si>
  <si>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</si>
  <si>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</si>
  <si>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</si>
  <si>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</si>
  <si>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</si>
  <si>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</si>
  <si>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</si>
  <si>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</si>
  <si>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</si>
  <si>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</si>
  <si>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</si>
  <si>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</si>
  <si>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</si>
  <si>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</si>
  <si>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</si>
  <si>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</si>
  <si>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</si>
  <si>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</si>
  <si>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</si>
  <si>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</si>
  <si>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</si>
  <si>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</si>
  <si>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</si>
  <si>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</si>
  <si>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</si>
  <si>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</si>
  <si>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</si>
  <si>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</si>
  <si>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</si>
  <si>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</si>
  <si>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</si>
  <si>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</si>
  <si>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</si>
  <si>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</si>
  <si>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</si>
  <si>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</si>
  <si>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</si>
  <si>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</si>
  <si>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</si>
  <si>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</si>
  <si>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</si>
  <si>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</si>
  <si>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</si>
  <si>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</si>
  <si>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</si>
  <si>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</si>
  <si>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</si>
  <si>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</si>
  <si>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</si>
  <si>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</si>
  <si>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</si>
  <si>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</si>
  <si>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</si>
  <si>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</si>
  <si>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</si>
  <si>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</si>
  <si>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</si>
  <si>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</si>
  <si>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</si>
  <si>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</si>
  <si>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</si>
  <si>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</si>
  <si>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</si>
  <si>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</si>
  <si>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</si>
  <si>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</si>
  <si>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</si>
  <si>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</si>
  <si>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</si>
  <si>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</si>
  <si>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</si>
  <si>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</si>
  <si>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</si>
  <si>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</si>
  <si>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</si>
  <si>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</si>
  <si>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</si>
  <si>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</si>
  <si>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</si>
  <si>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</si>
  <si>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</si>
  <si>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</si>
  <si>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</si>
  <si>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</si>
  <si>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</si>
  <si>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</si>
  <si>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</si>
  <si>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</si>
  <si>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</si>
  <si>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</si>
  <si>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</si>
  <si>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</si>
  <si>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</si>
  <si>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</si>
  <si>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</si>
  <si>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</si>
  <si>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</si>
  <si>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</si>
  <si>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</si>
  <si>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</si>
  <si>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</si>
  <si>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</si>
  <si>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</si>
  <si>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</si>
  <si>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</si>
  <si>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</si>
  <si>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</si>
  <si>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</si>
  <si>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</si>
  <si>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</si>
  <si>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</si>
  <si>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</si>
  <si>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</si>
  <si>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</si>
  <si>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</si>
  <si>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</si>
  <si>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</si>
  <si>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</si>
  <si>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</si>
  <si>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</si>
  <si>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</si>
  <si>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</si>
  <si>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</si>
  <si>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</si>
  <si>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</si>
  <si>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</si>
  <si>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</si>
  <si>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</si>
  <si>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</si>
  <si>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</si>
  <si>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</si>
  <si>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</si>
  <si>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</si>
  <si>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</si>
  <si>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</si>
  <si>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</si>
  <si>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</si>
  <si>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</si>
  <si>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</si>
  <si>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</si>
  <si>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</si>
  <si>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</si>
  <si>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</si>
  <si>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</si>
  <si>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</si>
  <si>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</si>
  <si>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</si>
  <si>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</si>
  <si>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</si>
  <si>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</si>
  <si>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</si>
  <si>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</si>
  <si>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</si>
  <si>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</si>
  <si>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</si>
  <si>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</si>
  <si>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</si>
  <si>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</si>
  <si>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</si>
  <si>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</si>
  <si>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</si>
  <si>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</si>
  <si>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</si>
  <si>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</si>
  <si>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</si>
  <si>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</si>
  <si>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</si>
  <si>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</si>
  <si>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</si>
  <si>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</si>
  <si>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</si>
  <si>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</si>
  <si>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</si>
  <si>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</si>
  <si>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</si>
  <si>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</si>
  <si>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</si>
  <si>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</si>
  <si>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</si>
  <si>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</si>
  <si>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</si>
  <si>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</si>
  <si>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</si>
  <si>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</si>
  <si>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</si>
  <si>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</si>
  <si>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</si>
  <si>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</si>
  <si>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</si>
  <si>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</si>
  <si>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</si>
  <si>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</si>
  <si>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</si>
  <si>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</si>
  <si>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</si>
  <si>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</si>
  <si>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</si>
  <si>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</si>
  <si>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</si>
  <si>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</si>
  <si>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</si>
  <si>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</si>
  <si>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</si>
  <si>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</si>
  <si>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</si>
  <si>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</si>
  <si>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</si>
  <si>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</si>
  <si>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</si>
  <si>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</si>
  <si>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</si>
  <si>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</si>
  <si>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</si>
  <si>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</si>
  <si>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</si>
  <si>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</si>
  <si>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</si>
  <si>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</si>
  <si>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</si>
  <si>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</si>
  <si>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</si>
  <si>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</si>
  <si>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</si>
  <si>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</si>
  <si>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</si>
  <si>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</si>
  <si>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</si>
  <si>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</si>
  <si>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</si>
  <si>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</si>
  <si>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</si>
  <si>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</si>
  <si>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</si>
  <si>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</si>
  <si>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</si>
  <si>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</si>
  <si>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</si>
  <si>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</si>
  <si>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</si>
  <si>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</si>
  <si>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</si>
  <si>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</si>
  <si>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</si>
  <si>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</si>
  <si>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</si>
  <si>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</si>
  <si>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</si>
  <si>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</si>
  <si>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</si>
  <si>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</si>
  <si>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</si>
  <si>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</si>
  <si>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</si>
  <si>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</si>
  <si>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</si>
  <si>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</si>
  <si>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</si>
  <si>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</si>
  <si>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</si>
  <si>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</si>
  <si>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</si>
  <si>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</si>
  <si>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</si>
  <si>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</si>
  <si>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</si>
  <si>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</si>
  <si>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</si>
  <si>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</si>
  <si>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</si>
  <si>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</si>
  <si>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</si>
  <si>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</si>
  <si>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</si>
  <si>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</si>
  <si>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</si>
  <si>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</si>
  <si>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</si>
  <si>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</si>
  <si>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</si>
  <si>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</si>
  <si>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</si>
  <si>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</si>
  <si>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</si>
  <si>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</si>
  <si>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</si>
  <si>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</si>
  <si>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</si>
  <si>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</si>
  <si>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</si>
  <si>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</si>
  <si>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</si>
  <si>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</si>
  <si>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</si>
  <si>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</si>
  <si>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</si>
  <si>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</si>
  <si>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</si>
  <si>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</si>
  <si>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</si>
  <si>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</si>
  <si>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</si>
  <si>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</si>
  <si>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</si>
  <si>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</si>
  <si>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</si>
  <si>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</si>
  <si>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</si>
  <si>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</si>
  <si>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</si>
  <si>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</si>
  <si>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</si>
  <si>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</si>
  <si>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</si>
  <si>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</si>
  <si>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</si>
  <si>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</si>
  <si>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</si>
  <si>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</si>
  <si>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</si>
  <si>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</si>
  <si>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</si>
  <si>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</si>
  <si>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</si>
  <si>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</si>
  <si>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</si>
  <si>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</si>
  <si>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</si>
  <si>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</si>
  <si>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</si>
  <si>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</si>
  <si>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</si>
  <si>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</si>
  <si>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</si>
  <si>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</si>
  <si>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</si>
  <si>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</si>
  <si>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</si>
  <si>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</si>
  <si>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</si>
  <si>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</si>
  <si>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</si>
  <si>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</si>
  <si>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</si>
  <si>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</si>
  <si>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</si>
  <si>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</si>
  <si>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</si>
  <si>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</si>
  <si>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</si>
  <si>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</si>
  <si>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</si>
  <si>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</si>
  <si>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</si>
  <si>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</si>
  <si>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</si>
  <si>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</si>
  <si>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</si>
  <si>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</si>
  <si>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</si>
  <si>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</si>
  <si>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</si>
  <si>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</si>
  <si>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</si>
  <si>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</si>
  <si>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</si>
  <si>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</si>
  <si>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</si>
  <si>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</si>
  <si>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</si>
  <si>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</si>
  <si>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</si>
  <si>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</si>
  <si>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</si>
  <si>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</si>
  <si>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</si>
  <si>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</si>
  <si>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</si>
  <si>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</si>
  <si>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</si>
  <si>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</si>
  <si>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</si>
  <si>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</si>
  <si>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</si>
  <si>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</si>
  <si>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</si>
  <si>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</si>
  <si>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</si>
  <si>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</si>
  <si>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</si>
  <si>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</si>
  <si>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</si>
  <si>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</si>
  <si>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</si>
  <si>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</si>
  <si>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</si>
  <si>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</si>
  <si>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</si>
  <si>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</si>
  <si>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</si>
  <si>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</si>
  <si>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</si>
  <si>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</si>
  <si>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</si>
  <si>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</si>
  <si>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</si>
  <si>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</si>
  <si>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</si>
  <si>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</si>
  <si>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</si>
  <si>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</si>
  <si>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</si>
  <si>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</si>
  <si>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</si>
  <si>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</si>
  <si>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</si>
  <si>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</si>
  <si>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</si>
  <si>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</si>
  <si>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</si>
  <si>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</si>
  <si>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</si>
  <si>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</si>
  <si>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</si>
  <si>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</si>
  <si>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</si>
  <si>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</si>
  <si>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</si>
  <si>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</si>
  <si>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</si>
  <si>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</si>
  <si>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</si>
  <si>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</si>
  <si>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</si>
  <si>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</si>
  <si>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</si>
  <si>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</si>
  <si>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</si>
  <si>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</si>
  <si>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</si>
  <si>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</si>
  <si>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</si>
  <si>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</si>
  <si>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</si>
  <si>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</si>
  <si>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</si>
  <si>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</si>
  <si>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</si>
  <si>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</si>
  <si>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</si>
  <si>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</si>
  <si>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</si>
  <si>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</si>
  <si>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</si>
  <si>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</si>
  <si>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</si>
  <si>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</si>
  <si>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</si>
  <si>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</si>
  <si>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</si>
  <si>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</si>
  <si>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</si>
  <si>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</si>
  <si>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</si>
  <si>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</si>
  <si>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</si>
  <si>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</si>
  <si>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</si>
  <si>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</si>
  <si>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</si>
  <si>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</si>
  <si>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</si>
  <si>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</si>
  <si>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</si>
  <si>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</si>
  <si>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</si>
  <si>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</si>
  <si>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</si>
  <si>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</si>
  <si>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</si>
  <si>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</si>
  <si>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</si>
  <si>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</si>
  <si>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</si>
  <si>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</si>
  <si>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</si>
  <si>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</si>
  <si>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</si>
  <si>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</si>
  <si>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</si>
  <si>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</si>
  <si>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</si>
  <si>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</si>
  <si>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</si>
  <si>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</si>
  <si>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</si>
  <si>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</si>
  <si>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</si>
  <si>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</si>
  <si>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</si>
  <si>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</si>
  <si>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</si>
  <si>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</si>
  <si>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</si>
  <si>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</si>
  <si>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</si>
  <si>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</si>
  <si>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</si>
  <si>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</si>
  <si>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</si>
  <si>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</si>
  <si>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</si>
  <si>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</si>
  <si>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</si>
  <si>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</si>
  <si>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</si>
  <si>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</si>
  <si>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</si>
  <si>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</si>
  <si>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</si>
  <si>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</si>
  <si>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</si>
  <si>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</si>
  <si>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</si>
  <si>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</si>
  <si>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</si>
  <si>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</si>
  <si>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</si>
  <si>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</si>
  <si>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</si>
  <si>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</si>
  <si>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</si>
  <si>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</si>
  <si>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</si>
  <si>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</si>
  <si>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</si>
  <si>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</si>
  <si>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</si>
  <si>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</si>
  <si>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</si>
  <si>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</si>
  <si>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</si>
  <si>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</si>
  <si>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</si>
  <si>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</si>
  <si>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</si>
  <si>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</si>
  <si>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</si>
  <si>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</si>
  <si>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</si>
  <si>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</si>
  <si>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</si>
  <si>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</si>
  <si>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</si>
  <si>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</si>
  <si>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</si>
  <si>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</si>
  <si>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</si>
  <si>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</si>
  <si>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</si>
  <si>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</si>
  <si>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</si>
  <si>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</si>
  <si>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</si>
  <si>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</si>
  <si>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</si>
  <si>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</si>
  <si>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</si>
  <si>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</si>
  <si>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</si>
  <si>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</si>
  <si>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</si>
  <si>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</si>
  <si>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</si>
  <si>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</si>
  <si>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</si>
  <si>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</si>
  <si>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</si>
  <si>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</si>
  <si>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</si>
  <si>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</si>
  <si>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</si>
  <si>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</si>
  <si>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</si>
  <si>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</si>
  <si>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</si>
  <si>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</si>
  <si>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</si>
  <si>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</si>
  <si>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</si>
  <si>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</si>
  <si>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</si>
  <si>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</si>
  <si>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</si>
  <si>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</si>
  <si>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</si>
  <si>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</si>
  <si>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</si>
  <si>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</si>
  <si>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</si>
  <si>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</si>
  <si>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</si>
  <si>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</si>
  <si>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</si>
  <si>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</si>
  <si>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</si>
  <si>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</si>
  <si>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</si>
  <si>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</si>
  <si>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</si>
  <si>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</si>
  <si>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</si>
  <si>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</si>
  <si>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</si>
  <si>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</si>
  <si>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</si>
  <si>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</si>
  <si>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</si>
  <si>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</si>
  <si>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</si>
  <si>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</si>
  <si>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</si>
  <si>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</si>
  <si>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</si>
  <si>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</si>
  <si>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</si>
  <si>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</si>
  <si>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</si>
  <si>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</si>
  <si>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</si>
  <si>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</si>
  <si>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</si>
  <si>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</si>
  <si>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</si>
  <si>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</si>
  <si>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</si>
  <si>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</si>
  <si>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</si>
  <si>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</si>
  <si>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</si>
  <si>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</si>
  <si>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</si>
  <si>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</si>
  <si>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</si>
  <si>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</si>
  <si>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</si>
  <si>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</si>
  <si>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</si>
  <si>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</si>
  <si>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</si>
  <si>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</si>
  <si>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</si>
  <si>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</si>
  <si>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</si>
  <si>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</si>
  <si>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</si>
  <si>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</si>
  <si>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</si>
  <si>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</si>
  <si>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</si>
  <si>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</si>
  <si>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</si>
  <si>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</si>
  <si>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</si>
  <si>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</si>
  <si>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</si>
  <si>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</si>
  <si>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</si>
  <si>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</si>
  <si>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</si>
  <si>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</si>
  <si>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</si>
  <si>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</si>
  <si>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</si>
  <si>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</si>
  <si>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</si>
  <si>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</si>
  <si>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</si>
  <si>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</si>
  <si>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</si>
  <si>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</si>
  <si>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</si>
  <si>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</si>
  <si>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</si>
  <si>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</si>
  <si>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</si>
  <si>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</si>
  <si>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</si>
  <si>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</si>
  <si>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</si>
  <si>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</si>
  <si>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</si>
  <si>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</si>
  <si>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</si>
  <si>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</si>
  <si>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</si>
  <si>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</si>
  <si>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</si>
  <si>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</si>
  <si>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</si>
  <si>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</si>
  <si>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</si>
  <si>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</si>
  <si>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</si>
  <si>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</si>
  <si>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</si>
  <si>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</si>
  <si>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</si>
  <si>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</si>
  <si>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</si>
  <si>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</si>
  <si>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</si>
  <si>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</si>
  <si>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</si>
  <si>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</si>
  <si>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</si>
  <si>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</si>
  <si>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</si>
  <si>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</si>
  <si>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</si>
  <si>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</si>
  <si>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</si>
  <si>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</si>
  <si>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</si>
  <si>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</si>
  <si>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</si>
  <si>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</si>
  <si>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</si>
  <si>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</si>
  <si>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</si>
  <si>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</si>
  <si>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</si>
  <si>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</si>
  <si>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</si>
  <si>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</si>
  <si>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</si>
  <si>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</si>
  <si>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</si>
  <si>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</si>
  <si>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</si>
  <si>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</si>
  <si>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</si>
  <si>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</si>
  <si>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</si>
  <si>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</si>
  <si>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</si>
  <si>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</si>
  <si>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</si>
  <si>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</si>
  <si>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</si>
  <si>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</si>
  <si>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</si>
  <si>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</si>
  <si>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</si>
  <si>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</si>
  <si>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</si>
  <si>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</si>
  <si>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</si>
  <si>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</si>
  <si>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</si>
  <si>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</si>
  <si>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</si>
  <si>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</si>
  <si>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</si>
  <si>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</si>
  <si>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</si>
  <si>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</si>
  <si>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</si>
  <si>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</si>
  <si>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</si>
  <si>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</si>
  <si>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</si>
  <si>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</si>
  <si>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</si>
  <si>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</si>
  <si>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</si>
  <si>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</si>
  <si>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</si>
  <si>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</si>
  <si>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</si>
  <si>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</si>
  <si>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</si>
  <si>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</si>
  <si>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</si>
  <si>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</si>
  <si>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</si>
  <si>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</si>
  <si>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</si>
  <si>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</si>
  <si>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</si>
  <si>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</si>
  <si>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</si>
  <si>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</si>
  <si>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</si>
  <si>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</si>
  <si>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</si>
  <si>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</si>
  <si>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</si>
  <si>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</si>
  <si>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</si>
  <si>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</si>
  <si>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</si>
  <si>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</si>
  <si>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</si>
  <si>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</si>
  <si>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</si>
  <si>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</si>
  <si>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</si>
  <si>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</si>
  <si>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</si>
  <si>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</si>
  <si>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</si>
  <si>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</si>
  <si>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</si>
  <si>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</si>
  <si>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</si>
  <si>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</si>
  <si>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</si>
  <si>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</si>
  <si>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</si>
  <si>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</si>
  <si>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</si>
  <si>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</si>
  <si>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</si>
  <si>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</si>
  <si>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</si>
  <si>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</si>
  <si>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</si>
  <si>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</si>
  <si>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</si>
  <si>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</si>
  <si>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</si>
  <si>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</si>
  <si>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</si>
  <si>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</si>
  <si>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</si>
  <si>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</si>
  <si>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</si>
  <si>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</si>
  <si>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</si>
  <si>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</si>
  <si>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</si>
  <si>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</si>
  <si>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</si>
  <si>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</si>
  <si>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</si>
  <si>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</si>
  <si>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</si>
  <si>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</si>
  <si>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</si>
  <si>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</si>
  <si>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</si>
  <si>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</si>
  <si>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</si>
  <si>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</si>
  <si>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</si>
  <si>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</si>
  <si>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</si>
  <si>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</si>
  <si>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</si>
  <si>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</si>
  <si>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</si>
  <si>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</si>
  <si>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</si>
  <si>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</si>
  <si>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</si>
  <si>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</si>
  <si>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</si>
  <si>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</si>
  <si>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</si>
  <si>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</si>
  <si>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</si>
  <si>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</si>
  <si>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</si>
  <si>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</si>
  <si>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</si>
  <si>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</si>
  <si>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</si>
  <si>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</si>
  <si>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</si>
  <si>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</si>
  <si>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</si>
  <si>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</si>
  <si>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</si>
  <si>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</si>
  <si>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</si>
  <si>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</si>
  <si>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</si>
  <si>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</si>
  <si>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</si>
  <si>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</si>
  <si>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</si>
  <si>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</si>
  <si>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</si>
  <si>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</si>
  <si>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</si>
  <si>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</si>
  <si>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</si>
  <si>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</si>
  <si>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</si>
  <si>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</si>
  <si>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</si>
  <si>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</si>
  <si>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</si>
  <si>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</si>
  <si>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</si>
  <si>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</si>
  <si>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</si>
  <si>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</si>
  <si>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</si>
  <si>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</si>
  <si>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</si>
  <si>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</si>
  <si>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</si>
  <si>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</si>
  <si>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</si>
  <si>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</si>
  <si>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</si>
  <si>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</si>
  <si>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</si>
  <si>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</si>
  <si>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</si>
  <si>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</si>
  <si>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</si>
  <si>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</si>
  <si>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</si>
  <si>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</si>
  <si>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</si>
  <si>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</si>
  <si>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</si>
  <si>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</si>
  <si>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</si>
  <si>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</si>
  <si>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</si>
  <si>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</si>
  <si>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</si>
  <si>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</si>
  <si>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</si>
  <si>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</si>
  <si>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</si>
  <si>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</si>
  <si>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</si>
  <si>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</si>
  <si>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</si>
  <si>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</si>
  <si>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</si>
  <si>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</si>
  <si>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</si>
  <si>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</si>
  <si>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</si>
  <si>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</si>
  <si>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</si>
  <si>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</si>
  <si>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</si>
  <si>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</si>
  <si>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</si>
  <si>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</si>
  <si>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</si>
  <si>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</si>
  <si>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</si>
  <si>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</si>
  <si>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</si>
  <si>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</si>
  <si>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</si>
  <si>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</si>
  <si>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</si>
  <si>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</si>
  <si>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</si>
  <si>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</si>
  <si>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</si>
  <si>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</si>
  <si>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</si>
  <si>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</si>
  <si>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</si>
  <si>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</si>
  <si>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</si>
  <si>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</si>
  <si>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</si>
  <si>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</si>
  <si>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</si>
  <si>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</si>
  <si>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</si>
  <si>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</si>
  <si>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</si>
  <si>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</si>
  <si>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</si>
  <si>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</si>
  <si>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</si>
  <si>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</si>
  <si>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</si>
  <si>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</si>
  <si>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</si>
  <si>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</si>
  <si>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</si>
  <si>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</si>
  <si>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</si>
  <si>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</si>
  <si>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</si>
  <si>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</si>
  <si>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</si>
  <si>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</si>
  <si>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</si>
  <si>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</si>
  <si>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</si>
  <si>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</si>
  <si>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</si>
  <si>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</si>
  <si>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</si>
  <si>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</si>
  <si>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</si>
  <si>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</si>
  <si>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</si>
  <si>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</si>
  <si>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</si>
  <si>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</si>
  <si>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</si>
  <si>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</si>
  <si>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</si>
  <si>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</si>
  <si>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</si>
  <si>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</si>
  <si>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</si>
  <si>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</si>
  <si>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</si>
  <si>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</si>
  <si>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</si>
  <si>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</si>
  <si>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</si>
  <si>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</si>
  <si>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</si>
  <si>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</si>
  <si>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</si>
  <si>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</si>
  <si>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</si>
  <si>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</si>
  <si>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</si>
  <si>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</si>
  <si>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</si>
  <si>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</si>
  <si>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</si>
  <si>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</si>
  <si>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</si>
  <si>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</si>
  <si>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</si>
  <si>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</si>
  <si>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</si>
  <si>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</si>
  <si>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</si>
  <si>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</si>
  <si>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</si>
  <si>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</si>
  <si>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</si>
  <si>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</si>
  <si>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</si>
  <si>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</si>
  <si>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</si>
  <si>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</si>
  <si>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</si>
  <si>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</si>
  <si>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</si>
  <si>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</si>
  <si>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</si>
  <si>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</si>
  <si>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</si>
  <si>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</si>
  <si>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</si>
  <si>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</si>
  <si>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</si>
  <si>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</si>
  <si>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</si>
  <si>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</si>
  <si>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</si>
  <si>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</si>
  <si>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</si>
  <si>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</si>
  <si>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</si>
  <si>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</si>
  <si>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</si>
  <si>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</si>
  <si>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</si>
  <si>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</si>
  <si>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</si>
  <si>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</si>
  <si>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</si>
  <si>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</si>
  <si>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</si>
  <si>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</si>
  <si>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</si>
  <si>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</si>
  <si>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</si>
  <si>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</si>
  <si>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</si>
  <si>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</si>
  <si>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</si>
  <si>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</si>
  <si>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</si>
  <si>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</si>
  <si>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</si>
  <si>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</si>
  <si>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</si>
  <si>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</si>
  <si>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</si>
  <si>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</si>
  <si>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</si>
  <si>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</si>
  <si>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</si>
  <si>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</si>
  <si>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</si>
  <si>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</si>
  <si>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</si>
  <si>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</si>
  <si>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</si>
  <si>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</si>
  <si>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</si>
  <si>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</si>
  <si>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</si>
  <si>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</si>
  <si>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</si>
  <si>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</si>
  <si>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</si>
  <si>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</si>
  <si>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</si>
  <si>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</si>
  <si>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</si>
  <si>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</si>
  <si>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</si>
  <si>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</si>
  <si>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</si>
  <si>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</si>
  <si>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</si>
  <si>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</si>
  <si>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</si>
  <si>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</si>
  <si>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</si>
  <si>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</si>
  <si>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</si>
  <si>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</si>
  <si>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</si>
  <si>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</si>
  <si>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</si>
  <si>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</si>
  <si>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</si>
  <si>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</si>
  <si>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</si>
  <si>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</si>
  <si>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</si>
  <si>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</si>
  <si>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</si>
  <si>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</si>
  <si>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</si>
  <si>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</si>
  <si>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</si>
  <si>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</si>
  <si>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</si>
  <si>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</si>
  <si>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</si>
  <si>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</si>
  <si>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</si>
  <si>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</si>
  <si>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</si>
  <si>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</si>
  <si>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</si>
  <si>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</si>
  <si>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</si>
  <si>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</si>
  <si>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</si>
  <si>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</si>
  <si>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</si>
  <si>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</si>
  <si>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</si>
  <si>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</si>
  <si>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</si>
  <si>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</si>
  <si>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</si>
  <si>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</si>
  <si>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</si>
  <si>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</si>
  <si>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</si>
  <si>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</si>
  <si>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</si>
  <si>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</si>
  <si>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</si>
  <si>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</si>
  <si>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</si>
  <si>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</si>
  <si>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</si>
  <si>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</si>
  <si>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</si>
  <si>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</si>
  <si>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</si>
  <si>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</si>
  <si>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</si>
  <si>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</si>
  <si>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</si>
  <si>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</si>
  <si>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</si>
  <si>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</si>
  <si>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</si>
  <si>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</si>
  <si>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</si>
  <si>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</si>
  <si>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</si>
  <si>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</si>
  <si>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</si>
  <si>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</si>
  <si>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</si>
  <si>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</si>
  <si>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</si>
  <si>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</si>
  <si>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</si>
  <si>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</si>
  <si>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</si>
  <si>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</si>
  <si>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</si>
  <si>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</si>
  <si>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</si>
  <si>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</si>
  <si>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</si>
  <si>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</si>
  <si>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</si>
  <si>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</si>
  <si>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</si>
  <si>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</si>
  <si>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</si>
  <si>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</si>
  <si>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</si>
  <si>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</si>
  <si>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</si>
  <si>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</si>
  <si>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</si>
  <si>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</si>
  <si>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</si>
  <si>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</si>
  <si>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</si>
  <si>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</si>
  <si>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</si>
  <si>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</si>
  <si>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</si>
  <si>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</si>
  <si>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</si>
  <si>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</si>
  <si>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</si>
  <si>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</si>
  <si>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</si>
  <si>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</si>
  <si>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</si>
  <si>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</si>
  <si>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</si>
  <si>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</si>
  <si>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</si>
  <si>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</si>
  <si>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</si>
  <si>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</si>
  <si>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</si>
  <si>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</si>
  <si>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</si>
  <si>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</si>
  <si>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</si>
  <si>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</si>
  <si>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</si>
  <si>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</si>
  <si>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</si>
  <si>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</si>
  <si>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</si>
  <si>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</si>
  <si>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</si>
  <si>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</si>
  <si>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</si>
  <si>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</si>
  <si>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</si>
  <si>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</si>
  <si>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</si>
  <si>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</si>
  <si>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</si>
  <si>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</si>
  <si>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</si>
  <si>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</si>
  <si>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</si>
  <si>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</si>
  <si>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</si>
  <si>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</si>
  <si>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</si>
  <si>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</si>
  <si>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</si>
  <si>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</si>
  <si>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</si>
  <si>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</si>
  <si>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</si>
  <si>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</si>
  <si>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</si>
  <si>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</si>
  <si>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</si>
  <si>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</si>
  <si>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</si>
  <si>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</si>
  <si>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</si>
  <si>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</si>
  <si>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</si>
  <si>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</si>
  <si>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</si>
  <si>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</si>
  <si>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</si>
  <si>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</si>
  <si>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</si>
  <si>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</si>
  <si>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</si>
  <si>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</si>
  <si>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</si>
  <si>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</si>
  <si>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</si>
  <si>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</si>
  <si>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</si>
  <si>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</si>
  <si>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</si>
  <si>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</si>
  <si>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</si>
  <si>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</si>
  <si>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</si>
  <si>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</si>
  <si>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</si>
  <si>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</si>
  <si>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</si>
  <si>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</si>
  <si>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</si>
  <si>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</si>
  <si>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</si>
  <si>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</si>
  <si>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</si>
  <si>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</si>
  <si>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</si>
  <si>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</si>
  <si>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</si>
  <si>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</si>
  <si>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</si>
  <si>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</si>
  <si>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</si>
  <si>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</si>
  <si>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</si>
  <si>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</si>
  <si>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</si>
  <si>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</si>
  <si>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</si>
  <si>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</si>
  <si>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</si>
  <si>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</si>
  <si>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</si>
  <si>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</si>
  <si>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</si>
  <si>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</si>
  <si>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</si>
  <si>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</si>
  <si>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</si>
  <si>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</si>
  <si>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</si>
  <si>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</si>
  <si>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</si>
  <si>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</si>
  <si>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</si>
  <si>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</si>
  <si>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</si>
  <si>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</si>
  <si>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</si>
  <si>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</si>
  <si>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</si>
  <si>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</si>
  <si>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</si>
  <si>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</si>
  <si>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</si>
  <si>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</si>
  <si>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</si>
  <si>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</si>
  <si>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</si>
  <si>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</si>
  <si>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</si>
  <si>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</si>
  <si>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</si>
  <si>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</si>
  <si>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</si>
  <si>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</si>
  <si>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</si>
  <si>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</si>
  <si>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</si>
  <si>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</si>
  <si>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</si>
  <si>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</si>
  <si>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</si>
  <si>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</si>
  <si>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</si>
  <si>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</si>
  <si>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</si>
  <si>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</si>
  <si>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</si>
  <si>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</si>
  <si>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</si>
  <si>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</si>
  <si>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</si>
  <si>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</si>
  <si>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</si>
  <si>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</si>
  <si>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</si>
  <si>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</si>
  <si>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</si>
  <si>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</si>
  <si>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</si>
  <si>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</si>
  <si>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</si>
  <si>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</si>
  <si>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</si>
  <si>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</si>
  <si>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</si>
  <si>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</si>
  <si>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</si>
  <si>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</si>
  <si>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</si>
  <si>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</si>
  <si>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</si>
  <si>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</si>
  <si>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</si>
  <si>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</si>
  <si>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</si>
  <si>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</si>
  <si>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</si>
  <si>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</si>
  <si>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</si>
  <si>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</si>
  <si>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</si>
  <si>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</si>
  <si>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</si>
  <si>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</si>
  <si>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</si>
  <si>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</si>
  <si>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</si>
  <si>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</si>
  <si>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</si>
  <si>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</si>
  <si>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</si>
  <si>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</si>
  <si>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</si>
  <si>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</si>
  <si>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</si>
  <si>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</si>
  <si>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</si>
  <si>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</si>
  <si>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</si>
  <si>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</si>
  <si>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</si>
  <si>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</si>
  <si>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</si>
  <si>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</si>
  <si>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</si>
  <si>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</si>
  <si>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</si>
  <si>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</si>
  <si>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</si>
  <si>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</si>
  <si>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</si>
  <si>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</si>
  <si>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</si>
  <si>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</si>
  <si>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</si>
  <si>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</si>
  <si>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</si>
  <si>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</si>
  <si>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</si>
  <si>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</si>
  <si>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</si>
  <si>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</si>
  <si>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</si>
  <si>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</si>
  <si>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</si>
  <si>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</si>
  <si>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</si>
  <si>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</si>
  <si>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</si>
  <si>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</si>
  <si>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</si>
  <si>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</si>
  <si>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</si>
  <si>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3246013</t>
  </si>
  <si>
    <t>Houkes</t>
  </si>
  <si>
    <t>Jaxx</t>
  </si>
  <si>
    <t>PatientNummer</t>
  </si>
  <si>
    <t>0239080</t>
  </si>
  <si>
    <t>Boer</t>
  </si>
  <si>
    <t>Victor</t>
  </si>
  <si>
    <t>2276313</t>
  </si>
  <si>
    <t>0250574</t>
  </si>
  <si>
    <t>Jalti El</t>
  </si>
  <si>
    <t>Damin</t>
  </si>
  <si>
    <t>1234567</t>
  </si>
  <si>
    <t>999999</t>
  </si>
  <si>
    <t>TestAfsprakenProgramma</t>
  </si>
  <si>
    <t>Henk</t>
  </si>
  <si>
    <t>Database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</si>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</sst>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7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14" fontId="12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2" fillId="0" borderId="0" xfId="0" applyNumberFormat="1" applyFont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3"/>
              <a:ext cx="1362075" cy="695325"/>
              <a:chOff x="266700" y="4287316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16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00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8" customWidth="1"/>
    <col min="6" max="16384" width="9.140625" style="287"/>
  </cols>
  <sheetData>
    <row r="7" spans="4:18" s="760" customFormat="1" x14ac:dyDescent="0.2">
      <c r="E7" s="763"/>
    </row>
    <row r="8" spans="4:18" s="760" customFormat="1" x14ac:dyDescent="0.2">
      <c r="D8" s="761"/>
      <c r="E8" s="764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5" t="s">
        <v>4466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5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5" t="s">
        <v>4465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5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6" t="s">
        <v>3709</v>
      </c>
      <c r="F13" s="761"/>
      <c r="G13" s="762" t="str">
        <f>$G$20</f>
        <v>0.41.00-beta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4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4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7" t="s">
        <v>350</v>
      </c>
      <c r="G18" s="383" t="s">
        <v>3709</v>
      </c>
      <c r="J18" s="383" t="s">
        <v>6959</v>
      </c>
    </row>
    <row r="20" spans="5:10" x14ac:dyDescent="0.2">
      <c r="E20" s="811">
        <v>43417</v>
      </c>
      <c r="G20" s="288" t="s">
        <v>7948</v>
      </c>
      <c r="J20" s="288" t="s">
        <v>7949</v>
      </c>
    </row>
    <row r="21" spans="5:10" x14ac:dyDescent="0.2">
      <c r="E21" s="811">
        <v>43417</v>
      </c>
      <c r="G21" s="288" t="s">
        <v>7946</v>
      </c>
      <c r="J21" s="288" t="s">
        <v>7947</v>
      </c>
    </row>
    <row r="22" spans="5:10" x14ac:dyDescent="0.2">
      <c r="E22" s="811">
        <v>43417</v>
      </c>
      <c r="G22" s="288" t="s">
        <v>7944</v>
      </c>
      <c r="J22" s="288" t="s">
        <v>7945</v>
      </c>
    </row>
    <row r="23" spans="5:10" x14ac:dyDescent="0.2">
      <c r="E23" s="811">
        <v>43417</v>
      </c>
      <c r="G23" s="288" t="s">
        <v>7942</v>
      </c>
      <c r="J23" s="288" t="s">
        <v>7943</v>
      </c>
    </row>
    <row r="24" spans="5:10" x14ac:dyDescent="0.2">
      <c r="E24" s="811">
        <v>43404</v>
      </c>
      <c r="G24" s="288" t="s">
        <v>7923</v>
      </c>
      <c r="J24" s="288" t="s">
        <v>7924</v>
      </c>
    </row>
    <row r="25" spans="5:10" x14ac:dyDescent="0.2">
      <c r="E25" s="811">
        <v>43404</v>
      </c>
      <c r="G25" s="288" t="s">
        <v>7922</v>
      </c>
      <c r="J25" s="288" t="s">
        <v>7247</v>
      </c>
    </row>
    <row r="26" spans="5:10" x14ac:dyDescent="0.2">
      <c r="E26" s="811">
        <v>43274</v>
      </c>
      <c r="G26" s="288" t="s">
        <v>7914</v>
      </c>
      <c r="J26" s="288" t="s">
        <v>7915</v>
      </c>
    </row>
    <row r="27" spans="5:10" x14ac:dyDescent="0.2">
      <c r="E27" s="811">
        <v>43244</v>
      </c>
      <c r="G27" s="288" t="s">
        <v>7908</v>
      </c>
      <c r="J27" s="288" t="s">
        <v>7909</v>
      </c>
    </row>
    <row r="28" spans="5:10" x14ac:dyDescent="0.2">
      <c r="E28" s="811">
        <v>43238</v>
      </c>
      <c r="G28" s="288" t="s">
        <v>7905</v>
      </c>
      <c r="J28" s="288" t="s">
        <v>7906</v>
      </c>
    </row>
    <row r="29" spans="5:10" x14ac:dyDescent="0.2">
      <c r="E29" s="811">
        <v>43196</v>
      </c>
      <c r="G29" s="288" t="s">
        <v>7904</v>
      </c>
      <c r="J29" s="288" t="s">
        <v>7903</v>
      </c>
    </row>
    <row r="30" spans="5:10" x14ac:dyDescent="0.2">
      <c r="E30" s="811" t="s">
        <v>7897</v>
      </c>
      <c r="G30" s="288" t="s">
        <v>7902</v>
      </c>
      <c r="J30" s="288" t="s">
        <v>7901</v>
      </c>
    </row>
    <row r="31" spans="5:10" x14ac:dyDescent="0.2">
      <c r="E31" s="811" t="s">
        <v>7897</v>
      </c>
      <c r="G31" s="288" t="s">
        <v>7899</v>
      </c>
      <c r="J31" s="288" t="s">
        <v>7900</v>
      </c>
    </row>
    <row r="32" spans="5:10" x14ac:dyDescent="0.2">
      <c r="E32" s="811" t="s">
        <v>7897</v>
      </c>
      <c r="G32" s="288" t="s">
        <v>7896</v>
      </c>
      <c r="J32" s="288" t="s">
        <v>7898</v>
      </c>
    </row>
    <row r="33" spans="5:10" x14ac:dyDescent="0.2">
      <c r="E33" s="811" t="s">
        <v>7829</v>
      </c>
      <c r="G33" s="288" t="s">
        <v>7830</v>
      </c>
      <c r="J33" s="288" t="s">
        <v>7831</v>
      </c>
    </row>
    <row r="34" spans="5:10" x14ac:dyDescent="0.2">
      <c r="E34" s="811" t="s">
        <v>7826</v>
      </c>
      <c r="G34" s="288" t="s">
        <v>7827</v>
      </c>
      <c r="J34" s="288" t="s">
        <v>7828</v>
      </c>
    </row>
    <row r="35" spans="5:10" x14ac:dyDescent="0.2">
      <c r="E35" s="811" t="s">
        <v>7699</v>
      </c>
      <c r="G35" s="288" t="s">
        <v>7824</v>
      </c>
      <c r="J35" s="288" t="s">
        <v>7825</v>
      </c>
    </row>
    <row r="36" spans="5:10" x14ac:dyDescent="0.2">
      <c r="E36" s="811" t="s">
        <v>7699</v>
      </c>
      <c r="G36" s="288" t="s">
        <v>7700</v>
      </c>
      <c r="J36" s="288" t="s">
        <v>7701</v>
      </c>
    </row>
    <row r="37" spans="5:10" x14ac:dyDescent="0.2">
      <c r="E37" s="811" t="s">
        <v>7696</v>
      </c>
      <c r="G37" s="288" t="s">
        <v>7697</v>
      </c>
      <c r="J37" s="288" t="s">
        <v>7698</v>
      </c>
    </row>
    <row r="38" spans="5:10" x14ac:dyDescent="0.2">
      <c r="E38" s="811" t="s">
        <v>7670</v>
      </c>
      <c r="G38" s="288" t="s">
        <v>7673</v>
      </c>
      <c r="J38" s="288" t="s">
        <v>7674</v>
      </c>
    </row>
    <row r="39" spans="5:10" x14ac:dyDescent="0.2">
      <c r="E39" s="811" t="s">
        <v>7670</v>
      </c>
      <c r="G39" s="288" t="s">
        <v>7671</v>
      </c>
      <c r="J39" s="288" t="s">
        <v>7672</v>
      </c>
    </row>
    <row r="40" spans="5:10" x14ac:dyDescent="0.2">
      <c r="E40" s="811" t="s">
        <v>7667</v>
      </c>
      <c r="G40" s="288" t="s">
        <v>7668</v>
      </c>
      <c r="J40" s="288" t="s">
        <v>7669</v>
      </c>
    </row>
    <row r="41" spans="5:10" x14ac:dyDescent="0.2">
      <c r="E41" s="811" t="s">
        <v>7656</v>
      </c>
      <c r="G41" s="288" t="s">
        <v>7657</v>
      </c>
      <c r="J41" s="288" t="s">
        <v>7658</v>
      </c>
    </row>
    <row r="42" spans="5:10" x14ac:dyDescent="0.2">
      <c r="E42" s="811" t="s">
        <v>7654</v>
      </c>
      <c r="G42" s="288" t="s">
        <v>7653</v>
      </c>
      <c r="J42" s="288" t="s">
        <v>7655</v>
      </c>
    </row>
    <row r="43" spans="5:10" x14ac:dyDescent="0.2">
      <c r="E43" s="811" t="s">
        <v>7647</v>
      </c>
      <c r="G43" s="288" t="s">
        <v>7646</v>
      </c>
      <c r="J43" s="288" t="s">
        <v>7645</v>
      </c>
    </row>
    <row r="44" spans="5:10" x14ac:dyDescent="0.2">
      <c r="E44" s="811" t="s">
        <v>7647</v>
      </c>
      <c r="G44" s="288" t="s">
        <v>7643</v>
      </c>
      <c r="J44" s="288" t="s">
        <v>7644</v>
      </c>
    </row>
    <row r="45" spans="5:10" x14ac:dyDescent="0.2">
      <c r="E45" s="811" t="s">
        <v>7534</v>
      </c>
      <c r="G45" s="288" t="s">
        <v>7641</v>
      </c>
      <c r="J45" s="288" t="s">
        <v>7642</v>
      </c>
    </row>
    <row r="46" spans="5:10" x14ac:dyDescent="0.2">
      <c r="E46" s="811" t="s">
        <v>7534</v>
      </c>
      <c r="G46" s="288" t="s">
        <v>7547</v>
      </c>
      <c r="J46" s="288" t="s">
        <v>7548</v>
      </c>
    </row>
    <row r="47" spans="5:10" x14ac:dyDescent="0.2">
      <c r="E47" s="811" t="s">
        <v>7534</v>
      </c>
      <c r="G47" s="288" t="s">
        <v>7545</v>
      </c>
      <c r="J47" s="288" t="s">
        <v>7546</v>
      </c>
    </row>
    <row r="48" spans="5:10" x14ac:dyDescent="0.2">
      <c r="E48" s="811" t="s">
        <v>7534</v>
      </c>
      <c r="G48" s="288" t="s">
        <v>7543</v>
      </c>
      <c r="J48" s="288" t="s">
        <v>7544</v>
      </c>
    </row>
    <row r="49" spans="5:10" x14ac:dyDescent="0.2">
      <c r="E49" s="811" t="s">
        <v>7534</v>
      </c>
      <c r="G49" s="288" t="s">
        <v>7541</v>
      </c>
      <c r="J49" s="288" t="s">
        <v>7542</v>
      </c>
    </row>
    <row r="50" spans="5:10" x14ac:dyDescent="0.2">
      <c r="E50" s="811" t="s">
        <v>7534</v>
      </c>
      <c r="G50" s="288" t="s">
        <v>7539</v>
      </c>
      <c r="J50" s="288" t="s">
        <v>7540</v>
      </c>
    </row>
    <row r="51" spans="5:10" x14ac:dyDescent="0.2">
      <c r="E51" s="811" t="s">
        <v>7534</v>
      </c>
      <c r="G51" s="288" t="s">
        <v>7537</v>
      </c>
      <c r="J51" s="288" t="s">
        <v>7538</v>
      </c>
    </row>
    <row r="52" spans="5:10" x14ac:dyDescent="0.2">
      <c r="E52" s="811" t="s">
        <v>7534</v>
      </c>
      <c r="G52" s="288" t="s">
        <v>7535</v>
      </c>
      <c r="J52" s="288" t="s">
        <v>7536</v>
      </c>
    </row>
    <row r="53" spans="5:10" x14ac:dyDescent="0.2">
      <c r="E53" s="811" t="s">
        <v>7522</v>
      </c>
      <c r="G53" s="288" t="s">
        <v>7527</v>
      </c>
      <c r="J53" s="288" t="s">
        <v>7528</v>
      </c>
    </row>
    <row r="54" spans="5:10" x14ac:dyDescent="0.2">
      <c r="E54" s="811" t="s">
        <v>7522</v>
      </c>
      <c r="G54" s="288" t="s">
        <v>7525</v>
      </c>
      <c r="J54" s="288" t="s">
        <v>7526</v>
      </c>
    </row>
    <row r="55" spans="5:10" x14ac:dyDescent="0.2">
      <c r="E55" s="811" t="s">
        <v>7522</v>
      </c>
      <c r="G55" s="288" t="s">
        <v>7523</v>
      </c>
      <c r="J55" s="288" t="s">
        <v>7524</v>
      </c>
    </row>
    <row r="56" spans="5:10" x14ac:dyDescent="0.2">
      <c r="E56" s="811" t="s">
        <v>7521</v>
      </c>
      <c r="G56" s="288" t="s">
        <v>7519</v>
      </c>
      <c r="J56" s="288" t="s">
        <v>7520</v>
      </c>
    </row>
    <row r="57" spans="5:10" x14ac:dyDescent="0.2">
      <c r="E57" s="811" t="s">
        <v>7521</v>
      </c>
      <c r="G57" s="288" t="s">
        <v>7517</v>
      </c>
      <c r="J57" s="288" t="s">
        <v>7518</v>
      </c>
    </row>
    <row r="58" spans="5:10" x14ac:dyDescent="0.2">
      <c r="E58" s="811" t="s">
        <v>7498</v>
      </c>
      <c r="G58" s="288" t="s">
        <v>7515</v>
      </c>
      <c r="J58" s="288" t="s">
        <v>7516</v>
      </c>
    </row>
    <row r="59" spans="5:10" x14ac:dyDescent="0.2">
      <c r="E59" s="811" t="s">
        <v>7498</v>
      </c>
      <c r="G59" s="288" t="s">
        <v>7513</v>
      </c>
      <c r="J59" s="288" t="s">
        <v>7512</v>
      </c>
    </row>
    <row r="60" spans="5:10" x14ac:dyDescent="0.2">
      <c r="E60" s="811" t="s">
        <v>7498</v>
      </c>
      <c r="G60" s="288" t="s">
        <v>7511</v>
      </c>
      <c r="J60" s="288" t="s">
        <v>7514</v>
      </c>
    </row>
    <row r="61" spans="5:10" x14ac:dyDescent="0.2">
      <c r="E61" s="811" t="s">
        <v>7498</v>
      </c>
      <c r="G61" s="288" t="s">
        <v>7509</v>
      </c>
      <c r="J61" s="288" t="s">
        <v>7510</v>
      </c>
    </row>
    <row r="62" spans="5:10" x14ac:dyDescent="0.2">
      <c r="E62" s="811" t="s">
        <v>7498</v>
      </c>
      <c r="G62" s="288" t="s">
        <v>7507</v>
      </c>
      <c r="J62" s="288" t="s">
        <v>7508</v>
      </c>
    </row>
    <row r="63" spans="5:10" x14ac:dyDescent="0.2">
      <c r="E63" s="811" t="s">
        <v>7498</v>
      </c>
      <c r="G63" s="288" t="s">
        <v>7505</v>
      </c>
      <c r="J63" s="288" t="s">
        <v>7506</v>
      </c>
    </row>
    <row r="64" spans="5:10" x14ac:dyDescent="0.2">
      <c r="E64" s="811" t="s">
        <v>7498</v>
      </c>
      <c r="G64" s="288" t="s">
        <v>7503</v>
      </c>
      <c r="J64" s="288" t="s">
        <v>7504</v>
      </c>
    </row>
    <row r="65" spans="5:10" x14ac:dyDescent="0.2">
      <c r="E65" s="811" t="s">
        <v>7498</v>
      </c>
      <c r="G65" s="288" t="s">
        <v>7501</v>
      </c>
      <c r="J65" s="288" t="s">
        <v>7502</v>
      </c>
    </row>
    <row r="66" spans="5:10" x14ac:dyDescent="0.2">
      <c r="E66" s="811" t="s">
        <v>7498</v>
      </c>
      <c r="G66" s="288" t="s">
        <v>7499</v>
      </c>
      <c r="J66" s="288" t="s">
        <v>7500</v>
      </c>
    </row>
    <row r="67" spans="5:10" x14ac:dyDescent="0.2">
      <c r="E67" s="811" t="s">
        <v>7498</v>
      </c>
      <c r="G67" s="288" t="s">
        <v>7496</v>
      </c>
      <c r="J67" s="288" t="s">
        <v>7497</v>
      </c>
    </row>
    <row r="68" spans="5:10" x14ac:dyDescent="0.2">
      <c r="E68" s="811" t="s">
        <v>7490</v>
      </c>
      <c r="G68" s="288" t="s">
        <v>7493</v>
      </c>
      <c r="J68" s="288" t="s">
        <v>7494</v>
      </c>
    </row>
    <row r="69" spans="5:10" x14ac:dyDescent="0.2">
      <c r="E69" s="811" t="s">
        <v>7490</v>
      </c>
      <c r="G69" s="288" t="s">
        <v>7492</v>
      </c>
      <c r="J69" s="288" t="s">
        <v>7495</v>
      </c>
    </row>
    <row r="70" spans="5:10" x14ac:dyDescent="0.2">
      <c r="E70" s="811" t="s">
        <v>7490</v>
      </c>
      <c r="G70" s="288" t="s">
        <v>7488</v>
      </c>
      <c r="J70" s="288" t="s">
        <v>7489</v>
      </c>
    </row>
    <row r="71" spans="5:10" x14ac:dyDescent="0.2">
      <c r="E71" s="811" t="s">
        <v>7476</v>
      </c>
      <c r="G71" s="288" t="s">
        <v>7479</v>
      </c>
      <c r="J71" s="288" t="s">
        <v>7480</v>
      </c>
    </row>
    <row r="72" spans="5:10" x14ac:dyDescent="0.2">
      <c r="E72" s="811" t="s">
        <v>7476</v>
      </c>
      <c r="G72" s="288" t="s">
        <v>7477</v>
      </c>
      <c r="J72" s="288" t="s">
        <v>7478</v>
      </c>
    </row>
    <row r="73" spans="5:10" x14ac:dyDescent="0.2">
      <c r="E73" s="811" t="s">
        <v>7464</v>
      </c>
      <c r="G73" s="288" t="s">
        <v>7474</v>
      </c>
      <c r="J73" s="288" t="s">
        <v>7475</v>
      </c>
    </row>
    <row r="74" spans="5:10" x14ac:dyDescent="0.2">
      <c r="E74" s="811" t="s">
        <v>7464</v>
      </c>
      <c r="G74" s="288" t="s">
        <v>7473</v>
      </c>
      <c r="J74" s="288" t="s">
        <v>7483</v>
      </c>
    </row>
    <row r="75" spans="5:10" x14ac:dyDescent="0.2">
      <c r="E75" s="811" t="s">
        <v>7464</v>
      </c>
      <c r="G75" s="288" t="s">
        <v>7470</v>
      </c>
      <c r="J75" s="288" t="s">
        <v>7471</v>
      </c>
    </row>
    <row r="76" spans="5:10" x14ac:dyDescent="0.2">
      <c r="E76" s="811" t="s">
        <v>7464</v>
      </c>
      <c r="G76" s="288" t="s">
        <v>7469</v>
      </c>
      <c r="J76" s="288" t="s">
        <v>7468</v>
      </c>
    </row>
    <row r="77" spans="5:10" x14ac:dyDescent="0.2">
      <c r="E77" s="811" t="s">
        <v>7464</v>
      </c>
      <c r="G77" s="288" t="s">
        <v>7465</v>
      </c>
      <c r="J77" s="288" t="s">
        <v>7466</v>
      </c>
    </row>
    <row r="78" spans="5:10" x14ac:dyDescent="0.2">
      <c r="E78" s="811" t="s">
        <v>7463</v>
      </c>
      <c r="G78" s="288" t="s">
        <v>7461</v>
      </c>
      <c r="J78" s="288" t="s">
        <v>7462</v>
      </c>
    </row>
    <row r="79" spans="5:10" x14ac:dyDescent="0.2">
      <c r="E79" s="811" t="s">
        <v>7452</v>
      </c>
      <c r="G79" s="288" t="s">
        <v>7459</v>
      </c>
      <c r="J79" s="288" t="s">
        <v>7460</v>
      </c>
    </row>
    <row r="80" spans="5:10" x14ac:dyDescent="0.2">
      <c r="E80" s="811" t="s">
        <v>7452</v>
      </c>
      <c r="G80" s="288" t="s">
        <v>7456</v>
      </c>
      <c r="J80" s="288" t="s">
        <v>7457</v>
      </c>
    </row>
    <row r="81" spans="5:10" x14ac:dyDescent="0.2">
      <c r="E81" s="811" t="s">
        <v>7452</v>
      </c>
      <c r="G81" s="288" t="s">
        <v>7453</v>
      </c>
      <c r="J81" s="288" t="s">
        <v>7454</v>
      </c>
    </row>
    <row r="82" spans="5:10" x14ac:dyDescent="0.2">
      <c r="E82" s="811" t="s">
        <v>7452</v>
      </c>
      <c r="G82" s="288" t="s">
        <v>7451</v>
      </c>
      <c r="J82" s="288" t="s">
        <v>7450</v>
      </c>
    </row>
    <row r="83" spans="5:10" x14ac:dyDescent="0.2">
      <c r="E83" s="811" t="s">
        <v>7452</v>
      </c>
      <c r="G83" s="288" t="s">
        <v>7446</v>
      </c>
      <c r="J83" s="288" t="s">
        <v>7482</v>
      </c>
    </row>
    <row r="84" spans="5:10" x14ac:dyDescent="0.2">
      <c r="E84" s="811" t="s">
        <v>7431</v>
      </c>
      <c r="G84" s="288" t="s">
        <v>7444</v>
      </c>
      <c r="J84" s="288" t="s">
        <v>7445</v>
      </c>
    </row>
    <row r="85" spans="5:10" x14ac:dyDescent="0.2">
      <c r="E85" s="811" t="s">
        <v>7431</v>
      </c>
      <c r="G85" s="288" t="s">
        <v>7441</v>
      </c>
      <c r="J85" s="288" t="s">
        <v>7442</v>
      </c>
    </row>
    <row r="86" spans="5:10" x14ac:dyDescent="0.2">
      <c r="E86" s="811" t="s">
        <v>7431</v>
      </c>
      <c r="G86" s="288" t="s">
        <v>7439</v>
      </c>
      <c r="J86" s="288" t="s">
        <v>7440</v>
      </c>
    </row>
    <row r="87" spans="5:10" x14ac:dyDescent="0.2">
      <c r="E87" s="811" t="s">
        <v>7431</v>
      </c>
      <c r="G87" s="288" t="s">
        <v>7434</v>
      </c>
      <c r="J87" s="288" t="s">
        <v>7435</v>
      </c>
    </row>
    <row r="88" spans="5:10" x14ac:dyDescent="0.2">
      <c r="E88" s="811" t="s">
        <v>7431</v>
      </c>
      <c r="G88" s="288" t="s">
        <v>7432</v>
      </c>
      <c r="J88" s="288" t="s">
        <v>7443</v>
      </c>
    </row>
    <row r="89" spans="5:10" x14ac:dyDescent="0.2">
      <c r="E89" s="811" t="s">
        <v>7426</v>
      </c>
      <c r="G89" s="288" t="s">
        <v>7429</v>
      </c>
      <c r="J89" s="288" t="s">
        <v>7430</v>
      </c>
    </row>
    <row r="90" spans="5:10" x14ac:dyDescent="0.2">
      <c r="E90" s="811" t="s">
        <v>7426</v>
      </c>
      <c r="G90" s="288" t="s">
        <v>7427</v>
      </c>
      <c r="J90" s="288" t="s">
        <v>7428</v>
      </c>
    </row>
    <row r="91" spans="5:10" x14ac:dyDescent="0.2">
      <c r="E91" s="811" t="s">
        <v>7397</v>
      </c>
      <c r="G91" s="288" t="s">
        <v>7405</v>
      </c>
      <c r="J91" s="288" t="s">
        <v>7407</v>
      </c>
    </row>
    <row r="92" spans="5:10" x14ac:dyDescent="0.2">
      <c r="E92" s="811" t="s">
        <v>7397</v>
      </c>
      <c r="G92" s="288" t="s">
        <v>7404</v>
      </c>
      <c r="J92" s="288" t="s">
        <v>7406</v>
      </c>
    </row>
    <row r="93" spans="5:10" x14ac:dyDescent="0.2">
      <c r="E93" s="811" t="s">
        <v>7397</v>
      </c>
      <c r="G93" s="288" t="s">
        <v>7402</v>
      </c>
      <c r="J93" s="288" t="s">
        <v>7403</v>
      </c>
    </row>
    <row r="94" spans="5:10" x14ac:dyDescent="0.2">
      <c r="E94" s="811" t="s">
        <v>7397</v>
      </c>
      <c r="G94" s="288" t="s">
        <v>7400</v>
      </c>
      <c r="J94" s="288" t="s">
        <v>7401</v>
      </c>
    </row>
    <row r="95" spans="5:10" x14ac:dyDescent="0.2">
      <c r="E95" s="811" t="s">
        <v>7397</v>
      </c>
      <c r="G95" s="288" t="s">
        <v>7398</v>
      </c>
      <c r="J95" s="288" t="s">
        <v>7399</v>
      </c>
    </row>
    <row r="96" spans="5:10" x14ac:dyDescent="0.2">
      <c r="E96" s="811" t="s">
        <v>7375</v>
      </c>
      <c r="G96" s="288" t="s">
        <v>7395</v>
      </c>
      <c r="J96" s="288" t="s">
        <v>7396</v>
      </c>
    </row>
    <row r="97" spans="5:10" x14ac:dyDescent="0.2">
      <c r="E97" s="811" t="s">
        <v>7375</v>
      </c>
      <c r="G97" s="288" t="s">
        <v>7390</v>
      </c>
      <c r="J97" s="288" t="s">
        <v>7391</v>
      </c>
    </row>
    <row r="98" spans="5:10" x14ac:dyDescent="0.2">
      <c r="E98" s="811" t="s">
        <v>7375</v>
      </c>
      <c r="G98" s="288" t="s">
        <v>7388</v>
      </c>
      <c r="J98" s="288" t="s">
        <v>7389</v>
      </c>
    </row>
    <row r="99" spans="5:10" x14ac:dyDescent="0.2">
      <c r="E99" s="811" t="s">
        <v>7375</v>
      </c>
      <c r="G99" s="288" t="s">
        <v>7385</v>
      </c>
      <c r="J99" s="288" t="s">
        <v>7386</v>
      </c>
    </row>
    <row r="100" spans="5:10" x14ac:dyDescent="0.2">
      <c r="E100" s="811" t="s">
        <v>7375</v>
      </c>
      <c r="G100" s="288" t="s">
        <v>7384</v>
      </c>
      <c r="J100" s="288" t="s">
        <v>7387</v>
      </c>
    </row>
    <row r="101" spans="5:10" x14ac:dyDescent="0.2">
      <c r="E101" s="811" t="s">
        <v>7375</v>
      </c>
      <c r="G101" s="288" t="s">
        <v>7382</v>
      </c>
      <c r="J101" s="288" t="s">
        <v>7383</v>
      </c>
    </row>
    <row r="102" spans="5:10" x14ac:dyDescent="0.2">
      <c r="E102" s="811" t="s">
        <v>7375</v>
      </c>
      <c r="G102" s="288" t="s">
        <v>7380</v>
      </c>
      <c r="J102" s="288" t="s">
        <v>7381</v>
      </c>
    </row>
    <row r="103" spans="5:10" x14ac:dyDescent="0.2">
      <c r="E103" s="811" t="s">
        <v>7375</v>
      </c>
      <c r="G103" s="288" t="s">
        <v>7378</v>
      </c>
      <c r="J103" s="288" t="s">
        <v>7379</v>
      </c>
    </row>
    <row r="104" spans="5:10" x14ac:dyDescent="0.2">
      <c r="E104" s="811" t="s">
        <v>7375</v>
      </c>
      <c r="G104" s="288" t="s">
        <v>7376</v>
      </c>
      <c r="J104" s="288" t="s">
        <v>7377</v>
      </c>
    </row>
    <row r="105" spans="5:10" x14ac:dyDescent="0.2">
      <c r="E105" s="811" t="s">
        <v>7368</v>
      </c>
      <c r="G105" s="288" t="s">
        <v>7373</v>
      </c>
      <c r="J105" s="288" t="s">
        <v>7374</v>
      </c>
    </row>
    <row r="106" spans="5:10" x14ac:dyDescent="0.2">
      <c r="E106" s="811" t="s">
        <v>7368</v>
      </c>
      <c r="G106" s="288" t="s">
        <v>7371</v>
      </c>
      <c r="J106" s="288" t="s">
        <v>7372</v>
      </c>
    </row>
    <row r="107" spans="5:10" x14ac:dyDescent="0.2">
      <c r="E107" s="811" t="s">
        <v>7368</v>
      </c>
      <c r="G107" s="288" t="s">
        <v>7369</v>
      </c>
      <c r="J107" s="288" t="s">
        <v>7370</v>
      </c>
    </row>
    <row r="108" spans="5:10" x14ac:dyDescent="0.2">
      <c r="E108" s="811" t="s">
        <v>7359</v>
      </c>
      <c r="G108" s="288" t="s">
        <v>7360</v>
      </c>
      <c r="J108" s="288" t="s">
        <v>7361</v>
      </c>
    </row>
    <row r="109" spans="5:10" x14ac:dyDescent="0.2">
      <c r="E109" s="811" t="s">
        <v>7352</v>
      </c>
      <c r="G109" s="288" t="s">
        <v>7356</v>
      </c>
      <c r="J109" s="288" t="s">
        <v>7358</v>
      </c>
    </row>
    <row r="110" spans="5:10" x14ac:dyDescent="0.2">
      <c r="E110" s="811" t="s">
        <v>7352</v>
      </c>
      <c r="G110" s="288" t="s">
        <v>7355</v>
      </c>
      <c r="J110" s="288" t="s">
        <v>7357</v>
      </c>
    </row>
    <row r="111" spans="5:10" x14ac:dyDescent="0.2">
      <c r="E111" s="811" t="s">
        <v>7352</v>
      </c>
      <c r="G111" s="288" t="s">
        <v>7353</v>
      </c>
      <c r="J111" s="288" t="s">
        <v>7354</v>
      </c>
    </row>
    <row r="112" spans="5:10" x14ac:dyDescent="0.2">
      <c r="E112" s="811" t="s">
        <v>7332</v>
      </c>
      <c r="G112" s="288" t="s">
        <v>7347</v>
      </c>
      <c r="J112" s="288" t="s">
        <v>7348</v>
      </c>
    </row>
    <row r="113" spans="5:10" x14ac:dyDescent="0.2">
      <c r="E113" s="811" t="s">
        <v>7332</v>
      </c>
      <c r="G113" s="288" t="s">
        <v>7345</v>
      </c>
      <c r="J113" s="288" t="s">
        <v>7346</v>
      </c>
    </row>
    <row r="114" spans="5:10" x14ac:dyDescent="0.2">
      <c r="E114" s="811" t="s">
        <v>7332</v>
      </c>
      <c r="G114" s="288" t="s">
        <v>7343</v>
      </c>
      <c r="J114" s="288" t="s">
        <v>7344</v>
      </c>
    </row>
    <row r="115" spans="5:10" x14ac:dyDescent="0.2">
      <c r="E115" s="811" t="s">
        <v>7332</v>
      </c>
      <c r="G115" s="288" t="s">
        <v>7341</v>
      </c>
      <c r="J115" s="288" t="s">
        <v>7342</v>
      </c>
    </row>
    <row r="116" spans="5:10" x14ac:dyDescent="0.2">
      <c r="E116" s="811" t="s">
        <v>7332</v>
      </c>
      <c r="G116" s="288" t="s">
        <v>7339</v>
      </c>
      <c r="J116" s="288" t="s">
        <v>7340</v>
      </c>
    </row>
    <row r="117" spans="5:10" x14ac:dyDescent="0.2">
      <c r="E117" s="811" t="s">
        <v>7332</v>
      </c>
      <c r="G117" s="288" t="s">
        <v>7337</v>
      </c>
      <c r="J117" s="288" t="s">
        <v>7338</v>
      </c>
    </row>
    <row r="118" spans="5:10" x14ac:dyDescent="0.2">
      <c r="E118" s="811" t="s">
        <v>7332</v>
      </c>
      <c r="G118" s="288" t="s">
        <v>7335</v>
      </c>
      <c r="J118" s="288" t="s">
        <v>7336</v>
      </c>
    </row>
    <row r="119" spans="5:10" x14ac:dyDescent="0.2">
      <c r="E119" s="811" t="s">
        <v>7332</v>
      </c>
      <c r="G119" s="288" t="s">
        <v>7333</v>
      </c>
      <c r="J119" s="288" t="s">
        <v>7334</v>
      </c>
    </row>
    <row r="120" spans="5:10" x14ac:dyDescent="0.2">
      <c r="E120" s="811" t="s">
        <v>7323</v>
      </c>
      <c r="G120" s="288" t="s">
        <v>7330</v>
      </c>
      <c r="J120" s="288" t="s">
        <v>7331</v>
      </c>
    </row>
    <row r="121" spans="5:10" x14ac:dyDescent="0.2">
      <c r="E121" s="811" t="s">
        <v>7323</v>
      </c>
      <c r="G121" s="288" t="s">
        <v>7327</v>
      </c>
      <c r="J121" s="288" t="s">
        <v>7329</v>
      </c>
    </row>
    <row r="122" spans="5:10" x14ac:dyDescent="0.2">
      <c r="E122" s="811" t="s">
        <v>7323</v>
      </c>
      <c r="G122" s="288" t="s">
        <v>7326</v>
      </c>
      <c r="J122" s="288" t="s">
        <v>7328</v>
      </c>
    </row>
    <row r="123" spans="5:10" x14ac:dyDescent="0.2">
      <c r="E123" s="811" t="s">
        <v>7323</v>
      </c>
      <c r="G123" s="288" t="s">
        <v>7324</v>
      </c>
      <c r="J123" s="288" t="s">
        <v>7325</v>
      </c>
    </row>
    <row r="124" spans="5:10" x14ac:dyDescent="0.2">
      <c r="E124" s="811" t="s">
        <v>7312</v>
      </c>
      <c r="G124" s="288" t="s">
        <v>7321</v>
      </c>
      <c r="J124" s="288" t="s">
        <v>7322</v>
      </c>
    </row>
    <row r="125" spans="5:10" x14ac:dyDescent="0.2">
      <c r="E125" s="811" t="s">
        <v>7312</v>
      </c>
      <c r="G125" s="288" t="s">
        <v>7319</v>
      </c>
      <c r="J125" s="288" t="s">
        <v>7320</v>
      </c>
    </row>
    <row r="126" spans="5:10" x14ac:dyDescent="0.2">
      <c r="E126" s="811" t="s">
        <v>7312</v>
      </c>
      <c r="G126" s="288" t="s">
        <v>7317</v>
      </c>
      <c r="J126" s="288" t="s">
        <v>7318</v>
      </c>
    </row>
    <row r="127" spans="5:10" x14ac:dyDescent="0.2">
      <c r="E127" s="811" t="s">
        <v>7312</v>
      </c>
      <c r="G127" s="288" t="s">
        <v>7315</v>
      </c>
      <c r="J127" s="288" t="s">
        <v>7316</v>
      </c>
    </row>
    <row r="128" spans="5:10" x14ac:dyDescent="0.2">
      <c r="E128" s="811" t="s">
        <v>7312</v>
      </c>
      <c r="G128" s="288" t="s">
        <v>7313</v>
      </c>
      <c r="J128" s="288" t="s">
        <v>7314</v>
      </c>
    </row>
    <row r="129" spans="5:10" x14ac:dyDescent="0.2">
      <c r="E129" s="811" t="s">
        <v>7305</v>
      </c>
      <c r="G129" s="288" t="s">
        <v>7310</v>
      </c>
      <c r="J129" s="288" t="s">
        <v>7311</v>
      </c>
    </row>
    <row r="130" spans="5:10" x14ac:dyDescent="0.2">
      <c r="E130" s="811" t="s">
        <v>7305</v>
      </c>
      <c r="G130" s="288" t="s">
        <v>7308</v>
      </c>
      <c r="J130" s="288" t="s">
        <v>7309</v>
      </c>
    </row>
    <row r="131" spans="5:10" x14ac:dyDescent="0.2">
      <c r="E131" s="811" t="s">
        <v>7305</v>
      </c>
      <c r="G131" s="288" t="s">
        <v>7306</v>
      </c>
      <c r="J131" s="288" t="s">
        <v>7307</v>
      </c>
    </row>
    <row r="132" spans="5:10" x14ac:dyDescent="0.2">
      <c r="E132" s="811" t="s">
        <v>7302</v>
      </c>
      <c r="G132" s="288" t="s">
        <v>7303</v>
      </c>
      <c r="J132" s="288" t="s">
        <v>7304</v>
      </c>
    </row>
    <row r="133" spans="5:10" x14ac:dyDescent="0.2">
      <c r="E133" s="811" t="s">
        <v>7279</v>
      </c>
      <c r="G133" s="288" t="s">
        <v>7299</v>
      </c>
      <c r="J133" s="288" t="s">
        <v>7300</v>
      </c>
    </row>
    <row r="134" spans="5:10" x14ac:dyDescent="0.2">
      <c r="E134" s="811" t="s">
        <v>7279</v>
      </c>
      <c r="G134" s="288" t="s">
        <v>7282</v>
      </c>
      <c r="J134" s="288" t="s">
        <v>7301</v>
      </c>
    </row>
    <row r="135" spans="5:10" x14ac:dyDescent="0.2">
      <c r="E135" s="811" t="s">
        <v>7279</v>
      </c>
      <c r="G135" s="288" t="s">
        <v>7280</v>
      </c>
      <c r="J135" s="288" t="s">
        <v>7281</v>
      </c>
    </row>
    <row r="136" spans="5:10" x14ac:dyDescent="0.2">
      <c r="E136" s="811" t="s">
        <v>7279</v>
      </c>
      <c r="G136" s="288" t="s">
        <v>7277</v>
      </c>
      <c r="J136" s="288" t="s">
        <v>7278</v>
      </c>
    </row>
    <row r="137" spans="5:10" x14ac:dyDescent="0.2">
      <c r="E137" s="811" t="s">
        <v>7231</v>
      </c>
      <c r="G137" s="288" t="s">
        <v>7256</v>
      </c>
      <c r="J137" s="288" t="s">
        <v>7257</v>
      </c>
    </row>
    <row r="138" spans="5:10" x14ac:dyDescent="0.2">
      <c r="E138" s="811" t="s">
        <v>7231</v>
      </c>
      <c r="G138" s="288" t="s">
        <v>7254</v>
      </c>
      <c r="J138" s="288" t="s">
        <v>7255</v>
      </c>
    </row>
    <row r="139" spans="5:10" x14ac:dyDescent="0.2">
      <c r="E139" s="811" t="s">
        <v>7231</v>
      </c>
      <c r="G139" s="288" t="s">
        <v>7252</v>
      </c>
      <c r="J139" s="288" t="s">
        <v>7253</v>
      </c>
    </row>
    <row r="140" spans="5:10" x14ac:dyDescent="0.2">
      <c r="E140" s="811" t="s">
        <v>7231</v>
      </c>
      <c r="G140" s="288" t="s">
        <v>7250</v>
      </c>
      <c r="J140" s="288" t="s">
        <v>7251</v>
      </c>
    </row>
    <row r="141" spans="5:10" x14ac:dyDescent="0.2">
      <c r="E141" s="811" t="s">
        <v>7231</v>
      </c>
      <c r="G141" s="288" t="s">
        <v>7249</v>
      </c>
      <c r="J141" s="288" t="s">
        <v>7248</v>
      </c>
    </row>
    <row r="142" spans="5:10" x14ac:dyDescent="0.2">
      <c r="E142" s="811" t="s">
        <v>7231</v>
      </c>
      <c r="G142" s="288" t="s">
        <v>7246</v>
      </c>
      <c r="J142" s="288" t="s">
        <v>7247</v>
      </c>
    </row>
    <row r="143" spans="5:10" x14ac:dyDescent="0.2">
      <c r="E143" s="811" t="s">
        <v>7231</v>
      </c>
      <c r="G143" s="288" t="s">
        <v>7244</v>
      </c>
      <c r="J143" s="288" t="s">
        <v>7245</v>
      </c>
    </row>
    <row r="144" spans="5:10" x14ac:dyDescent="0.2">
      <c r="E144" s="811" t="s">
        <v>7231</v>
      </c>
      <c r="G144" s="288" t="s">
        <v>7242</v>
      </c>
      <c r="J144" s="288" t="s">
        <v>7243</v>
      </c>
    </row>
    <row r="145" spans="5:10" x14ac:dyDescent="0.2">
      <c r="E145" s="811" t="s">
        <v>7231</v>
      </c>
      <c r="G145" s="288" t="s">
        <v>7240</v>
      </c>
      <c r="J145" s="288" t="s">
        <v>7241</v>
      </c>
    </row>
    <row r="146" spans="5:10" x14ac:dyDescent="0.2">
      <c r="E146" s="811" t="s">
        <v>7231</v>
      </c>
      <c r="G146" s="288" t="s">
        <v>7238</v>
      </c>
      <c r="J146" s="288" t="s">
        <v>7239</v>
      </c>
    </row>
    <row r="147" spans="5:10" x14ac:dyDescent="0.2">
      <c r="E147" s="811" t="s">
        <v>7231</v>
      </c>
      <c r="G147" s="288" t="s">
        <v>7237</v>
      </c>
      <c r="J147" s="288" t="s">
        <v>7236</v>
      </c>
    </row>
    <row r="148" spans="5:10" x14ac:dyDescent="0.2">
      <c r="E148" s="811" t="s">
        <v>7231</v>
      </c>
      <c r="G148" s="288" t="s">
        <v>7235</v>
      </c>
      <c r="J148" s="288" t="s">
        <v>7234</v>
      </c>
    </row>
    <row r="149" spans="5:10" x14ac:dyDescent="0.2">
      <c r="E149" s="811" t="s">
        <v>7231</v>
      </c>
      <c r="G149" s="288" t="s">
        <v>7233</v>
      </c>
      <c r="J149" s="288" t="s">
        <v>7230</v>
      </c>
    </row>
    <row r="150" spans="5:10" x14ac:dyDescent="0.2">
      <c r="E150" s="811" t="s">
        <v>7231</v>
      </c>
      <c r="G150" s="288" t="s">
        <v>7232</v>
      </c>
      <c r="J150" s="288" t="s">
        <v>7229</v>
      </c>
    </row>
    <row r="151" spans="5:10" x14ac:dyDescent="0.2">
      <c r="E151" s="811" t="s">
        <v>7161</v>
      </c>
      <c r="G151" s="288" t="s">
        <v>7162</v>
      </c>
      <c r="J151" s="288" t="s">
        <v>7163</v>
      </c>
    </row>
    <row r="152" spans="5:10" x14ac:dyDescent="0.2">
      <c r="E152" s="811" t="s">
        <v>7154</v>
      </c>
      <c r="G152" s="288" t="s">
        <v>7159</v>
      </c>
      <c r="J152" s="288" t="s">
        <v>7160</v>
      </c>
    </row>
    <row r="153" spans="5:10" x14ac:dyDescent="0.2">
      <c r="E153" s="811" t="s">
        <v>7154</v>
      </c>
      <c r="G153" s="288" t="s">
        <v>7155</v>
      </c>
      <c r="J153" s="288" t="s">
        <v>7156</v>
      </c>
    </row>
    <row r="154" spans="5:10" x14ac:dyDescent="0.2">
      <c r="E154" s="811" t="s">
        <v>7154</v>
      </c>
      <c r="G154" s="288" t="s">
        <v>7152</v>
      </c>
      <c r="J154" s="288" t="s">
        <v>7153</v>
      </c>
    </row>
    <row r="155" spans="5:10" x14ac:dyDescent="0.2">
      <c r="E155" s="811" t="s">
        <v>7104</v>
      </c>
      <c r="G155" s="288" t="s">
        <v>7111</v>
      </c>
      <c r="J155" s="288" t="s">
        <v>7112</v>
      </c>
    </row>
    <row r="156" spans="5:10" x14ac:dyDescent="0.2">
      <c r="E156" s="811" t="s">
        <v>7104</v>
      </c>
      <c r="G156" s="288" t="s">
        <v>7109</v>
      </c>
      <c r="J156" s="288" t="s">
        <v>7110</v>
      </c>
    </row>
    <row r="157" spans="5:10" x14ac:dyDescent="0.2">
      <c r="E157" s="811" t="s">
        <v>7104</v>
      </c>
      <c r="G157" s="288" t="s">
        <v>7107</v>
      </c>
      <c r="J157" s="288" t="s">
        <v>7108</v>
      </c>
    </row>
    <row r="158" spans="5:10" x14ac:dyDescent="0.2">
      <c r="E158" s="811" t="s">
        <v>7104</v>
      </c>
      <c r="G158" s="288" t="s">
        <v>7105</v>
      </c>
      <c r="J158" s="288" t="s">
        <v>7106</v>
      </c>
    </row>
    <row r="159" spans="5:10" x14ac:dyDescent="0.2">
      <c r="E159" s="811" t="s">
        <v>7099</v>
      </c>
      <c r="G159" s="288" t="s">
        <v>7102</v>
      </c>
      <c r="J159" s="288" t="s">
        <v>7103</v>
      </c>
    </row>
    <row r="160" spans="5:10" x14ac:dyDescent="0.2">
      <c r="E160" s="811" t="s">
        <v>7099</v>
      </c>
      <c r="G160" s="288" t="s">
        <v>7100</v>
      </c>
      <c r="J160" s="288" t="s">
        <v>7101</v>
      </c>
    </row>
    <row r="161" spans="5:10" x14ac:dyDescent="0.2">
      <c r="E161" s="811" t="s">
        <v>7096</v>
      </c>
      <c r="G161" s="288" t="s">
        <v>7097</v>
      </c>
      <c r="J161" s="288" t="s">
        <v>7098</v>
      </c>
    </row>
    <row r="162" spans="5:10" x14ac:dyDescent="0.2">
      <c r="E162" s="812" t="s">
        <v>7093</v>
      </c>
      <c r="G162" s="288" t="s">
        <v>7094</v>
      </c>
      <c r="J162" s="288" t="s">
        <v>7095</v>
      </c>
    </row>
    <row r="163" spans="5:10" x14ac:dyDescent="0.2">
      <c r="E163" s="812">
        <v>43039</v>
      </c>
      <c r="G163" s="288" t="s">
        <v>7091</v>
      </c>
      <c r="J163" s="288" t="s">
        <v>7092</v>
      </c>
    </row>
    <row r="164" spans="5:10" x14ac:dyDescent="0.2">
      <c r="E164" s="812">
        <v>43039</v>
      </c>
      <c r="G164" s="288" t="s">
        <v>7043</v>
      </c>
      <c r="J164" s="288" t="s">
        <v>7044</v>
      </c>
    </row>
    <row r="165" spans="5:10" x14ac:dyDescent="0.2">
      <c r="E165" s="812">
        <v>43039</v>
      </c>
      <c r="G165" s="288" t="s">
        <v>7041</v>
      </c>
      <c r="J165" s="288" t="s">
        <v>7042</v>
      </c>
    </row>
    <row r="166" spans="5:10" x14ac:dyDescent="0.2">
      <c r="E166" s="812">
        <v>43038</v>
      </c>
      <c r="G166" s="288" t="s">
        <v>7039</v>
      </c>
      <c r="J166" s="288" t="s">
        <v>7040</v>
      </c>
    </row>
    <row r="167" spans="5:10" x14ac:dyDescent="0.2">
      <c r="E167" s="812">
        <v>43038</v>
      </c>
      <c r="G167" s="288" t="s">
        <v>7037</v>
      </c>
      <c r="J167" s="288" t="s">
        <v>7038</v>
      </c>
    </row>
    <row r="168" spans="5:10" x14ac:dyDescent="0.2">
      <c r="E168" s="812">
        <v>43038</v>
      </c>
      <c r="G168" s="288" t="s">
        <v>7032</v>
      </c>
      <c r="J168" s="288" t="s">
        <v>7033</v>
      </c>
    </row>
    <row r="169" spans="5:10" x14ac:dyDescent="0.2">
      <c r="E169" s="812">
        <v>43038</v>
      </c>
      <c r="G169" s="288" t="s">
        <v>7030</v>
      </c>
      <c r="J169" s="288" t="s">
        <v>7031</v>
      </c>
    </row>
    <row r="170" spans="5:10" x14ac:dyDescent="0.2">
      <c r="E170" s="812">
        <v>43038</v>
      </c>
      <c r="G170" s="288" t="s">
        <v>7028</v>
      </c>
      <c r="J170" s="288" t="s">
        <v>7029</v>
      </c>
    </row>
    <row r="171" spans="5:10" x14ac:dyDescent="0.2">
      <c r="E171" s="812">
        <v>43037</v>
      </c>
      <c r="G171" s="288" t="s">
        <v>7026</v>
      </c>
      <c r="J171" s="288" t="s">
        <v>7027</v>
      </c>
    </row>
    <row r="172" spans="5:10" x14ac:dyDescent="0.2">
      <c r="E172" s="812">
        <v>43037</v>
      </c>
      <c r="G172" s="288" t="s">
        <v>7024</v>
      </c>
      <c r="J172" s="288" t="s">
        <v>7025</v>
      </c>
    </row>
    <row r="173" spans="5:10" x14ac:dyDescent="0.2">
      <c r="E173" s="812">
        <v>43037</v>
      </c>
      <c r="G173" s="288" t="s">
        <v>7018</v>
      </c>
      <c r="J173" s="288" t="s">
        <v>7019</v>
      </c>
    </row>
    <row r="174" spans="5:10" x14ac:dyDescent="0.2">
      <c r="E174" s="812">
        <v>43037</v>
      </c>
      <c r="G174" s="288" t="s">
        <v>7016</v>
      </c>
      <c r="J174" s="288" t="s">
        <v>7020</v>
      </c>
    </row>
    <row r="175" spans="5:10" x14ac:dyDescent="0.2">
      <c r="E175" s="812">
        <v>43037</v>
      </c>
      <c r="G175" s="288" t="s">
        <v>7015</v>
      </c>
      <c r="J175" s="288" t="s">
        <v>7017</v>
      </c>
    </row>
    <row r="176" spans="5:10" x14ac:dyDescent="0.2">
      <c r="E176" s="812">
        <v>43033</v>
      </c>
      <c r="G176" s="288" t="s">
        <v>7013</v>
      </c>
      <c r="J176" s="288" t="s">
        <v>7014</v>
      </c>
    </row>
    <row r="177" spans="5:10" x14ac:dyDescent="0.2">
      <c r="E177" s="812">
        <v>43033</v>
      </c>
      <c r="G177" s="288" t="s">
        <v>7011</v>
      </c>
      <c r="J177" s="288" t="s">
        <v>7012</v>
      </c>
    </row>
    <row r="178" spans="5:10" x14ac:dyDescent="0.2">
      <c r="E178" s="812">
        <v>43033</v>
      </c>
      <c r="G178" s="288" t="s">
        <v>7009</v>
      </c>
      <c r="J178" s="288" t="s">
        <v>7010</v>
      </c>
    </row>
    <row r="179" spans="5:10" x14ac:dyDescent="0.2">
      <c r="E179" s="812">
        <v>43033</v>
      </c>
      <c r="G179" s="288" t="s">
        <v>7006</v>
      </c>
      <c r="J179" s="287" t="s">
        <v>7007</v>
      </c>
    </row>
    <row r="180" spans="5:10" x14ac:dyDescent="0.2">
      <c r="E180" s="812">
        <v>43033</v>
      </c>
      <c r="G180" s="288" t="s">
        <v>7004</v>
      </c>
      <c r="J180" s="288" t="s">
        <v>7005</v>
      </c>
    </row>
    <row r="181" spans="5:10" x14ac:dyDescent="0.2">
      <c r="E181" s="812">
        <v>43033</v>
      </c>
      <c r="G181" s="288" t="s">
        <v>7002</v>
      </c>
      <c r="J181" s="288" t="s">
        <v>7003</v>
      </c>
    </row>
    <row r="182" spans="5:10" x14ac:dyDescent="0.2">
      <c r="E182" s="812">
        <v>43032</v>
      </c>
      <c r="G182" s="288" t="s">
        <v>7000</v>
      </c>
      <c r="J182" s="288" t="s">
        <v>7001</v>
      </c>
    </row>
    <row r="183" spans="5:10" x14ac:dyDescent="0.2">
      <c r="E183" s="812">
        <v>43032</v>
      </c>
      <c r="G183" s="288" t="s">
        <v>6998</v>
      </c>
      <c r="J183" s="288" t="s">
        <v>6999</v>
      </c>
    </row>
    <row r="184" spans="5:10" x14ac:dyDescent="0.2">
      <c r="E184" s="812">
        <v>43032</v>
      </c>
      <c r="G184" s="288" t="s">
        <v>6996</v>
      </c>
      <c r="J184" s="288" t="s">
        <v>6997</v>
      </c>
    </row>
    <row r="185" spans="5:10" x14ac:dyDescent="0.2">
      <c r="E185" s="812">
        <v>43032</v>
      </c>
      <c r="G185" s="288" t="s">
        <v>6995</v>
      </c>
      <c r="J185" s="288" t="s">
        <v>6994</v>
      </c>
    </row>
    <row r="186" spans="5:10" x14ac:dyDescent="0.2">
      <c r="E186" s="812">
        <v>43031</v>
      </c>
      <c r="G186" s="288" t="s">
        <v>6992</v>
      </c>
      <c r="J186" s="288" t="s">
        <v>6993</v>
      </c>
    </row>
    <row r="187" spans="5:10" x14ac:dyDescent="0.2">
      <c r="E187" s="812">
        <v>43031</v>
      </c>
      <c r="G187" s="288" t="s">
        <v>6990</v>
      </c>
      <c r="J187" s="288" t="s">
        <v>6991</v>
      </c>
    </row>
    <row r="188" spans="5:10" x14ac:dyDescent="0.2">
      <c r="E188" s="812">
        <v>43031</v>
      </c>
      <c r="G188" s="288" t="s">
        <v>6988</v>
      </c>
      <c r="J188" s="288" t="s">
        <v>6989</v>
      </c>
    </row>
    <row r="189" spans="5:10" x14ac:dyDescent="0.2">
      <c r="E189" s="812">
        <v>43031</v>
      </c>
      <c r="G189" s="288" t="s">
        <v>6986</v>
      </c>
      <c r="J189" s="288" t="s">
        <v>6987</v>
      </c>
    </row>
    <row r="190" spans="5:10" x14ac:dyDescent="0.2">
      <c r="E190" s="812">
        <v>43030</v>
      </c>
      <c r="G190" s="288" t="s">
        <v>6982</v>
      </c>
      <c r="J190" s="288" t="s">
        <v>6983</v>
      </c>
    </row>
    <row r="191" spans="5:10" x14ac:dyDescent="0.2">
      <c r="E191" s="812">
        <v>43030</v>
      </c>
      <c r="G191" s="288" t="s">
        <v>7008</v>
      </c>
      <c r="J191" s="288" t="s">
        <v>6981</v>
      </c>
    </row>
    <row r="192" spans="5:10" x14ac:dyDescent="0.2">
      <c r="E192" s="812">
        <v>43030</v>
      </c>
      <c r="G192" s="288" t="s">
        <v>6976</v>
      </c>
      <c r="J192" s="288" t="s">
        <v>6977</v>
      </c>
    </row>
    <row r="193" spans="5:10" x14ac:dyDescent="0.2">
      <c r="E193" s="812">
        <v>43030</v>
      </c>
      <c r="G193" s="288" t="s">
        <v>6974</v>
      </c>
      <c r="J193" s="288" t="s">
        <v>6975</v>
      </c>
    </row>
    <row r="194" spans="5:10" x14ac:dyDescent="0.2">
      <c r="E194" s="812">
        <v>43017</v>
      </c>
      <c r="G194" s="287" t="s">
        <v>6968</v>
      </c>
      <c r="J194" s="287" t="s">
        <v>6972</v>
      </c>
    </row>
    <row r="195" spans="5:10" x14ac:dyDescent="0.2">
      <c r="E195" s="812">
        <v>43017</v>
      </c>
      <c r="G195" s="287" t="s">
        <v>6967</v>
      </c>
      <c r="J195" s="287" t="s">
        <v>6966</v>
      </c>
    </row>
    <row r="196" spans="5:10" x14ac:dyDescent="0.2">
      <c r="E196" s="812">
        <v>43017</v>
      </c>
      <c r="G196" s="287" t="s">
        <v>6969</v>
      </c>
      <c r="J196" s="287" t="s">
        <v>6965</v>
      </c>
    </row>
    <row r="197" spans="5:10" x14ac:dyDescent="0.2">
      <c r="E197" s="812">
        <v>43017</v>
      </c>
      <c r="G197" s="287" t="s">
        <v>6963</v>
      </c>
      <c r="J197" s="287" t="s">
        <v>6964</v>
      </c>
    </row>
    <row r="198" spans="5:10" x14ac:dyDescent="0.2">
      <c r="E198" s="812">
        <v>43017</v>
      </c>
      <c r="G198" s="288" t="s">
        <v>6961</v>
      </c>
      <c r="J198" s="288" t="s">
        <v>6962</v>
      </c>
    </row>
    <row r="199" spans="5:10" x14ac:dyDescent="0.2">
      <c r="E199" s="812">
        <v>43017</v>
      </c>
      <c r="G199" s="288" t="s">
        <v>6970</v>
      </c>
      <c r="J199" s="288" t="s">
        <v>6960</v>
      </c>
    </row>
    <row r="200" spans="5:10" x14ac:dyDescent="0.2">
      <c r="E200" s="812">
        <v>43015</v>
      </c>
      <c r="G200" s="288" t="s">
        <v>6971</v>
      </c>
      <c r="J200" s="288" t="s">
        <v>6958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13-nov-2018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4" t="str">
        <f>GlobBerMedDisc!AR3</f>
        <v/>
      </c>
      <c r="G10" s="814"/>
      <c r="H10" s="814"/>
      <c r="I10" s="814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4" t="str">
        <f>GlobBerMedDisc!AR4</f>
        <v/>
      </c>
      <c r="G11" s="814"/>
      <c r="H11" s="814"/>
      <c r="I11" s="814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4" t="str">
        <f>GlobBerMedDisc!AR5</f>
        <v/>
      </c>
      <c r="G12" s="814"/>
      <c r="H12" s="814"/>
      <c r="I12" s="814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4" t="str">
        <f>GlobBerMedDisc!AR6</f>
        <v/>
      </c>
      <c r="G13" s="814"/>
      <c r="H13" s="814"/>
      <c r="I13" s="814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4" t="str">
        <f>GlobBerMedDisc!AR7</f>
        <v/>
      </c>
      <c r="G14" s="814"/>
      <c r="H14" s="814"/>
      <c r="I14" s="814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4" t="str">
        <f>GlobBerMedDisc!AR8</f>
        <v/>
      </c>
      <c r="G15" s="814"/>
      <c r="H15" s="814"/>
      <c r="I15" s="814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4" t="str">
        <f>GlobBerMedDisc!AR9</f>
        <v/>
      </c>
      <c r="G16" s="814"/>
      <c r="H16" s="814"/>
      <c r="I16" s="814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4" t="str">
        <f>GlobBerMedDisc!AR10</f>
        <v/>
      </c>
      <c r="G17" s="814"/>
      <c r="H17" s="814"/>
      <c r="I17" s="814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4" t="str">
        <f>GlobBerMedDisc!AR11</f>
        <v/>
      </c>
      <c r="G18" s="814"/>
      <c r="H18" s="814"/>
      <c r="I18" s="814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4" t="str">
        <f>GlobBerMedDisc!AR12</f>
        <v/>
      </c>
      <c r="G19" s="814"/>
      <c r="H19" s="814"/>
      <c r="I19" s="814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4" t="str">
        <f>GlobBerMedDisc!AR13</f>
        <v/>
      </c>
      <c r="G20" s="814"/>
      <c r="H20" s="814"/>
      <c r="I20" s="814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4" t="str">
        <f>GlobBerMedDisc!AR14</f>
        <v/>
      </c>
      <c r="G21" s="814"/>
      <c r="H21" s="814"/>
      <c r="I21" s="814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4" t="str">
        <f>GlobBerMedDisc!AR15</f>
        <v/>
      </c>
      <c r="G22" s="814"/>
      <c r="H22" s="814"/>
      <c r="I22" s="814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4" t="str">
        <f>GlobBerMedDisc!AR16</f>
        <v/>
      </c>
      <c r="G23" s="814"/>
      <c r="H23" s="814"/>
      <c r="I23" s="814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4" t="str">
        <f>GlobBerMedDisc!AR17</f>
        <v/>
      </c>
      <c r="G24" s="814"/>
      <c r="H24" s="814"/>
      <c r="I24" s="814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4" t="str">
        <f>GlobBerMedDisc!AR18</f>
        <v/>
      </c>
      <c r="G25" s="814"/>
      <c r="H25" s="814"/>
      <c r="I25" s="814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4" t="str">
        <f>GlobBerMedDisc!AR19</f>
        <v/>
      </c>
      <c r="G26" s="814"/>
      <c r="H26" s="814"/>
      <c r="I26" s="814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4" t="str">
        <f>GlobBerMedDisc!AR20</f>
        <v/>
      </c>
      <c r="G27" s="814"/>
      <c r="H27" s="814"/>
      <c r="I27" s="814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4" t="str">
        <f>GlobBerMedDisc!AR21</f>
        <v/>
      </c>
      <c r="G28" s="814"/>
      <c r="H28" s="814"/>
      <c r="I28" s="814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4" t="str">
        <f>GlobBerMedDisc!AR22</f>
        <v/>
      </c>
      <c r="G29" s="814"/>
      <c r="H29" s="814"/>
      <c r="I29" s="814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4" t="str">
        <f>GlobBerMedDisc!AR23</f>
        <v/>
      </c>
      <c r="G30" s="814"/>
      <c r="H30" s="814"/>
      <c r="I30" s="814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4" t="str">
        <f>GlobBerMedDisc!AR24</f>
        <v/>
      </c>
      <c r="G31" s="814"/>
      <c r="H31" s="814"/>
      <c r="I31" s="814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4" t="str">
        <f>GlobBerMedDisc!AR25</f>
        <v/>
      </c>
      <c r="G32" s="814"/>
      <c r="H32" s="814"/>
      <c r="I32" s="814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4" t="str">
        <f>GlobBerMedDisc!AR26</f>
        <v/>
      </c>
      <c r="G33" s="814"/>
      <c r="H33" s="814"/>
      <c r="I33" s="814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4" t="str">
        <f>GlobBerMedDisc!AR27</f>
        <v/>
      </c>
      <c r="G34" s="814"/>
      <c r="H34" s="814"/>
      <c r="I34" s="814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4" t="str">
        <f>GlobBerMedDisc!AR28</f>
        <v/>
      </c>
      <c r="G35" s="814"/>
      <c r="H35" s="814"/>
      <c r="I35" s="814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4" t="str">
        <f>GlobBerMedDisc!AR29</f>
        <v/>
      </c>
      <c r="G36" s="814"/>
      <c r="H36" s="814"/>
      <c r="I36" s="814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4" t="str">
        <f>GlobBerMedDisc!AR30</f>
        <v/>
      </c>
      <c r="G37" s="814"/>
      <c r="H37" s="814"/>
      <c r="I37" s="814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6" t="str">
        <f>GlobBerMedDisc!AR31</f>
        <v/>
      </c>
      <c r="G38" s="816"/>
      <c r="H38" s="816"/>
      <c r="I38" s="816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7164</v>
      </c>
      <c r="BO1" s="152" t="s">
        <v>6920</v>
      </c>
      <c r="BP1" s="152" t="s">
        <v>7165</v>
      </c>
      <c r="BQ1" s="152" t="s">
        <v>7557</v>
      </c>
      <c r="BR1" s="152" t="s">
        <v>7702</v>
      </c>
      <c r="BS1" s="152" t="s">
        <v>7703</v>
      </c>
      <c r="BT1" s="152" t="s">
        <v>7832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7549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7550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7551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7552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7553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7554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7555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7556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7408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7409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7410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7411</v>
      </c>
    </row>
    <row r="197" spans="1:1" x14ac:dyDescent="0.2">
      <c r="A197" t="s">
        <v>6170</v>
      </c>
    </row>
    <row r="198" spans="1:1" x14ac:dyDescent="0.2">
      <c r="A198" t="s">
        <v>7412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7413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7414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7415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7416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7484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7417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7418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7349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7419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7350</v>
      </c>
    </row>
    <row r="664" spans="1:1" x14ac:dyDescent="0.2">
      <c r="A664" t="s">
        <v>7420</v>
      </c>
    </row>
    <row r="665" spans="1:1" x14ac:dyDescent="0.2">
      <c r="A665" t="s">
        <v>7421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7422</v>
      </c>
    </row>
    <row r="673" spans="1:1" x14ac:dyDescent="0.2">
      <c r="A673" t="s">
        <v>7423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7424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7485</v>
      </c>
    </row>
    <row r="724" spans="1:1" x14ac:dyDescent="0.2">
      <c r="A724" t="s">
        <v>6680</v>
      </c>
    </row>
    <row r="725" spans="1:1" x14ac:dyDescent="0.2">
      <c r="A725" t="s">
        <v>7425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7486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7487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7351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T4" sqref="T4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7925</v>
      </c>
    </row>
    <row r="2" spans="1:20" ht="13.5" thickBot="1" x14ac:dyDescent="0.25">
      <c r="A2" s="152" t="s">
        <v>866</v>
      </c>
      <c r="B2" t="b">
        <v>0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6985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7941</v>
      </c>
      <c r="B11" t="b">
        <v>1</v>
      </c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IFERROR(VLOOKUP(B3,PatData!$A$2:$A$2030,1,),"")&lt;&gt;""</f>
        <v>1</v>
      </c>
      <c r="E3" t="s">
        <v>6929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IFERROR(VLOOKUP(B4,PatData!$A$2:$A$2030,1,),"")&lt;&gt;""</f>
        <v>1</v>
      </c>
      <c r="E4" t="s">
        <v>7681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IFERROR(VLOOKUP(B5,PatData!$A$2:$A$2030,1,),"")&lt;&gt;""</f>
        <v>1</v>
      </c>
      <c r="E5" t="s">
        <v>7682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7558</v>
      </c>
      <c r="B7" t="s">
        <v>1523</v>
      </c>
      <c r="D7" t="b">
        <f>IFERROR(VLOOKUP(B7,PatData!$A$2:$A$2030,1,),"")&lt;&gt;""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IFERROR(VLOOKUP(B8,PatData!$A$2:$A$2030,1,),"")&lt;&gt;""</f>
        <v>0</v>
      </c>
      <c r="E8" t="s">
        <v>884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7833</v>
      </c>
      <c r="B9" t="s">
        <v>890</v>
      </c>
      <c r="D9" t="b">
        <f>IFERROR(VLOOKUP(B9,PatData!$A$2:$A$2030,1,),"")&lt;&gt;""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IFERROR(VLOOKUP(B24,PatData!$A$2:$A$2030,1,),"")&lt;&gt;""</f>
        <v>1</v>
      </c>
      <c r="E24" t="s">
        <v>7683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IFERROR(VLOOKUP(B25,PatData!$A$2:$A$2030,1,),"")&lt;&gt;""</f>
        <v>1</v>
      </c>
      <c r="E25" t="s">
        <v>7684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IFERROR(VLOOKUP(B26,PatData!$A$2:$A$2030,1,),"")&lt;&gt;""</f>
        <v>1</v>
      </c>
      <c r="E26" t="s">
        <v>7685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IFERROR(VLOOKUP(B84,PatData!$A$2:$A$2030,1,),"")&lt;&gt;""</f>
        <v>1</v>
      </c>
      <c r="E84" t="s">
        <v>118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IFERROR(VLOOKUP(B85,PatData!$A$2:$A$2030,1,),"")&lt;&gt;""</f>
        <v>1</v>
      </c>
      <c r="E85" t="s">
        <v>118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IFERROR(VLOOKUP(B86,PatData!$A$2:$A$2030,1,),"")&lt;&gt;""</f>
        <v>1</v>
      </c>
      <c r="E86" t="s">
        <v>118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IFERROR(VLOOKUP(B144,PatData!$A$2:$A$2030,1,),"")&lt;&gt;""</f>
        <v>1</v>
      </c>
      <c r="E144" t="s">
        <v>7686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IFERROR(VLOOKUP(B145,PatData!$A$2:$A$2030,1,),"")&lt;&gt;""</f>
        <v>1</v>
      </c>
      <c r="E145" t="s">
        <v>7687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IFERROR(VLOOKUP(B146,PatData!$A$2:$A$2030,1,),"")&lt;&gt;""</f>
        <v>1</v>
      </c>
      <c r="E146" t="s">
        <v>7688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IFERROR(VLOOKUP(B234,PatData!$A$2:$A$2030,1,),"")&lt;&gt;""</f>
        <v>1</v>
      </c>
      <c r="E234" t="s">
        <v>7689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IFERROR(VLOOKUP(B235,PatData!$A$2:$A$2030,1,),"")&lt;&gt;""</f>
        <v>1</v>
      </c>
      <c r="E235" t="s">
        <v>33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IFERROR(VLOOKUP(B236,PatData!$A$2:$A$2030,1,),"")&lt;&gt;""</f>
        <v>1</v>
      </c>
      <c r="E236" t="s">
        <v>7690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7166</v>
      </c>
      <c r="B294" t="s">
        <v>7167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7168</v>
      </c>
      <c r="B295" t="s">
        <v>7169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7170</v>
      </c>
      <c r="B296" t="s">
        <v>7171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7172</v>
      </c>
      <c r="B297" t="s">
        <v>7173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7174</v>
      </c>
      <c r="B298" t="s">
        <v>7175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7176</v>
      </c>
      <c r="B299" t="s">
        <v>7177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7178</v>
      </c>
      <c r="B300" t="s">
        <v>7179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7180</v>
      </c>
      <c r="B301" t="s">
        <v>7181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7182</v>
      </c>
      <c r="B302" t="s">
        <v>7183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7184</v>
      </c>
      <c r="B303" t="s">
        <v>7185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7186</v>
      </c>
      <c r="B304" t="s">
        <v>7187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7188</v>
      </c>
      <c r="B305" t="s">
        <v>7189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7190</v>
      </c>
      <c r="B306" t="s">
        <v>7191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7192</v>
      </c>
      <c r="B307" t="s">
        <v>7193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7194</v>
      </c>
      <c r="B308" t="s">
        <v>7195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7196</v>
      </c>
      <c r="B309" t="s">
        <v>7197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7198</v>
      </c>
      <c r="B310" t="s">
        <v>7199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7200</v>
      </c>
      <c r="B311" t="s">
        <v>7201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7202</v>
      </c>
      <c r="B312" t="s">
        <v>7203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7204</v>
      </c>
      <c r="B313" t="s">
        <v>7205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7206</v>
      </c>
      <c r="B314" t="s">
        <v>7207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7208</v>
      </c>
      <c r="B315" t="s">
        <v>7209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7210</v>
      </c>
      <c r="B316" t="s">
        <v>7211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7212</v>
      </c>
      <c r="B317" t="s">
        <v>7213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7214</v>
      </c>
      <c r="B318" t="s">
        <v>7215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7216</v>
      </c>
      <c r="B319" t="s">
        <v>7217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7218</v>
      </c>
      <c r="B320" t="s">
        <v>7219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7220</v>
      </c>
      <c r="B321" t="s">
        <v>7221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7222</v>
      </c>
      <c r="B322" t="s">
        <v>7223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7224</v>
      </c>
      <c r="B323" t="s">
        <v>7225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IFERROR(VLOOKUP(B324,PatData!$A$2:$A$2030,1,),"")&lt;&gt;""</f>
        <v>1</v>
      </c>
      <c r="E324" t="s">
        <v>7529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IFERROR(VLOOKUP(B325,PatData!$A$2:$A$2030,1,),"")&lt;&gt;""</f>
        <v>1</v>
      </c>
      <c r="E325" t="s">
        <v>7691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IFERROR(VLOOKUP(B326,PatData!$A$2:$A$2030,1,),"")&lt;&gt;""</f>
        <v>1</v>
      </c>
      <c r="E326" t="s">
        <v>7692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7834</v>
      </c>
      <c r="B444" t="s">
        <v>7835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7836</v>
      </c>
      <c r="B445" t="s">
        <v>7837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7838</v>
      </c>
      <c r="B446" t="s">
        <v>7839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7840</v>
      </c>
      <c r="B447" t="s">
        <v>7841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7842</v>
      </c>
      <c r="B448" t="s">
        <v>7843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7844</v>
      </c>
      <c r="B449" t="s">
        <v>7845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7846</v>
      </c>
      <c r="B450" t="s">
        <v>7847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7848</v>
      </c>
      <c r="B451" t="s">
        <v>7849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7850</v>
      </c>
      <c r="B452" t="s">
        <v>7851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7852</v>
      </c>
      <c r="B453" t="s">
        <v>7853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7854</v>
      </c>
      <c r="B454" t="s">
        <v>7855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7856</v>
      </c>
      <c r="B455" t="s">
        <v>7857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7858</v>
      </c>
      <c r="B456" t="s">
        <v>7859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7860</v>
      </c>
      <c r="B457" t="s">
        <v>7861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7862</v>
      </c>
      <c r="B458" t="s">
        <v>7863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7864</v>
      </c>
      <c r="B459" t="s">
        <v>7865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7866</v>
      </c>
      <c r="B460" t="s">
        <v>7867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7868</v>
      </c>
      <c r="B461" t="s">
        <v>7869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7870</v>
      </c>
      <c r="B462" t="s">
        <v>7871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7872</v>
      </c>
      <c r="B463" t="s">
        <v>7873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7874</v>
      </c>
      <c r="B464" t="s">
        <v>7875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7876</v>
      </c>
      <c r="B465" t="s">
        <v>7877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7878</v>
      </c>
      <c r="B466" t="s">
        <v>7879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7880</v>
      </c>
      <c r="B467" t="s">
        <v>7881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7882</v>
      </c>
      <c r="B468" t="s">
        <v>7883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7884</v>
      </c>
      <c r="B469" t="s">
        <v>7885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7886</v>
      </c>
      <c r="B470" t="s">
        <v>7887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7888</v>
      </c>
      <c r="B471" t="s">
        <v>7889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7890</v>
      </c>
      <c r="B472" t="s">
        <v>7891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7892</v>
      </c>
      <c r="B473" t="s">
        <v>7893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7559</v>
      </c>
      <c r="B684" t="s">
        <v>7560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7561</v>
      </c>
      <c r="B685" t="s">
        <v>7562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7563</v>
      </c>
      <c r="B686" t="s">
        <v>7564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7565</v>
      </c>
      <c r="B687" t="s">
        <v>7566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7567</v>
      </c>
      <c r="B688" t="s">
        <v>7568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7569</v>
      </c>
      <c r="B689" t="s">
        <v>7570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7571</v>
      </c>
      <c r="B690" t="s">
        <v>7572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7573</v>
      </c>
      <c r="B691" t="s">
        <v>7574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7575</v>
      </c>
      <c r="B692" t="s">
        <v>7576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7577</v>
      </c>
      <c r="B693" t="s">
        <v>7578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7579</v>
      </c>
      <c r="B694" t="s">
        <v>7580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7581</v>
      </c>
      <c r="B695" t="s">
        <v>7582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7583</v>
      </c>
      <c r="B696" t="s">
        <v>7584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7585</v>
      </c>
      <c r="B697" t="s">
        <v>7586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7587</v>
      </c>
      <c r="B698" t="s">
        <v>7588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7589</v>
      </c>
      <c r="B699" t="s">
        <v>7590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7591</v>
      </c>
      <c r="B700" t="s">
        <v>7592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7593</v>
      </c>
      <c r="B701" t="s">
        <v>7594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7595</v>
      </c>
      <c r="B702" t="s">
        <v>7596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7597</v>
      </c>
      <c r="B703" t="s">
        <v>7598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7599</v>
      </c>
      <c r="B704" t="s">
        <v>7600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7601</v>
      </c>
      <c r="B705" t="s">
        <v>7602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7603</v>
      </c>
      <c r="B706" t="s">
        <v>7604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7605</v>
      </c>
      <c r="B707" t="s">
        <v>7606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7607</v>
      </c>
      <c r="B708" t="s">
        <v>7608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7609</v>
      </c>
      <c r="B709" t="s">
        <v>7610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7611</v>
      </c>
      <c r="B710" t="s">
        <v>7612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7613</v>
      </c>
      <c r="B711" t="s">
        <v>7614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7615</v>
      </c>
      <c r="B712" t="s">
        <v>7616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7617</v>
      </c>
      <c r="B713" t="s">
        <v>7618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7704</v>
      </c>
      <c r="B714" t="s">
        <v>7705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7706</v>
      </c>
      <c r="B715" t="s">
        <v>7707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7708</v>
      </c>
      <c r="B716" t="s">
        <v>7709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7710</v>
      </c>
      <c r="B717" t="s">
        <v>7711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7712</v>
      </c>
      <c r="B718" t="s">
        <v>7713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7714</v>
      </c>
      <c r="B719" t="s">
        <v>7715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7716</v>
      </c>
      <c r="B720" t="s">
        <v>7717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7718</v>
      </c>
      <c r="B721" t="s">
        <v>7719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7720</v>
      </c>
      <c r="B722" t="s">
        <v>7721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7722</v>
      </c>
      <c r="B723" t="s">
        <v>7723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7724</v>
      </c>
      <c r="B724" t="s">
        <v>7725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7726</v>
      </c>
      <c r="B725" t="s">
        <v>7727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7728</v>
      </c>
      <c r="B726" t="s">
        <v>7729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7730</v>
      </c>
      <c r="B727" t="s">
        <v>7731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7732</v>
      </c>
      <c r="B728" t="s">
        <v>7733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7734</v>
      </c>
      <c r="B729" t="s">
        <v>7735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7736</v>
      </c>
      <c r="B730" t="s">
        <v>7737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7738</v>
      </c>
      <c r="B731" t="s">
        <v>7739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7740</v>
      </c>
      <c r="B732" t="s">
        <v>7741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7742</v>
      </c>
      <c r="B733" t="s">
        <v>7743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7744</v>
      </c>
      <c r="B734" t="s">
        <v>7745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7746</v>
      </c>
      <c r="B735" t="s">
        <v>7747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7748</v>
      </c>
      <c r="B736" t="s">
        <v>7749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7750</v>
      </c>
      <c r="B737" t="s">
        <v>7751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7752</v>
      </c>
      <c r="B738" t="s">
        <v>7753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7754</v>
      </c>
      <c r="B739" t="s">
        <v>7755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7756</v>
      </c>
      <c r="B740" t="s">
        <v>7757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7758</v>
      </c>
      <c r="B741" t="s">
        <v>7759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7760</v>
      </c>
      <c r="B742" t="s">
        <v>7761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7762</v>
      </c>
      <c r="B743" t="s">
        <v>7763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7764</v>
      </c>
      <c r="B744" t="s">
        <v>7765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7766</v>
      </c>
      <c r="B745" t="s">
        <v>7767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7768</v>
      </c>
      <c r="B746" t="s">
        <v>7769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7770</v>
      </c>
      <c r="B747" t="s">
        <v>7771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7772</v>
      </c>
      <c r="B748" t="s">
        <v>7773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7774</v>
      </c>
      <c r="B749" t="s">
        <v>7775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7776</v>
      </c>
      <c r="B750" t="s">
        <v>7777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7778</v>
      </c>
      <c r="B751" t="s">
        <v>7779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7780</v>
      </c>
      <c r="B752" t="s">
        <v>7781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7782</v>
      </c>
      <c r="B753" t="s">
        <v>7783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7784</v>
      </c>
      <c r="B754" t="s">
        <v>7785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7786</v>
      </c>
      <c r="B755" t="s">
        <v>7787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7788</v>
      </c>
      <c r="B756" t="s">
        <v>7789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7790</v>
      </c>
      <c r="B757" t="s">
        <v>7791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7792</v>
      </c>
      <c r="B758" t="s">
        <v>7793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7794</v>
      </c>
      <c r="B759" t="s">
        <v>7795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7796</v>
      </c>
      <c r="B760" t="s">
        <v>7797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7798</v>
      </c>
      <c r="B761" t="s">
        <v>7799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7800</v>
      </c>
      <c r="B762" t="s">
        <v>7801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7802</v>
      </c>
      <c r="B763" t="s">
        <v>7803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7804</v>
      </c>
      <c r="B764" t="s">
        <v>7805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7806</v>
      </c>
      <c r="B765" t="s">
        <v>7807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7808</v>
      </c>
      <c r="B766" t="s">
        <v>7809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7810</v>
      </c>
      <c r="B767" t="s">
        <v>7811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7812</v>
      </c>
      <c r="B768" t="s">
        <v>7813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7814</v>
      </c>
      <c r="B769" t="s">
        <v>7815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7816</v>
      </c>
      <c r="B770" t="s">
        <v>7817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7818</v>
      </c>
      <c r="B771" t="s">
        <v>7819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7820</v>
      </c>
      <c r="B772" t="s">
        <v>7821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7822</v>
      </c>
      <c r="B773" t="s">
        <v>7823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IFERROR(VLOOKUP(B894,PatData!$A$2:$A$2030,1,),"")&lt;&gt;""</f>
        <v>1</v>
      </c>
      <c r="E894" t="s">
        <v>7530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IFERROR(VLOOKUP(B895,PatData!$A$2:$A$2030,1,),"")&lt;&gt;""</f>
        <v>1</v>
      </c>
      <c r="E895" t="s">
        <v>7531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IFERROR(VLOOKUP(B896,PatData!$A$2:$A$2030,1,),"")&lt;&gt;""</f>
        <v>1</v>
      </c>
      <c r="E896" t="s">
        <v>7531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IFERROR(VLOOKUP(B924,PatData!$A$2:$A$2030,1,),"")&lt;&gt;""</f>
        <v>1</v>
      </c>
      <c r="E924" t="s">
        <v>7532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IFERROR(VLOOKUP(B925,PatData!$A$2:$A$2030,1,),"")&lt;&gt;""</f>
        <v>1</v>
      </c>
      <c r="E925" t="s">
        <v>7532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IFERROR(VLOOKUP(B926,PatData!$A$2:$A$2030,1,),"")&lt;&gt;""</f>
        <v>1</v>
      </c>
      <c r="E926" t="s">
        <v>7693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IFERROR(VLOOKUP(B954,PatData!$A$2:$A$2030,1,),"")&lt;&gt;""</f>
        <v>1</v>
      </c>
      <c r="E954" t="s">
        <v>7680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IFERROR(VLOOKUP(B955,PatData!$A$2:$A$2030,1,),"")&lt;&gt;""</f>
        <v>1</v>
      </c>
      <c r="E955" t="s">
        <v>7533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IFERROR(VLOOKUP(B956,PatData!$A$2:$A$2030,1,),"")&lt;&gt;""</f>
        <v>1</v>
      </c>
      <c r="E956" t="s">
        <v>7694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7045</v>
      </c>
      <c r="B1124" t="s">
        <v>1542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7046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7047</v>
      </c>
      <c r="B1184" t="s">
        <v>1601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7048</v>
      </c>
      <c r="B1188" t="s">
        <v>1605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7049</v>
      </c>
      <c r="B1192" t="s">
        <v>1609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7050</v>
      </c>
      <c r="B1197" t="s">
        <v>1613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7051</v>
      </c>
      <c r="B1206" t="s">
        <v>7052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7053</v>
      </c>
      <c r="B1207" t="s">
        <v>1622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7054</v>
      </c>
      <c r="B1208" t="s">
        <v>1623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7055</v>
      </c>
      <c r="B1220" t="s">
        <v>1635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IFERROR(VLOOKUP(B1617,PatData!$A$2:$A$2030,1,),"")&lt;&gt;""</f>
        <v>1</v>
      </c>
      <c r="E1617" t="s">
        <v>7695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7662</v>
      </c>
      <c r="B1989" t="s">
        <v>7666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7283</v>
      </c>
      <c r="B2009" t="s">
        <v>7284</v>
      </c>
      <c r="D2009" t="b">
        <f>IFERROR(VLOOKUP(B2009,PatData!$A$2:$A$2030,1,),"")&lt;&gt;""</f>
        <v>0</v>
      </c>
      <c r="E2009" t="s">
        <v>7274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7285</v>
      </c>
      <c r="B2010" t="s">
        <v>7286</v>
      </c>
      <c r="D2010" t="b">
        <f>IFERROR(VLOOKUP(B2010,PatData!$A$2:$A$2030,1,),"")&lt;&gt;""</f>
        <v>0</v>
      </c>
      <c r="E2010" t="s">
        <v>7275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7287</v>
      </c>
      <c r="B2011" t="s">
        <v>7288</v>
      </c>
      <c r="D2011" t="b">
        <f>IFERROR(VLOOKUP(B2011,PatData!$A$2:$A$2030,1,),"")&lt;&gt;""</f>
        <v>0</v>
      </c>
      <c r="E2011" t="s">
        <v>7273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7289</v>
      </c>
      <c r="B2012" t="s">
        <v>7290</v>
      </c>
      <c r="D2012" t="b">
        <f>IFERROR(VLOOKUP(B2012,PatData!$A$2:$A$2030,1,),"")&lt;&gt;""</f>
        <v>0</v>
      </c>
      <c r="E2012" t="s">
        <v>7276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7226</v>
      </c>
      <c r="D2013" t="b">
        <f>IFERROR(VLOOKUP(B2013,PatData!$A$2:$A$2030,1,),"")&lt;&gt;""</f>
        <v>0</v>
      </c>
      <c r="E2013" t="s">
        <v>7276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IFERROR(VLOOKUP(B2014,PatData!$A$2:$A$2030,1,),"")&lt;&gt;""</f>
        <v>0</v>
      </c>
      <c r="E2014" t="s">
        <v>7276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IFERROR(VLOOKUP(B2015,PatData!$A$2:$A$2030,1,),"")&lt;&gt;""</f>
        <v>0</v>
      </c>
      <c r="E2015" t="s">
        <v>7894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IFERROR(VLOOKUP(B2017,PatData!$A$2:$A$2030,1,),"")&lt;&gt;""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IFERROR(VLOOKUP(B2018,PatData!$A$2:$A$2030,1,),"")&lt;&gt;""</f>
        <v>0</v>
      </c>
      <c r="E2018" t="s">
        <v>7895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7056</v>
      </c>
      <c r="B2019" t="s">
        <v>7057</v>
      </c>
      <c r="D2019" t="b">
        <f>IFERROR(VLOOKUP(B2019,PatData!$A$2:$A$2030,1,),"")&lt;&gt;""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7227</v>
      </c>
      <c r="B2020" t="s">
        <v>7228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IFERROR(VLOOKUP(B2021,PatData!$A$2:$A$2030,1,),"")&lt;&gt;""</f>
        <v>0</v>
      </c>
      <c r="E2021" t="s">
        <v>7894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IFERROR(VLOOKUP(B2023,PatData!$A$2:$A$2030,1,),"")&lt;&gt;""</f>
        <v>0</v>
      </c>
      <c r="E2023" t="s">
        <v>7895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7619</v>
      </c>
      <c r="B2024" t="s">
        <v>899</v>
      </c>
      <c r="D2024" t="b">
        <f>IFERROR(VLOOKUP(B2024,PatData!$A$2:$A$2030,1,),"")&lt;&gt;""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7620</v>
      </c>
      <c r="B2025" t="s">
        <v>900</v>
      </c>
      <c r="D2025" t="b">
        <f>IFERROR(VLOOKUP(B2025,PatData!$A$2:$A$2030,1,),"")&lt;&gt;""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7621</v>
      </c>
      <c r="B2026" t="s">
        <v>7622</v>
      </c>
      <c r="D2026" t="b">
        <f>IFERROR(VLOOKUP(B2026,PatData!$A$2:$A$2030,1,),"")&lt;&gt;""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7623</v>
      </c>
      <c r="B2027" t="s">
        <v>901</v>
      </c>
      <c r="D2027" t="b">
        <f>IFERROR(VLOOKUP(B2027,PatData!$A$2:$A$2030,1,),"")&lt;&gt;""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7624</v>
      </c>
      <c r="B2028" t="s">
        <v>902</v>
      </c>
      <c r="D2028" t="b">
        <f>IFERROR(VLOOKUP(B2028,PatData!$A$2:$A$2030,1,),"")&lt;&gt;""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7625</v>
      </c>
      <c r="B2029" t="s">
        <v>7626</v>
      </c>
      <c r="D2029" t="b">
        <f>IFERROR(VLOOKUP(B2029,PatData!$A$2:$A$2030,1,),"")&lt;&gt;""</f>
        <v>0</v>
      </c>
      <c r="E2029" t="s">
        <v>188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1510</v>
      </c>
      <c r="B2030" t="s">
        <v>903</v>
      </c>
      <c r="D2030" t="b">
        <f>IFERROR(VLOOKUP(B2030,PatData!$A$2:$A$2030,1,),"")&lt;&gt;""</f>
        <v>0</v>
      </c>
      <c r="E2030" t="s">
        <v>4921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4955</v>
      </c>
      <c r="B2031" t="s">
        <v>4956</v>
      </c>
      <c r="D2031" t="b">
        <f>IFERROR(VLOOKUP(B2031,PatData!$A$2:$A$2030,1,),"")&lt;&gt;""</f>
        <v>0</v>
      </c>
      <c r="E2031" t="s">
        <v>6985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1511</v>
      </c>
      <c r="B2032" t="s">
        <v>904</v>
      </c>
      <c r="D2032" t="b">
        <f>IFERROR(VLOOKUP(B2032,PatData!$A$2:$A$2030,1,),"")&lt;&gt;""</f>
        <v>0</v>
      </c>
      <c r="E2032" t="s">
        <v>3492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1512</v>
      </c>
      <c r="B2033" t="s">
        <v>905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1513</v>
      </c>
      <c r="B2034" t="s">
        <v>906</v>
      </c>
      <c r="D2034" t="b">
        <f>IFERROR(VLOOKUP(B2034,PatData!$A$2:$A$2030,1,),"")&lt;&gt;""</f>
        <v>0</v>
      </c>
      <c r="E2034" t="s">
        <v>876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1514</v>
      </c>
      <c r="B2035" t="s">
        <v>907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1515</v>
      </c>
      <c r="B2036" t="s">
        <v>908</v>
      </c>
      <c r="D2036" t="b">
        <f>IFERROR(VLOOKUP(B2036,PatData!$A$2:$A$2030,1,),"")&lt;&gt;""</f>
        <v>0</v>
      </c>
      <c r="E2036" t="s">
        <v>870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1516</v>
      </c>
      <c r="B2037" t="s">
        <v>909</v>
      </c>
      <c r="D2037" t="b">
        <f>IFERROR(VLOOKUP(B2037,PatData!$A$2:$A$2030,1,),"")&lt;&gt;""</f>
        <v>0</v>
      </c>
      <c r="E2037" t="s">
        <v>871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1517</v>
      </c>
      <c r="B2038" t="s">
        <v>910</v>
      </c>
      <c r="D2038" t="b">
        <f>IFERROR(VLOOKUP(B2038,PatData!$A$2:$A$2030,1,),"")&lt;&gt;""</f>
        <v>0</v>
      </c>
      <c r="E2038" t="s">
        <v>874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7058</v>
      </c>
      <c r="B2039" t="s">
        <v>7059</v>
      </c>
      <c r="D2039" t="b">
        <f>IFERROR(VLOOKUP(B2039,PatData!$A$2:$A$2030,1,),"")&lt;&gt;""</f>
        <v>0</v>
      </c>
      <c r="E2039" t="s">
        <v>159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7663</v>
      </c>
      <c r="B2040" t="s">
        <v>7060</v>
      </c>
      <c r="D2040" t="b">
        <f>IFERROR(VLOOKUP(B2040,PatData!$A$2:$A$2030,1,),"")&lt;&gt;""</f>
        <v>0</v>
      </c>
      <c r="E2040" t="s">
        <v>450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7061</v>
      </c>
      <c r="B2041" t="s">
        <v>7062</v>
      </c>
      <c r="D2041" t="b">
        <f>IFERROR(VLOOKUP(B2041,PatData!$A$2:$A$2030,1,),"")&lt;&gt;""</f>
        <v>0</v>
      </c>
      <c r="E2041" t="s">
        <v>159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4198</v>
      </c>
      <c r="B2042" t="s">
        <v>4049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4199</v>
      </c>
      <c r="B2043" t="s">
        <v>4048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7063</v>
      </c>
      <c r="B2044" t="s">
        <v>4072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4200</v>
      </c>
      <c r="B2045" t="s">
        <v>4057</v>
      </c>
      <c r="D2045" t="b">
        <f>IFERROR(VLOOKUP(B2045,PatData!$A$2:$A$2030,1,),"")&lt;&gt;""</f>
        <v>0</v>
      </c>
      <c r="E2045" t="s">
        <v>175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4957</v>
      </c>
      <c r="B2046" t="s">
        <v>4958</v>
      </c>
      <c r="D2046" t="b">
        <f>IFERROR(VLOOKUP(B2046,PatData!$A$2:$A$2030,1,),"")&lt;&gt;""</f>
        <v>0</v>
      </c>
      <c r="E2046" t="s">
        <v>4922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5654</v>
      </c>
      <c r="B2047" t="s">
        <v>4704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7627</v>
      </c>
      <c r="B2048" t="s">
        <v>4651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7628</v>
      </c>
      <c r="B2049" t="s">
        <v>7064</v>
      </c>
      <c r="D2049" t="b">
        <f>IFERROR(VLOOKUP(B2049,PatData!$A$2:$A$2030,1,),"")&lt;&gt;""</f>
        <v>0</v>
      </c>
      <c r="E2049" t="s">
        <v>5978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7664</v>
      </c>
      <c r="B2050" t="s">
        <v>4058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4212</v>
      </c>
      <c r="B2051" t="s">
        <v>4726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4729</v>
      </c>
      <c r="B2052" t="s">
        <v>4725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2798</v>
      </c>
      <c r="B2053" t="s">
        <v>4701</v>
      </c>
      <c r="D2053" t="b">
        <f>IFERROR(VLOOKUP(B2053,PatData!$A$2:$A$2030,1,),"")&lt;&gt;""</f>
        <v>0</v>
      </c>
      <c r="E2053" t="s">
        <v>2748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4959</v>
      </c>
      <c r="B2054" t="s">
        <v>4960</v>
      </c>
      <c r="D2054" t="b">
        <f>IFERROR(VLOOKUP(B2054,PatData!$A$2:$A$2030,1,),"")&lt;&gt;""</f>
        <v>0</v>
      </c>
      <c r="E2054" t="s">
        <v>470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4327</v>
      </c>
      <c r="B2055" t="s">
        <v>4706</v>
      </c>
      <c r="D2055" t="b">
        <f>IFERROR(VLOOKUP(B2055,PatData!$A$2:$A$2030,1,),"")&lt;&gt;""</f>
        <v>0</v>
      </c>
      <c r="E2055" t="s">
        <v>433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5171</v>
      </c>
      <c r="B2056" t="s">
        <v>4201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4328</v>
      </c>
      <c r="B2057" t="s">
        <v>4707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4329</v>
      </c>
      <c r="B2058" t="s">
        <v>4708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5172</v>
      </c>
      <c r="B2059" t="s">
        <v>4233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4202</v>
      </c>
      <c r="B2060" t="s">
        <v>4052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4203</v>
      </c>
      <c r="B2061" t="s">
        <v>4204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1519</v>
      </c>
      <c r="B2062" t="s">
        <v>4709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7291</v>
      </c>
      <c r="B2063" t="s">
        <v>7292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4205</v>
      </c>
      <c r="B2064" t="s">
        <v>4050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7293</v>
      </c>
      <c r="B2065" t="s">
        <v>7294</v>
      </c>
      <c r="D2065" t="b">
        <f>IFERROR(VLOOKUP(B2065,PatData!$A$2:$A$2030,1,),"")&lt;&gt;""</f>
        <v>0</v>
      </c>
      <c r="E2065" t="s">
        <v>7295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3237</v>
      </c>
      <c r="B2066" t="s">
        <v>4710</v>
      </c>
      <c r="D2066" t="b">
        <f>IFERROR(VLOOKUP(B2066,PatData!$A$2:$A$2030,1,),"")&lt;&gt;""</f>
        <v>0</v>
      </c>
      <c r="E2066" t="s">
        <v>7295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7065</v>
      </c>
      <c r="B2067" t="s">
        <v>4702</v>
      </c>
      <c r="D2067" t="b">
        <f>IFERROR(VLOOKUP(B2067,PatData!$A$2:$A$2030,1,),"")&lt;&gt;""</f>
        <v>0</v>
      </c>
      <c r="E2067" t="s">
        <v>7295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7066</v>
      </c>
      <c r="B2068" t="s">
        <v>7067</v>
      </c>
      <c r="D2068" t="b">
        <f>IFERROR(VLOOKUP(B2068,PatData!$A$2:$A$2030,1,),"")&lt;&gt;""</f>
        <v>0</v>
      </c>
      <c r="E2068" t="s">
        <v>7295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3238</v>
      </c>
      <c r="B2069" t="s">
        <v>4711</v>
      </c>
      <c r="D2069" t="b">
        <f>IFERROR(VLOOKUP(B2069,PatData!$A$2:$A$2030,1,),"")&lt;&gt;""</f>
        <v>0</v>
      </c>
      <c r="E2069" t="s">
        <v>7295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3239</v>
      </c>
      <c r="B2070" t="s">
        <v>4769</v>
      </c>
      <c r="D2070" t="b">
        <f>IFERROR(VLOOKUP(B2070,PatData!$A$2:$A$2030,1,),"")&lt;&gt;""</f>
        <v>0</v>
      </c>
      <c r="E2070" t="s">
        <v>7295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3240</v>
      </c>
      <c r="B2071" t="s">
        <v>4770</v>
      </c>
      <c r="D2071" t="b">
        <f>IFERROR(VLOOKUP(B2071,PatData!$A$2:$A$2030,1,),"")&lt;&gt;""</f>
        <v>0</v>
      </c>
      <c r="E2071" t="s">
        <v>7295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4206</v>
      </c>
      <c r="B2072" t="s">
        <v>4207</v>
      </c>
      <c r="D2072" t="b">
        <f>IFERROR(VLOOKUP(B2072,PatData!$A$2:$A$2030,1,),"")&lt;&gt;""</f>
        <v>0</v>
      </c>
      <c r="E2072" t="s">
        <v>7295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7629</v>
      </c>
      <c r="B2073" t="s">
        <v>4703</v>
      </c>
      <c r="D2073" t="b">
        <f>IFERROR(VLOOKUP(B2073,PatData!$A$2:$A$2030,1,),"")&lt;&gt;""</f>
        <v>0</v>
      </c>
      <c r="E2073" t="s">
        <v>7295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3241</v>
      </c>
      <c r="B2074" t="s">
        <v>4771</v>
      </c>
      <c r="D2074" t="b">
        <f>IFERROR(VLOOKUP(B2074,PatData!$A$2:$A$2030,1,),"")&lt;&gt;""</f>
        <v>0</v>
      </c>
      <c r="E2074" t="s">
        <v>7295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7665</v>
      </c>
      <c r="B2075" t="s">
        <v>7660</v>
      </c>
      <c r="D2075" t="b">
        <f>IFERROR(VLOOKUP(B2075,PatData!$A$2:$A$2030,1,),"")&lt;&gt;""</f>
        <v>0</v>
      </c>
      <c r="E2075" t="s">
        <v>7295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3242</v>
      </c>
      <c r="B2076" t="s">
        <v>4772</v>
      </c>
      <c r="D2076" t="b">
        <f>IFERROR(VLOOKUP(B2076,PatData!$A$2:$A$2030,1,),"")&lt;&gt;""</f>
        <v>0</v>
      </c>
      <c r="E2076" t="s">
        <v>7295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7068</v>
      </c>
      <c r="B2077" t="s">
        <v>4082</v>
      </c>
      <c r="D2077" t="b">
        <f>IFERROR(VLOOKUP(B2077,PatData!$A$2:$A$2030,1,),"")&lt;&gt;""</f>
        <v>0</v>
      </c>
      <c r="E2077" t="s">
        <v>7295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7069</v>
      </c>
      <c r="B2078" t="s">
        <v>4705</v>
      </c>
      <c r="D2078" t="b">
        <f>IFERROR(VLOOKUP(B2078,PatData!$A$2:$A$2030,1,),"")&lt;&gt;""</f>
        <v>0</v>
      </c>
      <c r="E2078" t="s">
        <v>7295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3243</v>
      </c>
      <c r="B2079" t="s">
        <v>4773</v>
      </c>
      <c r="D2079" t="b">
        <f>IFERROR(VLOOKUP(B2079,PatData!$A$2:$A$2030,1,),"")&lt;&gt;""</f>
        <v>0</v>
      </c>
      <c r="E2079" t="s">
        <v>7295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3244</v>
      </c>
      <c r="B2080" t="s">
        <v>4774</v>
      </c>
      <c r="D2080" t="b">
        <f>IFERROR(VLOOKUP(B2080,PatData!$A$2:$A$2030,1,),"")&lt;&gt;""</f>
        <v>0</v>
      </c>
      <c r="E2080" t="s">
        <v>7295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7630</v>
      </c>
      <c r="B2081" t="s">
        <v>4712</v>
      </c>
      <c r="D2081" t="b">
        <f>IFERROR(VLOOKUP(B2081,PatData!$A$2:$A$2030,1,),"")&lt;&gt;""</f>
        <v>0</v>
      </c>
      <c r="E2081" t="s">
        <v>7295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1520</v>
      </c>
      <c r="B2082" t="s">
        <v>4713</v>
      </c>
      <c r="D2082" t="b">
        <f>IFERROR(VLOOKUP(B2082,PatData!$A$2:$A$2030,1,),"")&lt;&gt;""</f>
        <v>0</v>
      </c>
      <c r="E2082" t="s">
        <v>7295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4961</v>
      </c>
      <c r="B2083" t="s">
        <v>4714</v>
      </c>
      <c r="D2083" t="b">
        <f>IFERROR(VLOOKUP(B2083,PatData!$A$2:$A$2030,1,),"")&lt;&gt;""</f>
        <v>0</v>
      </c>
      <c r="E2083" t="s">
        <v>7295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4962</v>
      </c>
      <c r="B2084" t="s">
        <v>4715</v>
      </c>
      <c r="D2084" t="b">
        <f>IFERROR(VLOOKUP(B2084,PatData!$A$2:$A$2030,1,),"")&lt;&gt;""</f>
        <v>0</v>
      </c>
      <c r="E2084" t="s">
        <v>7295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4208</v>
      </c>
      <c r="B2085" t="s">
        <v>4209</v>
      </c>
      <c r="D2085" t="b">
        <f>IFERROR(VLOOKUP(B2085,PatData!$A$2:$A$2030,1,),"")&lt;&gt;""</f>
        <v>0</v>
      </c>
      <c r="E2085" t="s">
        <v>7295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4211</v>
      </c>
      <c r="B2086" t="s">
        <v>4730</v>
      </c>
      <c r="D2086" t="b">
        <f>IFERROR(VLOOKUP(B2086,PatData!$A$2:$A$2030,1,),"")&lt;&gt;""</f>
        <v>0</v>
      </c>
      <c r="E2086" t="s">
        <v>7295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4759</v>
      </c>
      <c r="B2087" t="s">
        <v>4060</v>
      </c>
      <c r="D2087" t="b">
        <f>IFERROR(VLOOKUP(B2087,PatData!$A$2:$A$2030,1,),"")&lt;&gt;""</f>
        <v>0</v>
      </c>
      <c r="E2087" t="s">
        <v>7295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4963</v>
      </c>
      <c r="B2088" t="s">
        <v>4775</v>
      </c>
      <c r="D2088" t="b">
        <f>IFERROR(VLOOKUP(B2088,PatData!$A$2:$A$2030,1,),"")&lt;&gt;""</f>
        <v>0</v>
      </c>
      <c r="E2088" t="s">
        <v>7295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4760</v>
      </c>
      <c r="B2089" t="s">
        <v>4059</v>
      </c>
      <c r="D2089" t="b">
        <f>IFERROR(VLOOKUP(B2089,PatData!$A$2:$A$2030,1,),"")&lt;&gt;""</f>
        <v>0</v>
      </c>
      <c r="E2089" t="s">
        <v>7295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4964</v>
      </c>
      <c r="B2090" t="s">
        <v>4847</v>
      </c>
      <c r="D2090" t="b">
        <f>IFERROR(VLOOKUP(B2090,PatData!$A$2:$A$2030,1,),"")&lt;&gt;""</f>
        <v>0</v>
      </c>
      <c r="E2090" t="s">
        <v>7295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3245</v>
      </c>
      <c r="B2091" t="s">
        <v>4776</v>
      </c>
      <c r="D2091" t="b">
        <f>IFERROR(VLOOKUP(B2091,PatData!$A$2:$A$2030,1,),"")&lt;&gt;""</f>
        <v>0</v>
      </c>
      <c r="E2091" t="s">
        <v>7295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4210</v>
      </c>
      <c r="B2092" t="s">
        <v>4047</v>
      </c>
      <c r="D2092" t="b">
        <f>IFERROR(VLOOKUP(B2092,PatData!$A$2:$A$2030,1,),"")&lt;&gt;""</f>
        <v>0</v>
      </c>
      <c r="E2092" t="s">
        <v>7295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4965</v>
      </c>
      <c r="B2093" t="s">
        <v>3780</v>
      </c>
      <c r="D2093" t="b">
        <f>IFERROR(VLOOKUP(B2093,PatData!$A$2:$A$2030,1,),"")&lt;&gt;""</f>
        <v>0</v>
      </c>
      <c r="E2093" t="s">
        <v>4333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4966</v>
      </c>
      <c r="B2094" t="s">
        <v>3781</v>
      </c>
      <c r="D2094" t="b">
        <f>IFERROR(VLOOKUP(B2094,PatData!$A$2:$A$2030,1,),"")&lt;&gt;""</f>
        <v>0</v>
      </c>
      <c r="E2094" t="s">
        <v>4967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4968</v>
      </c>
      <c r="B2095" t="s">
        <v>3782</v>
      </c>
      <c r="D2095" t="b">
        <f>IFERROR(VLOOKUP(B2095,PatData!$A$2:$A$2030,1,),"")&lt;&gt;""</f>
        <v>0</v>
      </c>
      <c r="E2095" t="s">
        <v>4969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4970</v>
      </c>
      <c r="B2096" t="s">
        <v>3783</v>
      </c>
      <c r="D2096" t="b">
        <f>IFERROR(VLOOKUP(B2096,PatData!$A$2:$A$2030,1,),"")&lt;&gt;""</f>
        <v>0</v>
      </c>
      <c r="E2096" t="s">
        <v>4971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4972</v>
      </c>
      <c r="B2097" t="s">
        <v>3784</v>
      </c>
      <c r="D2097" t="b">
        <f>IFERROR(VLOOKUP(B2097,PatData!$A$2:$A$2030,1,),"")&lt;&gt;""</f>
        <v>0</v>
      </c>
      <c r="E2097" t="s">
        <v>4973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4974</v>
      </c>
      <c r="B2098" t="s">
        <v>3785</v>
      </c>
      <c r="D2098" t="b">
        <f>IFERROR(VLOOKUP(B2098,PatData!$A$2:$A$2030,1,),"")&lt;&gt;""</f>
        <v>0</v>
      </c>
      <c r="E2098" t="s">
        <v>4975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4976</v>
      </c>
      <c r="B2099" t="s">
        <v>3786</v>
      </c>
      <c r="D2099" t="b">
        <f>IFERROR(VLOOKUP(B2099,PatData!$A$2:$A$2030,1,),"")&lt;&gt;""</f>
        <v>0</v>
      </c>
      <c r="E2099" t="s">
        <v>4977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4978</v>
      </c>
      <c r="B2100" t="s">
        <v>3787</v>
      </c>
      <c r="D2100" t="b">
        <f>IFERROR(VLOOKUP(B2100,PatData!$A$2:$A$2030,1,),"")&lt;&gt;""</f>
        <v>0</v>
      </c>
      <c r="E2100" t="s">
        <v>4979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4980</v>
      </c>
      <c r="B2101" t="s">
        <v>3788</v>
      </c>
      <c r="D2101" t="b">
        <f>IFERROR(VLOOKUP(B2101,PatData!$A$2:$A$2030,1,),"")&lt;&gt;""</f>
        <v>0</v>
      </c>
      <c r="E2101" t="s">
        <v>4981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4982</v>
      </c>
      <c r="B2102" t="s">
        <v>3789</v>
      </c>
      <c r="D2102" t="b">
        <f>IFERROR(VLOOKUP(B2102,PatData!$A$2:$A$2030,1,),"")&lt;&gt;""</f>
        <v>0</v>
      </c>
      <c r="E2102" t="s">
        <v>4983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4984</v>
      </c>
      <c r="B2103" t="s">
        <v>3790</v>
      </c>
      <c r="D2103" t="b">
        <f>IFERROR(VLOOKUP(B2103,PatData!$A$2:$A$2030,1,),"")&lt;&gt;""</f>
        <v>0</v>
      </c>
      <c r="E2103" t="s">
        <v>4985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4986</v>
      </c>
      <c r="B2104" t="s">
        <v>3791</v>
      </c>
      <c r="D2104" t="b">
        <f>IFERROR(VLOOKUP(B2104,PatData!$A$2:$A$2030,1,),"")&lt;&gt;""</f>
        <v>0</v>
      </c>
      <c r="E2104" t="s">
        <v>4987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4988</v>
      </c>
      <c r="B2105" t="s">
        <v>3792</v>
      </c>
      <c r="D2105" t="b">
        <f>IFERROR(VLOOKUP(B2105,PatData!$A$2:$A$2030,1,),"")&lt;&gt;""</f>
        <v>0</v>
      </c>
      <c r="E2105" t="s">
        <v>4989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4990</v>
      </c>
      <c r="B2106" t="s">
        <v>3793</v>
      </c>
      <c r="D2106" t="b">
        <f>IFERROR(VLOOKUP(B2106,PatData!$A$2:$A$2030,1,),"")&lt;&gt;""</f>
        <v>0</v>
      </c>
      <c r="E2106" t="s">
        <v>4991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4992</v>
      </c>
      <c r="B2107" t="s">
        <v>3794</v>
      </c>
      <c r="D2107" t="b">
        <f>IFERROR(VLOOKUP(B2107,PatData!$A$2:$A$2030,1,),"")&lt;&gt;""</f>
        <v>0</v>
      </c>
      <c r="E2107" t="s">
        <v>4330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4993</v>
      </c>
      <c r="B2108" t="s">
        <v>3795</v>
      </c>
      <c r="D2108" t="b">
        <f>IFERROR(VLOOKUP(B2108,PatData!$A$2:$A$2030,1,),"")&lt;&gt;""</f>
        <v>0</v>
      </c>
      <c r="E2108" t="s">
        <v>4331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4994</v>
      </c>
      <c r="B2109" t="s">
        <v>4475</v>
      </c>
      <c r="D2109" t="b">
        <f>IFERROR(VLOOKUP(B2109,PatData!$A$2:$A$2030,1,),"")&lt;&gt;""</f>
        <v>0</v>
      </c>
      <c r="E2109" t="s">
        <v>4334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4995</v>
      </c>
      <c r="B2110" t="s">
        <v>4476</v>
      </c>
      <c r="D2110" t="b">
        <f>IFERROR(VLOOKUP(B2110,PatData!$A$2:$A$2030,1,),"")&lt;&gt;""</f>
        <v>0</v>
      </c>
      <c r="E2110" t="s">
        <v>7631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4996</v>
      </c>
      <c r="B2111" t="s">
        <v>4477</v>
      </c>
      <c r="D2111" t="b">
        <f>IFERROR(VLOOKUP(B2111,PatData!$A$2:$A$2030,1,),"")&lt;&gt;""</f>
        <v>0</v>
      </c>
      <c r="E2111" t="s">
        <v>4332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4997</v>
      </c>
      <c r="B2112" t="s">
        <v>4478</v>
      </c>
      <c r="D2112" t="b">
        <f>IFERROR(VLOOKUP(B2112,PatData!$A$2:$A$2030,1,),"")&lt;&gt;""</f>
        <v>0</v>
      </c>
      <c r="E2112" t="s">
        <v>4998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4999</v>
      </c>
      <c r="B2113" t="s">
        <v>4479</v>
      </c>
      <c r="D2113" t="b">
        <f>IFERROR(VLOOKUP(B2113,PatData!$A$2:$A$2030,1,),"")&lt;&gt;""</f>
        <v>0</v>
      </c>
      <c r="E2113" t="s">
        <v>5000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5001</v>
      </c>
      <c r="B2114" t="s">
        <v>4480</v>
      </c>
      <c r="D2114" t="b">
        <f>IFERROR(VLOOKUP(B2114,PatData!$A$2:$A$2030,1,),"")&lt;&gt;""</f>
        <v>0</v>
      </c>
      <c r="E2114" t="s">
        <v>5002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5003</v>
      </c>
      <c r="B2115" t="s">
        <v>4481</v>
      </c>
      <c r="D2115" t="b">
        <f>IFERROR(VLOOKUP(B2115,PatData!$A$2:$A$2030,1,),"")&lt;&gt;""</f>
        <v>0</v>
      </c>
      <c r="E2115" t="s">
        <v>5004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5005</v>
      </c>
      <c r="B2116" t="s">
        <v>4482</v>
      </c>
      <c r="D2116" t="b">
        <f>IFERROR(VLOOKUP(B2116,PatData!$A$2:$A$2030,1,),"")&lt;&gt;""</f>
        <v>0</v>
      </c>
      <c r="E2116" t="s">
        <v>5006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5007</v>
      </c>
      <c r="B2117" t="s">
        <v>4483</v>
      </c>
      <c r="D2117" t="b">
        <f>IFERROR(VLOOKUP(B2117,PatData!$A$2:$A$2030,1,),"")&lt;&gt;""</f>
        <v>0</v>
      </c>
      <c r="E2117" t="s">
        <v>5008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5009</v>
      </c>
      <c r="B2118" t="s">
        <v>4473</v>
      </c>
      <c r="D2118" t="b">
        <f>IFERROR(VLOOKUP(B2118,PatData!$A$2:$A$2030,1,),"")&lt;&gt;""</f>
        <v>0</v>
      </c>
      <c r="E2118" t="s">
        <v>5010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5011</v>
      </c>
      <c r="B2119" t="s">
        <v>4474</v>
      </c>
      <c r="D2119" t="b">
        <f>IFERROR(VLOOKUP(B2119,PatData!$A$2:$A$2030,1,),"")&lt;&gt;""</f>
        <v>0</v>
      </c>
      <c r="E2119" t="s">
        <v>5012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5013</v>
      </c>
      <c r="B2120" t="s">
        <v>4484</v>
      </c>
      <c r="D2120" t="b">
        <f>IFERROR(VLOOKUP(B2120,PatData!$A$2:$A$2030,1,),"")&lt;&gt;""</f>
        <v>0</v>
      </c>
      <c r="E2120" t="s">
        <v>5014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5015</v>
      </c>
      <c r="B2121" t="s">
        <v>4485</v>
      </c>
      <c r="D2121" t="b">
        <f>IFERROR(VLOOKUP(B2121,PatData!$A$2:$A$2030,1,),"")&lt;&gt;""</f>
        <v>0</v>
      </c>
      <c r="E2121" t="s">
        <v>5016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5017</v>
      </c>
      <c r="B2122" t="s">
        <v>3796</v>
      </c>
      <c r="D2122" t="b">
        <f>IFERROR(VLOOKUP(B2122,PatData!$A$2:$A$2030,1,),"")&lt;&gt;""</f>
        <v>0</v>
      </c>
      <c r="E2122" t="s">
        <v>5018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5019</v>
      </c>
      <c r="B2123" t="s">
        <v>3797</v>
      </c>
      <c r="D2123" t="b">
        <f>IFERROR(VLOOKUP(B2123,PatData!$A$2:$A$2030,1,),"")&lt;&gt;""</f>
        <v>0</v>
      </c>
      <c r="E2123" t="s">
        <v>5020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5021</v>
      </c>
      <c r="B2124" t="s">
        <v>3798</v>
      </c>
      <c r="D2124" t="b">
        <f>IFERROR(VLOOKUP(B2124,PatData!$A$2:$A$2030,1,),"")&lt;&gt;""</f>
        <v>0</v>
      </c>
      <c r="E2124" t="s">
        <v>5022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5023</v>
      </c>
      <c r="B2125" t="s">
        <v>3799</v>
      </c>
      <c r="D2125" t="b">
        <f>IFERROR(VLOOKUP(B2125,PatData!$A$2:$A$2030,1,),"")&lt;&gt;""</f>
        <v>0</v>
      </c>
      <c r="E2125" t="s">
        <v>5024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5025</v>
      </c>
      <c r="B2126" t="s">
        <v>3800</v>
      </c>
      <c r="D2126" t="b">
        <f>IFERROR(VLOOKUP(B2126,PatData!$A$2:$A$2030,1,),"")&lt;&gt;""</f>
        <v>0</v>
      </c>
      <c r="E2126" t="s">
        <v>5026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5027</v>
      </c>
      <c r="B2127" t="s">
        <v>3801</v>
      </c>
      <c r="D2127" t="b">
        <f>IFERROR(VLOOKUP(B2127,PatData!$A$2:$A$2030,1,),"")&lt;&gt;""</f>
        <v>0</v>
      </c>
      <c r="E2127" t="s">
        <v>5028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5029</v>
      </c>
      <c r="B2128" t="s">
        <v>3802</v>
      </c>
      <c r="D2128" t="b">
        <f>IFERROR(VLOOKUP(B2128,PatData!$A$2:$A$2030,1,),"")&lt;&gt;""</f>
        <v>0</v>
      </c>
      <c r="E2128" t="s">
        <v>5030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5031</v>
      </c>
      <c r="B2129" t="s">
        <v>3803</v>
      </c>
      <c r="D2129" t="b">
        <f>IFERROR(VLOOKUP(B2129,PatData!$A$2:$A$2030,1,),"")&lt;&gt;""</f>
        <v>0</v>
      </c>
      <c r="E2129" t="s">
        <v>5032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5033</v>
      </c>
      <c r="B2130" t="s">
        <v>3804</v>
      </c>
      <c r="D2130" t="b">
        <f>IFERROR(VLOOKUP(B2130,PatData!$A$2:$A$2030,1,),"")&lt;&gt;""</f>
        <v>0</v>
      </c>
      <c r="E2130" t="s">
        <v>5034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5035</v>
      </c>
      <c r="B2131" t="s">
        <v>3805</v>
      </c>
      <c r="D2131" t="b">
        <f>IFERROR(VLOOKUP(B2131,PatData!$A$2:$A$2030,1,),"")&lt;&gt;""</f>
        <v>0</v>
      </c>
      <c r="E2131" t="s">
        <v>5036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3710</v>
      </c>
      <c r="B2132" t="s">
        <v>3746</v>
      </c>
      <c r="D2132" t="b">
        <f>IFERROR(VLOOKUP(B2132,PatData!$A$2:$A$2030,1,),"")&lt;&gt;""</f>
        <v>0</v>
      </c>
      <c r="E2132" t="s">
        <v>4335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3711</v>
      </c>
      <c r="B2133" t="s">
        <v>3747</v>
      </c>
      <c r="D2133" t="b">
        <f>IFERROR(VLOOKUP(B2133,PatData!$A$2:$A$2030,1,),"")&lt;&gt;""</f>
        <v>0</v>
      </c>
      <c r="E2133" t="s">
        <v>4336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3712</v>
      </c>
      <c r="B2134" t="s">
        <v>3748</v>
      </c>
      <c r="D2134" t="b">
        <f>IFERROR(VLOOKUP(B2134,PatData!$A$2:$A$2030,1,),"")&lt;&gt;""</f>
        <v>0</v>
      </c>
      <c r="E2134" t="s">
        <v>2801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3713</v>
      </c>
      <c r="B2135" t="s">
        <v>3749</v>
      </c>
      <c r="D2135" t="b">
        <f>IFERROR(VLOOKUP(B2135,PatData!$A$2:$A$2030,1,),"")&lt;&gt;""</f>
        <v>0</v>
      </c>
      <c r="E2135" t="s">
        <v>4337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3714</v>
      </c>
      <c r="B2136" t="s">
        <v>3750</v>
      </c>
      <c r="D2136" t="b">
        <f>IFERROR(VLOOKUP(B2136,PatData!$A$2:$A$2030,1,),"")&lt;&gt;""</f>
        <v>0</v>
      </c>
      <c r="E2136" t="s">
        <v>7070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3715</v>
      </c>
      <c r="B2137" t="s">
        <v>3751</v>
      </c>
      <c r="D2137" t="b">
        <f>IFERROR(VLOOKUP(B2137,PatData!$A$2:$A$2030,1,),"")&lt;&gt;""</f>
        <v>0</v>
      </c>
      <c r="E2137" t="s">
        <v>7071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3716</v>
      </c>
      <c r="B2138" t="s">
        <v>3752</v>
      </c>
      <c r="D2138" t="b">
        <f>IFERROR(VLOOKUP(B2138,PatData!$A$2:$A$2030,1,),"")&lt;&gt;""</f>
        <v>0</v>
      </c>
      <c r="E2138" t="s">
        <v>326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3717</v>
      </c>
      <c r="B2139" t="s">
        <v>3753</v>
      </c>
      <c r="D2139" t="b">
        <f>IFERROR(VLOOKUP(B2139,PatData!$A$2:$A$2030,1,),"")&lt;&gt;""</f>
        <v>0</v>
      </c>
      <c r="E2139" t="s">
        <v>7072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3718</v>
      </c>
      <c r="B2140" t="s">
        <v>3754</v>
      </c>
      <c r="D2140" t="b">
        <f>IFERROR(VLOOKUP(B2140,PatData!$A$2:$A$2030,1,),"")&lt;&gt;""</f>
        <v>0</v>
      </c>
      <c r="E2140" t="s">
        <v>7073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3719</v>
      </c>
      <c r="B2141" t="s">
        <v>3755</v>
      </c>
      <c r="D2141" t="b">
        <f>IFERROR(VLOOKUP(B2141,PatData!$A$2:$A$2030,1,),"")&lt;&gt;""</f>
        <v>0</v>
      </c>
      <c r="E2141" t="s">
        <v>4338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3720</v>
      </c>
      <c r="B2142" t="s">
        <v>3756</v>
      </c>
      <c r="D2142" t="b">
        <f>IFERROR(VLOOKUP(B2142,PatData!$A$2:$A$2030,1,),"")&lt;&gt;""</f>
        <v>0</v>
      </c>
      <c r="E2142" t="s">
        <v>7074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3721</v>
      </c>
      <c r="B2143" t="s">
        <v>3757</v>
      </c>
      <c r="D2143" t="b">
        <f>IFERROR(VLOOKUP(B2143,PatData!$A$2:$A$2030,1,),"")&lt;&gt;""</f>
        <v>0</v>
      </c>
      <c r="E2143" t="s">
        <v>7075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3722</v>
      </c>
      <c r="B2144" t="s">
        <v>3758</v>
      </c>
      <c r="D2144" t="b">
        <f>IFERROR(VLOOKUP(B2144,PatData!$A$2:$A$2030,1,),"")&lt;&gt;""</f>
        <v>0</v>
      </c>
      <c r="E2144" t="s">
        <v>402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3723</v>
      </c>
      <c r="B2145" t="s">
        <v>3759</v>
      </c>
      <c r="D2145" t="b">
        <f>IFERROR(VLOOKUP(B2145,PatData!$A$2:$A$2030,1,),"")&lt;&gt;""</f>
        <v>0</v>
      </c>
      <c r="E2145" t="s">
        <v>7076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3724</v>
      </c>
      <c r="B2146" t="s">
        <v>3760</v>
      </c>
      <c r="D2146" t="b">
        <f>IFERROR(VLOOKUP(B2146,PatData!$A$2:$A$2030,1,),"")&lt;&gt;""</f>
        <v>0</v>
      </c>
      <c r="E2146" t="s">
        <v>7077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3725</v>
      </c>
      <c r="B2147" t="s">
        <v>3761</v>
      </c>
      <c r="D2147" t="b">
        <f>IFERROR(VLOOKUP(B2147,PatData!$A$2:$A$2030,1,),"")&lt;&gt;""</f>
        <v>0</v>
      </c>
      <c r="E2147" t="s">
        <v>327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3726</v>
      </c>
      <c r="B2148" t="s">
        <v>3762</v>
      </c>
      <c r="D2148" t="b">
        <f>IFERROR(VLOOKUP(B2148,PatData!$A$2:$A$2030,1,),"")&lt;&gt;""</f>
        <v>0</v>
      </c>
      <c r="E2148" t="s">
        <v>7078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3727</v>
      </c>
      <c r="B2149" t="s">
        <v>3763</v>
      </c>
      <c r="D2149" t="b">
        <f>IFERROR(VLOOKUP(B2149,PatData!$A$2:$A$2030,1,),"")&lt;&gt;""</f>
        <v>0</v>
      </c>
      <c r="E2149" t="s">
        <v>7079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3728</v>
      </c>
      <c r="B2150" t="s">
        <v>3764</v>
      </c>
      <c r="D2150" t="b">
        <f>IFERROR(VLOOKUP(B2150,PatData!$A$2:$A$2030,1,),"")&lt;&gt;""</f>
        <v>0</v>
      </c>
      <c r="E2150" t="s">
        <v>7910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3729</v>
      </c>
      <c r="B2151" t="s">
        <v>3765</v>
      </c>
      <c r="D2151" t="b">
        <f>IFERROR(VLOOKUP(B2151,PatData!$A$2:$A$2030,1,),"")&lt;&gt;""</f>
        <v>0</v>
      </c>
      <c r="E2151" t="s">
        <v>7080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3730</v>
      </c>
      <c r="B2152" t="s">
        <v>3766</v>
      </c>
      <c r="D2152" t="b">
        <f>IFERROR(VLOOKUP(B2152,PatData!$A$2:$A$2030,1,),"")&lt;&gt;""</f>
        <v>0</v>
      </c>
      <c r="E2152" t="s">
        <v>7081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3731</v>
      </c>
      <c r="B2153" t="s">
        <v>3767</v>
      </c>
      <c r="D2153" t="b">
        <f>IFERROR(VLOOKUP(B2153,PatData!$A$2:$A$2030,1,),"")&lt;&gt;""</f>
        <v>0</v>
      </c>
      <c r="E2153" t="s">
        <v>404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3732</v>
      </c>
      <c r="B2154" t="s">
        <v>3768</v>
      </c>
      <c r="D2154" t="b">
        <f>IFERROR(VLOOKUP(B2154,PatData!$A$2:$A$2030,1,),"")&lt;&gt;""</f>
        <v>0</v>
      </c>
      <c r="E2154" t="s">
        <v>7082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3733</v>
      </c>
      <c r="B2155" t="s">
        <v>3769</v>
      </c>
      <c r="D2155" t="b">
        <f>IFERROR(VLOOKUP(B2155,PatData!$A$2:$A$2030,1,),"")&lt;&gt;""</f>
        <v>0</v>
      </c>
      <c r="E2155" t="s">
        <v>7083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3734</v>
      </c>
      <c r="B2156" t="s">
        <v>3770</v>
      </c>
      <c r="D2156" t="b">
        <f>IFERROR(VLOOKUP(B2156,PatData!$A$2:$A$2030,1,),"")&lt;&gt;""</f>
        <v>0</v>
      </c>
      <c r="E2156" t="s">
        <v>403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3735</v>
      </c>
      <c r="B2157" t="s">
        <v>3771</v>
      </c>
      <c r="D2157" t="b">
        <f>IFERROR(VLOOKUP(B2157,PatData!$A$2:$A$2030,1,),"")&lt;&gt;""</f>
        <v>0</v>
      </c>
      <c r="E2157" t="s">
        <v>7084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3736</v>
      </c>
      <c r="B2158" t="s">
        <v>3772</v>
      </c>
      <c r="D2158" t="b">
        <f>IFERROR(VLOOKUP(B2158,PatData!$A$2:$A$2030,1,),"")&lt;&gt;""</f>
        <v>0</v>
      </c>
      <c r="E2158" t="s">
        <v>7085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3737</v>
      </c>
      <c r="B2159" t="s">
        <v>3773</v>
      </c>
      <c r="D2159" t="b">
        <f>IFERROR(VLOOKUP(B2159,PatData!$A$2:$A$2030,1,),"")&lt;&gt;""</f>
        <v>0</v>
      </c>
      <c r="E2159" t="s">
        <v>256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3738</v>
      </c>
      <c r="B2160" t="s">
        <v>3774</v>
      </c>
      <c r="D2160" t="b">
        <f>IFERROR(VLOOKUP(B2160,PatData!$A$2:$A$2030,1,),"")&lt;&gt;""</f>
        <v>0</v>
      </c>
      <c r="E2160" t="s">
        <v>7086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3739</v>
      </c>
      <c r="B2161" t="s">
        <v>3775</v>
      </c>
      <c r="D2161" t="b">
        <f>IFERROR(VLOOKUP(B2161,PatData!$A$2:$A$2030,1,),"")&lt;&gt;""</f>
        <v>0</v>
      </c>
      <c r="E2161" t="s">
        <v>7087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3740</v>
      </c>
      <c r="B2162" t="s">
        <v>3776</v>
      </c>
      <c r="D2162" t="b">
        <f>IFERROR(VLOOKUP(B2162,PatData!$A$2:$A$2030,1,),"")&lt;&gt;""</f>
        <v>0</v>
      </c>
      <c r="E2162" t="s">
        <v>149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3741</v>
      </c>
      <c r="B2163" t="s">
        <v>3777</v>
      </c>
      <c r="D2163" t="b">
        <f>IFERROR(VLOOKUP(B2163,PatData!$A$2:$A$2030,1,),"")&lt;&gt;""</f>
        <v>0</v>
      </c>
      <c r="E2163" t="s">
        <v>7632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3742</v>
      </c>
      <c r="B2164" t="s">
        <v>3778</v>
      </c>
      <c r="D2164" t="b">
        <f>IFERROR(VLOOKUP(B2164,PatData!$A$2:$A$2030,1,),"")&lt;&gt;""</f>
        <v>0</v>
      </c>
      <c r="E2164" t="s">
        <v>7296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3743</v>
      </c>
      <c r="B2165" t="s">
        <v>3779</v>
      </c>
      <c r="D2165" t="b">
        <f>IFERROR(VLOOKUP(B2165,PatData!$A$2:$A$2030,1,),"")&lt;&gt;""</f>
        <v>0</v>
      </c>
      <c r="E2165" t="s">
        <v>7297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4661</v>
      </c>
      <c r="B2166" t="s">
        <v>4652</v>
      </c>
      <c r="D2166" t="b">
        <f>IFERROR(VLOOKUP(B2166,PatData!$A$2:$A$2030,1,),"")&lt;&gt;""</f>
        <v>0</v>
      </c>
      <c r="E2166" t="s">
        <v>4653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4664</v>
      </c>
      <c r="B2167" t="s">
        <v>4655</v>
      </c>
      <c r="D2167" t="b">
        <f>IFERROR(VLOOKUP(B2167,PatData!$A$2:$A$2030,1,),"")&lt;&gt;""</f>
        <v>0</v>
      </c>
      <c r="E2167" t="s">
        <v>4656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4667</v>
      </c>
      <c r="B2168" t="s">
        <v>4657</v>
      </c>
      <c r="D2168" t="b">
        <f>IFERROR(VLOOKUP(B2168,PatData!$A$2:$A$2030,1,),"")&lt;&gt;""</f>
        <v>0</v>
      </c>
      <c r="E2168" t="s">
        <v>5655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5173</v>
      </c>
      <c r="B2169" t="s">
        <v>4659</v>
      </c>
      <c r="D2169" t="b">
        <f>IFERROR(VLOOKUP(B2169,PatData!$A$2:$A$2030,1,),"")&lt;&gt;""</f>
        <v>0</v>
      </c>
      <c r="E2169" t="s">
        <v>4660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5174</v>
      </c>
      <c r="B2170" t="s">
        <v>4662</v>
      </c>
      <c r="D2170" t="b">
        <f>IFERROR(VLOOKUP(B2170,PatData!$A$2:$A$2030,1,),"")&lt;&gt;""</f>
        <v>0</v>
      </c>
      <c r="E2170" t="s">
        <v>4663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5656</v>
      </c>
      <c r="B2171" t="s">
        <v>5657</v>
      </c>
      <c r="D2171" t="b">
        <f>IFERROR(VLOOKUP(B2171,PatData!$A$2:$A$2030,1,),"")&lt;&gt;""</f>
        <v>0</v>
      </c>
      <c r="E2171" t="s">
        <v>5658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5659</v>
      </c>
      <c r="B2172" t="s">
        <v>4665</v>
      </c>
      <c r="D2172" t="b">
        <f>IFERROR(VLOOKUP(B2172,PatData!$A$2:$A$2030,1,),"")&lt;&gt;""</f>
        <v>0</v>
      </c>
      <c r="E2172" t="s">
        <v>4666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4676</v>
      </c>
      <c r="B2173" t="s">
        <v>4668</v>
      </c>
      <c r="D2173" t="b">
        <f>IFERROR(VLOOKUP(B2173,PatData!$A$2:$A$2030,1,),"")&lt;&gt;""</f>
        <v>0</v>
      </c>
      <c r="E2173" t="s">
        <v>7633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4673</v>
      </c>
      <c r="B2174" t="s">
        <v>4669</v>
      </c>
      <c r="D2174" t="b">
        <f>IFERROR(VLOOKUP(B2174,PatData!$A$2:$A$2030,1,),"")&lt;&gt;""</f>
        <v>0</v>
      </c>
      <c r="E2174" t="s">
        <v>5660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4654</v>
      </c>
      <c r="B2175" t="s">
        <v>4671</v>
      </c>
      <c r="D2175" t="b">
        <f>IFERROR(VLOOKUP(B2175,PatData!$A$2:$A$2030,1,),"")&lt;&gt;""</f>
        <v>0</v>
      </c>
      <c r="E2175" t="s">
        <v>4672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4670</v>
      </c>
      <c r="B2176" t="s">
        <v>4674</v>
      </c>
      <c r="D2176" t="b">
        <f>IFERROR(VLOOKUP(B2176,PatData!$A$2:$A$2030,1,),"")&lt;&gt;""</f>
        <v>0</v>
      </c>
      <c r="E2176" t="s">
        <v>5661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4678</v>
      </c>
      <c r="B2177" t="s">
        <v>4675</v>
      </c>
      <c r="D2177" t="b">
        <f>IFERROR(VLOOKUP(B2177,PatData!$A$2:$A$2030,1,),"")&lt;&gt;""</f>
        <v>0</v>
      </c>
      <c r="E2177" t="s">
        <v>5662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4658</v>
      </c>
      <c r="B2178" t="s">
        <v>4677</v>
      </c>
      <c r="D2178" t="b">
        <f>IFERROR(VLOOKUP(B2178,PatData!$A$2:$A$2030,1,),"")&lt;&gt;""</f>
        <v>0</v>
      </c>
      <c r="E2178" t="s">
        <v>7634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5663</v>
      </c>
      <c r="B2179" t="s">
        <v>4679</v>
      </c>
      <c r="D2179" t="b">
        <f>IFERROR(VLOOKUP(B2179,PatData!$A$2:$A$2030,1,),"")&lt;&gt;""</f>
        <v>0</v>
      </c>
      <c r="E2179" t="s">
        <v>4680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3246</v>
      </c>
      <c r="B2180" t="s">
        <v>4781</v>
      </c>
      <c r="D2180" t="b">
        <f>IFERROR(VLOOKUP(B2180,PatData!$A$2:$A$2030,1,),"")&lt;&gt;""</f>
        <v>0</v>
      </c>
      <c r="E2180" t="s">
        <v>4779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3247</v>
      </c>
      <c r="B2181" t="s">
        <v>4784</v>
      </c>
      <c r="D2181" t="b">
        <f>IFERROR(VLOOKUP(B2181,PatData!$A$2:$A$2030,1,),"")&lt;&gt;""</f>
        <v>0</v>
      </c>
      <c r="E2181" t="s">
        <v>2802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3248</v>
      </c>
      <c r="B2182" t="s">
        <v>4782</v>
      </c>
      <c r="D2182" t="b">
        <f>IFERROR(VLOOKUP(B2182,PatData!$A$2:$A$2030,1,),"")&lt;&gt;""</f>
        <v>0</v>
      </c>
      <c r="E2182" t="s">
        <v>2803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3249</v>
      </c>
      <c r="B2183" t="s">
        <v>4783</v>
      </c>
      <c r="D2183" t="b">
        <f>IFERROR(VLOOKUP(B2183,PatData!$A$2:$A$2030,1,),"")&lt;&gt;""</f>
        <v>0</v>
      </c>
      <c r="E2183" t="s">
        <v>2804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4791</v>
      </c>
      <c r="B2184" t="s">
        <v>4792</v>
      </c>
      <c r="D2184" t="b">
        <f>IFERROR(VLOOKUP(B2184,PatData!$A$2:$A$2030,1,),"")&lt;&gt;""</f>
        <v>0</v>
      </c>
      <c r="E2184" t="s">
        <v>4793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4794</v>
      </c>
      <c r="B2185" t="s">
        <v>4795</v>
      </c>
      <c r="D2185" t="b">
        <f>IFERROR(VLOOKUP(B2185,PatData!$A$2:$A$2030,1,),"")&lt;&gt;""</f>
        <v>0</v>
      </c>
      <c r="E2185" t="s">
        <v>4796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4797</v>
      </c>
      <c r="B2186" t="s">
        <v>4798</v>
      </c>
      <c r="D2186" t="b">
        <f>IFERROR(VLOOKUP(B2186,PatData!$A$2:$A$2030,1,),"")&lt;&gt;""</f>
        <v>0</v>
      </c>
      <c r="E2186" t="s">
        <v>4799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4800</v>
      </c>
      <c r="B2187" t="s">
        <v>4801</v>
      </c>
      <c r="D2187" t="b">
        <f>IFERROR(VLOOKUP(B2187,PatData!$A$2:$A$2030,1,),"")&lt;&gt;""</f>
        <v>0</v>
      </c>
      <c r="E2187" t="s">
        <v>4802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4803</v>
      </c>
      <c r="B2188" t="s">
        <v>4804</v>
      </c>
      <c r="D2188" t="b">
        <f>IFERROR(VLOOKUP(B2188,PatData!$A$2:$A$2030,1,),"")&lt;&gt;""</f>
        <v>0</v>
      </c>
      <c r="E2188" t="s">
        <v>4805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4806</v>
      </c>
      <c r="B2189" t="s">
        <v>4807</v>
      </c>
      <c r="D2189" t="b">
        <f>IFERROR(VLOOKUP(B2189,PatData!$A$2:$A$2030,1,),"")&lt;&gt;""</f>
        <v>0</v>
      </c>
      <c r="E2189" t="s">
        <v>4808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4809</v>
      </c>
      <c r="B2190" t="s">
        <v>4810</v>
      </c>
      <c r="D2190" t="b">
        <f>IFERROR(VLOOKUP(B2190,PatData!$A$2:$A$2030,1,),"")&lt;&gt;""</f>
        <v>0</v>
      </c>
      <c r="E2190" t="s">
        <v>4811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4812</v>
      </c>
      <c r="B2191" t="s">
        <v>4813</v>
      </c>
      <c r="D2191" t="b">
        <f>IFERROR(VLOOKUP(B2191,PatData!$A$2:$A$2030,1,),"")&lt;&gt;""</f>
        <v>0</v>
      </c>
      <c r="E2191" t="s">
        <v>4814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4815</v>
      </c>
      <c r="B2192" t="s">
        <v>4816</v>
      </c>
      <c r="D2192" t="b">
        <f>IFERROR(VLOOKUP(B2192,PatData!$A$2:$A$2030,1,),"")&lt;&gt;""</f>
        <v>0</v>
      </c>
      <c r="E2192" t="s">
        <v>4817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4818</v>
      </c>
      <c r="B2193" t="s">
        <v>4819</v>
      </c>
      <c r="D2193" t="b">
        <f>IFERROR(VLOOKUP(B2193,PatData!$A$2:$A$2030,1,),"")&lt;&gt;""</f>
        <v>0</v>
      </c>
      <c r="E2193" t="s">
        <v>4820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3501</v>
      </c>
      <c r="B2194" t="s">
        <v>5037</v>
      </c>
      <c r="D2194" t="b">
        <f>IFERROR(VLOOKUP(B2194,PatData!$A$2:$A$2030,1,),"")&lt;&gt;""</f>
        <v>0</v>
      </c>
      <c r="E2194" t="s">
        <v>5038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5039</v>
      </c>
      <c r="B2195" t="s">
        <v>5040</v>
      </c>
      <c r="D2195" t="b">
        <f>IFERROR(VLOOKUP(B2195,PatData!$A$2:$A$2030,1,),"")&lt;&gt;""</f>
        <v>0</v>
      </c>
      <c r="E2195" t="s">
        <v>5041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5042</v>
      </c>
      <c r="B2196" t="s">
        <v>5043</v>
      </c>
      <c r="D2196" t="b">
        <f>IFERROR(VLOOKUP(B2196,PatData!$A$2:$A$2030,1,),"")&lt;&gt;""</f>
        <v>0</v>
      </c>
      <c r="E2196" t="s">
        <v>5044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5045</v>
      </c>
      <c r="B2197" t="s">
        <v>5046</v>
      </c>
      <c r="D2197" t="b">
        <f>IFERROR(VLOOKUP(B2197,PatData!$A$2:$A$2030,1,),"")&lt;&gt;""</f>
        <v>0</v>
      </c>
      <c r="E2197" t="s">
        <v>5047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5048</v>
      </c>
      <c r="B2198" t="s">
        <v>5049</v>
      </c>
      <c r="D2198" t="b">
        <f>IFERROR(VLOOKUP(B2198,PatData!$A$2:$A$2030,1,),"")&lt;&gt;""</f>
        <v>0</v>
      </c>
      <c r="E2198" t="s">
        <v>5050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5051</v>
      </c>
      <c r="B2199" t="s">
        <v>5052</v>
      </c>
      <c r="D2199" t="b">
        <f>IFERROR(VLOOKUP(B2199,PatData!$A$2:$A$2030,1,),"")&lt;&gt;""</f>
        <v>0</v>
      </c>
      <c r="E2199" t="s">
        <v>5053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5175</v>
      </c>
      <c r="B2200" t="s">
        <v>1721</v>
      </c>
      <c r="D2200" t="b">
        <f>IFERROR(VLOOKUP(B2200,PatData!$A$2:$A$2030,1,),"")&lt;&gt;""</f>
        <v>0</v>
      </c>
      <c r="E2200" t="s">
        <v>1726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5054</v>
      </c>
      <c r="B2201" t="s">
        <v>5055</v>
      </c>
      <c r="D2201" t="b">
        <f>IFERROR(VLOOKUP(B2201,PatData!$A$2:$A$2030,1,),"")&lt;&gt;""</f>
        <v>0</v>
      </c>
      <c r="E2201" t="s">
        <v>7298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5664</v>
      </c>
      <c r="B2202" t="s">
        <v>1707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5850</v>
      </c>
      <c r="B2203" t="s">
        <v>5851</v>
      </c>
      <c r="D2203" t="b">
        <f>IFERROR(VLOOKUP(B2203,PatData!$A$2:$A$2030,1,),"")&lt;&gt;""</f>
        <v>0</v>
      </c>
      <c r="E2203" t="s">
        <v>5852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5853</v>
      </c>
      <c r="B2204" t="s">
        <v>5854</v>
      </c>
      <c r="D2204" t="b">
        <f>IFERROR(VLOOKUP(B2204,PatData!$A$2:$A$2030,1,),"")&lt;&gt;""</f>
        <v>0</v>
      </c>
      <c r="E2204" t="s">
        <v>5855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5856</v>
      </c>
      <c r="B2205" t="s">
        <v>5857</v>
      </c>
      <c r="D2205" t="b">
        <f>IFERROR(VLOOKUP(B2205,PatData!$A$2:$A$2030,1,),"")&lt;&gt;""</f>
        <v>0</v>
      </c>
      <c r="E2205" t="s">
        <v>5858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5859</v>
      </c>
      <c r="B2206" t="s">
        <v>5860</v>
      </c>
      <c r="D2206" t="b">
        <f>IFERROR(VLOOKUP(B2206,PatData!$A$2:$A$2030,1,),"")&lt;&gt;""</f>
        <v>0</v>
      </c>
      <c r="E2206" t="s">
        <v>5861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5862</v>
      </c>
      <c r="B2207" t="s">
        <v>5863</v>
      </c>
      <c r="D2207" t="b">
        <f>IFERROR(VLOOKUP(B2207,PatData!$A$2:$A$2030,1,),"")&lt;&gt;""</f>
        <v>0</v>
      </c>
      <c r="E2207" t="s">
        <v>5864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5865</v>
      </c>
      <c r="B2208" t="s">
        <v>5866</v>
      </c>
      <c r="D2208" t="b">
        <f>IFERROR(VLOOKUP(B2208,PatData!$A$2:$A$2030,1,),"")&lt;&gt;""</f>
        <v>0</v>
      </c>
      <c r="E2208" t="s">
        <v>5867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5868</v>
      </c>
      <c r="B2209" t="s">
        <v>5869</v>
      </c>
      <c r="D2209" t="b">
        <f>IFERROR(VLOOKUP(B2209,PatData!$A$2:$A$2030,1,),"")&lt;&gt;""</f>
        <v>0</v>
      </c>
      <c r="E2209" t="s">
        <v>5870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5871</v>
      </c>
      <c r="B2210" t="s">
        <v>5872</v>
      </c>
      <c r="D2210" t="b">
        <f>IFERROR(VLOOKUP(B2210,PatData!$A$2:$A$2030,1,),"")&lt;&gt;""</f>
        <v>0</v>
      </c>
      <c r="E2210" t="s">
        <v>5873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5874</v>
      </c>
      <c r="B2211" t="s">
        <v>5875</v>
      </c>
      <c r="D2211" t="b">
        <f>IFERROR(VLOOKUP(B2211,PatData!$A$2:$A$2030,1,),"")&lt;&gt;""</f>
        <v>0</v>
      </c>
      <c r="E2211" t="s">
        <v>5876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5877</v>
      </c>
      <c r="B2212" t="s">
        <v>5878</v>
      </c>
      <c r="D2212" t="b">
        <f>IFERROR(VLOOKUP(B2212,PatData!$A$2:$A$2030,1,),"")&lt;&gt;""</f>
        <v>0</v>
      </c>
      <c r="E2212" t="s">
        <v>5879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5880</v>
      </c>
      <c r="B2213" t="s">
        <v>5881</v>
      </c>
      <c r="D2213" t="b">
        <f>IFERROR(VLOOKUP(B2213,PatData!$A$2:$A$2030,1,),"")&lt;&gt;""</f>
        <v>0</v>
      </c>
      <c r="E2213" t="s">
        <v>5882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5883</v>
      </c>
      <c r="B2214" t="s">
        <v>5884</v>
      </c>
      <c r="D2214" t="b">
        <f>IFERROR(VLOOKUP(B2214,PatData!$A$2:$A$2030,1,),"")&lt;&gt;""</f>
        <v>0</v>
      </c>
      <c r="E2214" t="s">
        <v>5885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5886</v>
      </c>
      <c r="B2215" t="s">
        <v>5887</v>
      </c>
      <c r="D2215" t="b">
        <f>IFERROR(VLOOKUP(B2215,PatData!$A$2:$A$2030,1,),"")&lt;&gt;""</f>
        <v>0</v>
      </c>
      <c r="E2215" t="s">
        <v>5888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5889</v>
      </c>
      <c r="B2216" t="s">
        <v>5890</v>
      </c>
      <c r="D2216" t="b">
        <f>IFERROR(VLOOKUP(B2216,PatData!$A$2:$A$2030,1,),"")&lt;&gt;""</f>
        <v>0</v>
      </c>
      <c r="E2216" t="s">
        <v>5891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5892</v>
      </c>
      <c r="B2217" t="s">
        <v>5893</v>
      </c>
      <c r="D2217" t="b">
        <f>IFERROR(VLOOKUP(B2217,PatData!$A$2:$A$2030,1,),"")&lt;&gt;""</f>
        <v>0</v>
      </c>
      <c r="E2217" t="s">
        <v>5894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5895</v>
      </c>
      <c r="B2218" t="s">
        <v>5896</v>
      </c>
      <c r="D2218" t="b">
        <f>IFERROR(VLOOKUP(B2218,PatData!$A$2:$A$2030,1,),"")&lt;&gt;""</f>
        <v>0</v>
      </c>
      <c r="E2218" t="s">
        <v>5897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5898</v>
      </c>
      <c r="B2219" t="s">
        <v>5899</v>
      </c>
      <c r="D2219" t="b">
        <f>IFERROR(VLOOKUP(B2219,PatData!$A$2:$A$2030,1,),"")&lt;&gt;""</f>
        <v>0</v>
      </c>
      <c r="E2219" t="s">
        <v>5900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5901</v>
      </c>
      <c r="B2220" t="s">
        <v>5902</v>
      </c>
      <c r="D2220" t="b">
        <f>IFERROR(VLOOKUP(B2220,PatData!$A$2:$A$2030,1,),"")&lt;&gt;""</f>
        <v>0</v>
      </c>
      <c r="E2220" t="s">
        <v>5903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5904</v>
      </c>
      <c r="B2221" t="s">
        <v>5905</v>
      </c>
      <c r="D2221" t="b">
        <f>IFERROR(VLOOKUP(B2221,PatData!$A$2:$A$2030,1,),"")&lt;&gt;""</f>
        <v>0</v>
      </c>
      <c r="E2221" t="s">
        <v>5906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5907</v>
      </c>
      <c r="B2222" t="s">
        <v>5908</v>
      </c>
      <c r="D2222" t="b">
        <f>IFERROR(VLOOKUP(B2222,PatData!$A$2:$A$2030,1,),"")&lt;&gt;""</f>
        <v>0</v>
      </c>
      <c r="E2222" t="s">
        <v>5909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5910</v>
      </c>
      <c r="B2223" t="s">
        <v>5911</v>
      </c>
      <c r="D2223" t="b">
        <f>IFERROR(VLOOKUP(B2223,PatData!$A$2:$A$2030,1,),"")&lt;&gt;""</f>
        <v>0</v>
      </c>
      <c r="E2223" t="s">
        <v>5912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5913</v>
      </c>
      <c r="B2224" t="s">
        <v>5914</v>
      </c>
      <c r="D2224" t="b">
        <f>IFERROR(VLOOKUP(B2224,PatData!$A$2:$A$2030,1,),"")&lt;&gt;""</f>
        <v>0</v>
      </c>
      <c r="E2224" t="s">
        <v>5915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5916</v>
      </c>
      <c r="B2225" t="s">
        <v>5917</v>
      </c>
      <c r="D2225" t="b">
        <f>IFERROR(VLOOKUP(B2225,PatData!$A$2:$A$2030,1,),"")&lt;&gt;""</f>
        <v>0</v>
      </c>
      <c r="E2225" t="s">
        <v>5918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5919</v>
      </c>
      <c r="B2226" t="s">
        <v>5920</v>
      </c>
      <c r="D2226" t="b">
        <f>IFERROR(VLOOKUP(B2226,PatData!$A$2:$A$2030,1,),"")&lt;&gt;""</f>
        <v>0</v>
      </c>
      <c r="E2226" t="s">
        <v>5921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5922</v>
      </c>
      <c r="B2227" t="s">
        <v>5923</v>
      </c>
      <c r="D2227" t="b">
        <f>IFERROR(VLOOKUP(B2227,PatData!$A$2:$A$2030,1,),"")&lt;&gt;""</f>
        <v>0</v>
      </c>
      <c r="E2227" t="s">
        <v>5924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5925</v>
      </c>
      <c r="B2228" t="s">
        <v>5926</v>
      </c>
      <c r="D2228" t="b">
        <f>IFERROR(VLOOKUP(B2228,PatData!$A$2:$A$2030,1,),"")&lt;&gt;""</f>
        <v>0</v>
      </c>
      <c r="E2228" t="s">
        <v>5927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5928</v>
      </c>
      <c r="B2229" t="s">
        <v>5929</v>
      </c>
      <c r="D2229" t="b">
        <f>IFERROR(VLOOKUP(B2229,PatData!$A$2:$A$2030,1,),"")&lt;&gt;""</f>
        <v>0</v>
      </c>
      <c r="E2229" t="s">
        <v>5930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5931</v>
      </c>
      <c r="B2230" t="s">
        <v>5932</v>
      </c>
      <c r="D2230" t="b">
        <f>IFERROR(VLOOKUP(B2230,PatData!$A$2:$A$2030,1,),"")&lt;&gt;""</f>
        <v>0</v>
      </c>
      <c r="E2230" t="s">
        <v>5933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5934</v>
      </c>
      <c r="B2231" t="s">
        <v>5935</v>
      </c>
      <c r="D2231" t="b">
        <f>IFERROR(VLOOKUP(B2231,PatData!$A$2:$A$2030,1,),"")&lt;&gt;""</f>
        <v>0</v>
      </c>
      <c r="E2231" t="s">
        <v>5936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5937</v>
      </c>
      <c r="B2232" t="s">
        <v>5938</v>
      </c>
      <c r="D2232" t="b">
        <f>IFERROR(VLOOKUP(B2232,PatData!$A$2:$A$2030,1,),"")&lt;&gt;""</f>
        <v>0</v>
      </c>
      <c r="E2232" t="s">
        <v>5939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1221</v>
      </c>
      <c r="B2233" t="s">
        <v>1718</v>
      </c>
      <c r="D2233" t="b">
        <f>IFERROR(VLOOKUP(B2233,PatData!$A$2:$A$2030,1,),"")&lt;&gt;""</f>
        <v>0</v>
      </c>
      <c r="E2233" t="s">
        <v>4777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1222</v>
      </c>
      <c r="B2234" t="s">
        <v>1719</v>
      </c>
      <c r="D2234" t="b">
        <f>IFERROR(VLOOKUP(B2234,PatData!$A$2:$A$2030,1,),"")&lt;&gt;""</f>
        <v>0</v>
      </c>
      <c r="E2234" t="s">
        <v>2799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1223</v>
      </c>
      <c r="B2235" t="s">
        <v>1720</v>
      </c>
      <c r="D2235" t="b">
        <f>IFERROR(VLOOKUP(B2235,PatData!$A$2:$A$2030,1,),"")&lt;&gt;""</f>
        <v>0</v>
      </c>
      <c r="E2235" t="s">
        <v>4778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923</v>
      </c>
      <c r="B2236" t="s">
        <v>1704</v>
      </c>
      <c r="D2236" t="b">
        <f>IFERROR(VLOOKUP(B2236,PatData!$A$2:$A$2030,1,),"")&lt;&gt;""</f>
        <v>0</v>
      </c>
      <c r="E2236" t="s">
        <v>2800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924</v>
      </c>
      <c r="B2237" t="s">
        <v>1705</v>
      </c>
      <c r="D2237" t="b">
        <f>IFERROR(VLOOKUP(B2237,PatData!$A$2:$A$2030,1,),"")&lt;&gt;""</f>
        <v>0</v>
      </c>
      <c r="E2237" s="9" t="s">
        <v>7088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4339</v>
      </c>
      <c r="B2238" t="s">
        <v>1706</v>
      </c>
      <c r="D2238" t="b">
        <f>IFERROR(VLOOKUP(B2238,PatData!$A$2:$A$2030,1,),"")&lt;&gt;""</f>
        <v>0</v>
      </c>
      <c r="E2238" t="s">
        <v>4213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3145</v>
      </c>
      <c r="B2239" t="s">
        <v>3960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5176</v>
      </c>
      <c r="B2240" t="s">
        <v>5177</v>
      </c>
      <c r="D2240" t="b">
        <f>IFERROR(VLOOKUP(B2240,PatData!$A$2:$A$2030,1,),"")&lt;&gt;""</f>
        <v>0</v>
      </c>
      <c r="E2240" t="s">
        <v>7635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4340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3147</v>
      </c>
      <c r="B2242" t="s">
        <v>4341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4342</v>
      </c>
      <c r="B2243" t="s">
        <v>4343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4344</v>
      </c>
      <c r="B2244" t="s">
        <v>4345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4346</v>
      </c>
      <c r="B2245" t="s">
        <v>4347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3148</v>
      </c>
      <c r="B2246" t="s">
        <v>4348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4217</v>
      </c>
      <c r="B2247" t="s">
        <v>4349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4350</v>
      </c>
      <c r="B2248" t="s">
        <v>4351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4352</v>
      </c>
      <c r="B2249" t="s">
        <v>4353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4354</v>
      </c>
      <c r="B2250" t="s">
        <v>4355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3149</v>
      </c>
      <c r="B2251" t="s">
        <v>4356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3150</v>
      </c>
      <c r="B2252" t="s">
        <v>4357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4358</v>
      </c>
      <c r="B2253" t="s">
        <v>4359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4360</v>
      </c>
      <c r="B2254" t="s">
        <v>4361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4362</v>
      </c>
      <c r="B2255" t="s">
        <v>4363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4364</v>
      </c>
      <c r="B2256" t="s">
        <v>4365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4366</v>
      </c>
      <c r="B2257" t="s">
        <v>4367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4368</v>
      </c>
      <c r="B2258" t="s">
        <v>4369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4370</v>
      </c>
      <c r="B2259" t="s">
        <v>4371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4372</v>
      </c>
      <c r="B2260" t="s">
        <v>4373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4374</v>
      </c>
      <c r="B2261" t="s">
        <v>3961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4375</v>
      </c>
      <c r="B2262" t="s">
        <v>3962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3152</v>
      </c>
      <c r="B2263" t="s">
        <v>4376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3153</v>
      </c>
      <c r="B2264" t="s">
        <v>4377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4378</v>
      </c>
      <c r="B2265" t="s">
        <v>4379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4380</v>
      </c>
      <c r="B2266" t="s">
        <v>4381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4382</v>
      </c>
      <c r="B2267" t="s">
        <v>4383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4384</v>
      </c>
      <c r="B2268" t="s">
        <v>4385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4386</v>
      </c>
      <c r="B2269" t="s">
        <v>4387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4388</v>
      </c>
      <c r="B2270" t="s">
        <v>4389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4230</v>
      </c>
      <c r="B2271" t="s">
        <v>4390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4229</v>
      </c>
      <c r="B2272" t="s">
        <v>4391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3154</v>
      </c>
      <c r="B2273" t="s">
        <v>3963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3155</v>
      </c>
      <c r="B2274" t="s">
        <v>3964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3156</v>
      </c>
      <c r="B2275" t="s">
        <v>3965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3157</v>
      </c>
      <c r="B2276" t="s">
        <v>3966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3158</v>
      </c>
      <c r="B2277" t="s">
        <v>3967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4392</v>
      </c>
      <c r="B2278" t="s">
        <v>3968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4393</v>
      </c>
      <c r="B2279" t="s">
        <v>3969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4394</v>
      </c>
      <c r="B2280" t="s">
        <v>3970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4395</v>
      </c>
      <c r="B2281" t="s">
        <v>3971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4396</v>
      </c>
      <c r="B2282" t="s">
        <v>3972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4397</v>
      </c>
      <c r="B2283" t="s">
        <v>3973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4398</v>
      </c>
      <c r="B2284" t="s">
        <v>3974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4399</v>
      </c>
      <c r="B2285" t="s">
        <v>4400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3161</v>
      </c>
      <c r="B2286" t="s">
        <v>3975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3162</v>
      </c>
      <c r="B2287" t="s">
        <v>3976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3163</v>
      </c>
      <c r="B2288" t="s">
        <v>3977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3164</v>
      </c>
      <c r="B2289" t="s">
        <v>3978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3165</v>
      </c>
      <c r="B2290" t="s">
        <v>3979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4401</v>
      </c>
      <c r="B2291" t="s">
        <v>3980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4402</v>
      </c>
      <c r="B2292" t="s">
        <v>3981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4403</v>
      </c>
      <c r="B2293" t="s">
        <v>3982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3166</v>
      </c>
      <c r="B2294" t="s">
        <v>3983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4404</v>
      </c>
      <c r="B2295" t="s">
        <v>3984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4405</v>
      </c>
      <c r="B2296" t="s">
        <v>3985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4406</v>
      </c>
      <c r="B2297" t="s">
        <v>3986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4407</v>
      </c>
      <c r="B2298" t="s">
        <v>4408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4222</v>
      </c>
      <c r="B2299" t="s">
        <v>3987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4223</v>
      </c>
      <c r="B2300" t="s">
        <v>3988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4224</v>
      </c>
      <c r="B2301" t="s">
        <v>3989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4225</v>
      </c>
      <c r="B2302" t="s">
        <v>3990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4226</v>
      </c>
      <c r="B2303" t="s">
        <v>3991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4227</v>
      </c>
      <c r="B2304" t="s">
        <v>3992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4409</v>
      </c>
      <c r="B2305" t="s">
        <v>3993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4410</v>
      </c>
      <c r="B2306" t="s">
        <v>3994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4411</v>
      </c>
      <c r="B2307" t="s">
        <v>3995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4412</v>
      </c>
      <c r="B2308" t="s">
        <v>3996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4413</v>
      </c>
      <c r="B2309" t="s">
        <v>3997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4414</v>
      </c>
      <c r="B2310" t="s">
        <v>3998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4415</v>
      </c>
      <c r="B2311" t="s">
        <v>3999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4416</v>
      </c>
      <c r="B2312" t="s">
        <v>4000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4460</v>
      </c>
      <c r="B2313" t="s">
        <v>4461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4417</v>
      </c>
      <c r="B2314" t="s">
        <v>4001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4418</v>
      </c>
      <c r="B2315" t="s">
        <v>4002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4919</v>
      </c>
      <c r="B2316" t="s">
        <v>4003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4920</v>
      </c>
      <c r="B2317" t="s">
        <v>4004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4419</v>
      </c>
      <c r="B2318" t="s">
        <v>4005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4420</v>
      </c>
      <c r="B2319" t="s">
        <v>4006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4421</v>
      </c>
      <c r="B2320" t="s">
        <v>4007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4422</v>
      </c>
      <c r="B2321" t="s">
        <v>4008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4423</v>
      </c>
      <c r="B2322" t="s">
        <v>4009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4218</v>
      </c>
      <c r="B2323" t="s">
        <v>4010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4219</v>
      </c>
      <c r="B2324" t="s">
        <v>4011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4220</v>
      </c>
      <c r="B2325" t="s">
        <v>4012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4221</v>
      </c>
      <c r="B2326" t="s">
        <v>4013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4424</v>
      </c>
      <c r="B2327" t="s">
        <v>4014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4231</v>
      </c>
      <c r="B2328" t="s">
        <v>4015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4214</v>
      </c>
      <c r="B2329" t="s">
        <v>4016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4425</v>
      </c>
      <c r="B2330" t="s">
        <v>4017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4215</v>
      </c>
      <c r="B2331" t="s">
        <v>4018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3159</v>
      </c>
      <c r="B2332" t="s">
        <v>4019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3143</v>
      </c>
      <c r="B2333" t="s">
        <v>4020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4216</v>
      </c>
      <c r="B2334" t="s">
        <v>4021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4426</v>
      </c>
      <c r="B2335" t="s">
        <v>4022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4427</v>
      </c>
      <c r="B2336" t="s">
        <v>4023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3160</v>
      </c>
      <c r="B2337" t="s">
        <v>4024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4428</v>
      </c>
      <c r="B2338" t="s">
        <v>4025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4429</v>
      </c>
      <c r="B2339" t="s">
        <v>4026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4228</v>
      </c>
      <c r="B2340" t="s">
        <v>4027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3151</v>
      </c>
      <c r="B2341" t="s">
        <v>4028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4430</v>
      </c>
      <c r="B2342" t="s">
        <v>4029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4431</v>
      </c>
      <c r="B2343" t="s">
        <v>4030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4432</v>
      </c>
      <c r="B2344" t="s">
        <v>4031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4433</v>
      </c>
      <c r="B2345" t="s">
        <v>4692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4434</v>
      </c>
      <c r="B2346" t="s">
        <v>4033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3144</v>
      </c>
      <c r="B2347" t="s">
        <v>4034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4435</v>
      </c>
      <c r="B2348" t="s">
        <v>4035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4436</v>
      </c>
      <c r="B2349" t="s">
        <v>4693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4437</v>
      </c>
      <c r="B2350" t="s">
        <v>4037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4467</v>
      </c>
      <c r="B2351" t="s">
        <v>4468</v>
      </c>
      <c r="D2351" t="b">
        <f>IFERROR(VLOOKUP(B2351,PatData!$A$2:$A$2030,1,),"")&lt;&gt;""</f>
        <v>0</v>
      </c>
      <c r="E2351" s="355" t="s">
        <v>7636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7089</v>
      </c>
      <c r="B2352" t="s">
        <v>7090</v>
      </c>
      <c r="D2352" t="b">
        <f>IFERROR(VLOOKUP(B2352,PatData!$A$2:$A$2030,1,),"")&lt;&gt;""</f>
        <v>0</v>
      </c>
      <c r="E2352" s="9" t="s">
        <v>7151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4469</v>
      </c>
      <c r="B2353" t="s">
        <v>4470</v>
      </c>
      <c r="D2353" t="b">
        <f>IFERROR(VLOOKUP(B2353,PatData!$A$2:$A$2030,1,),"")&lt;&gt;""</f>
        <v>0</v>
      </c>
      <c r="E2353" s="355" t="s">
        <v>7637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4438</v>
      </c>
      <c r="B2354" t="s">
        <v>1709</v>
      </c>
      <c r="D2354" t="b">
        <f>IFERROR(VLOOKUP(B2354,PatData!$A$2:$A$2030,1,),"")&lt;&gt;""</f>
        <v>0</v>
      </c>
      <c r="E2354" s="355" t="s">
        <v>4716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4439</v>
      </c>
      <c r="B2355" t="s">
        <v>1710</v>
      </c>
      <c r="D2355" t="b">
        <f>IFERROR(VLOOKUP(B2355,PatData!$A$2:$A$2030,1,),"")&lt;&gt;""</f>
        <v>0</v>
      </c>
      <c r="E2355" s="355" t="s">
        <v>4717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4440</v>
      </c>
      <c r="B2356" t="s">
        <v>1711</v>
      </c>
      <c r="D2356" t="b">
        <f>IFERROR(VLOOKUP(B2356,PatData!$A$2:$A$2030,1,),"")&lt;&gt;""</f>
        <v>0</v>
      </c>
      <c r="E2356" s="355" t="s">
        <v>4718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4441</v>
      </c>
      <c r="B2357" t="s">
        <v>1712</v>
      </c>
      <c r="D2357" t="b">
        <f>IFERROR(VLOOKUP(B2357,PatData!$A$2:$A$2030,1,),"")&lt;&gt;""</f>
        <v>0</v>
      </c>
      <c r="E2357" s="355" t="s">
        <v>4719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4442</v>
      </c>
      <c r="B2358" t="s">
        <v>1713</v>
      </c>
      <c r="D2358" t="b">
        <f>IFERROR(VLOOKUP(B2358,PatData!$A$2:$A$2030,1,),"")&lt;&gt;""</f>
        <v>0</v>
      </c>
      <c r="E2358" s="355" t="s">
        <v>4720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4443</v>
      </c>
      <c r="B2359" t="s">
        <v>1714</v>
      </c>
      <c r="D2359" t="b">
        <f>IFERROR(VLOOKUP(B2359,PatData!$A$2:$A$2030,1,),"")&lt;&gt;""</f>
        <v>0</v>
      </c>
      <c r="E2359" s="355" t="s">
        <v>4721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4444</v>
      </c>
      <c r="B2360" t="s">
        <v>1715</v>
      </c>
      <c r="D2360" t="b">
        <f>IFERROR(VLOOKUP(B2360,PatData!$A$2:$A$2030,1,),"")&lt;&gt;""</f>
        <v>0</v>
      </c>
      <c r="E2360" s="355" t="s">
        <v>4722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4445</v>
      </c>
      <c r="B2361" t="s">
        <v>1716</v>
      </c>
      <c r="D2361" t="b">
        <f>IFERROR(VLOOKUP(B2361,PatData!$A$2:$A$2030,1,),"")&lt;&gt;""</f>
        <v>0</v>
      </c>
      <c r="E2361" s="355" t="s">
        <v>4723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4446</v>
      </c>
      <c r="B2362" t="s">
        <v>1717</v>
      </c>
      <c r="D2362" t="b">
        <f>IFERROR(VLOOKUP(B2362,PatData!$A$2:$A$2030,1,),"")&lt;&gt;""</f>
        <v>0</v>
      </c>
      <c r="E2362" s="355" t="s">
        <v>4724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4462</v>
      </c>
      <c r="B2363" t="s">
        <v>4463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7638</v>
      </c>
      <c r="B2364" t="s">
        <v>5070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4471</v>
      </c>
      <c r="B2365" t="s">
        <v>4472</v>
      </c>
      <c r="D2365" t="b">
        <f>IFERROR(VLOOKUP(B2365,PatData!$A$2:$A$2030,1,),"")&lt;&gt;""</f>
        <v>0</v>
      </c>
      <c r="E2365" s="355" t="s">
        <v>7637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4681</v>
      </c>
      <c r="B2366" t="s">
        <v>1708</v>
      </c>
      <c r="D2366" t="b">
        <f>IFERROR(VLOOKUP(B2366,PatData!$A$2:$A$2030,1,),"")&lt;&gt;""</f>
        <v>0</v>
      </c>
      <c r="E2366" s="355" t="s">
        <v>4682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925</v>
      </c>
      <c r="B2367" t="s">
        <v>911</v>
      </c>
      <c r="D2367" t="b">
        <f>IFERROR(VLOOKUP(B2367,PatData!$A$2:$A$2030,1,),"")&lt;&gt;""</f>
        <v>0</v>
      </c>
      <c r="E2367" s="355" t="s">
        <v>4682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7833</v>
      </c>
      <c r="B2368" t="s">
        <v>912</v>
      </c>
      <c r="D2368" t="b">
        <f>IFERROR(VLOOKUP(B2368,PatData!$A$2:$A$2030,1,),"")&lt;&gt;""</f>
        <v>0</v>
      </c>
      <c r="E2368" s="355" t="s">
        <v>4682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1508</v>
      </c>
      <c r="B2369" t="s">
        <v>913</v>
      </c>
      <c r="D2369" t="b">
        <f>IFERROR(VLOOKUP(B2369,PatData!$A$2:$A$2030,1,),"")&lt;&gt;""</f>
        <v>0</v>
      </c>
      <c r="E2369" s="355" t="s">
        <v>4682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5071</v>
      </c>
      <c r="B2370" t="s">
        <v>914</v>
      </c>
      <c r="D2370" t="b">
        <f>IFERROR(VLOOKUP(B2370,PatData!$A$2:$A$2030,1,),"")&lt;&gt;""</f>
        <v>0</v>
      </c>
      <c r="E2370" s="355" t="s">
        <v>4682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1509</v>
      </c>
      <c r="B2371" t="s">
        <v>915</v>
      </c>
      <c r="D2371" t="b">
        <f>IFERROR(VLOOKUP(B2371,PatData!$A$2:$A$2030,1,),"")&lt;&gt;""</f>
        <v>0</v>
      </c>
      <c r="E2371" s="355" t="s">
        <v>4682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4953</v>
      </c>
      <c r="B2372" t="s">
        <v>916</v>
      </c>
      <c r="D2372" t="b">
        <f>IFERROR(VLOOKUP(B2372,PatData!$A$2:$A$2030,1,),"")&lt;&gt;""</f>
        <v>0</v>
      </c>
      <c r="E2372" s="355" t="s">
        <v>4682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5072</v>
      </c>
      <c r="B2373" t="s">
        <v>917</v>
      </c>
      <c r="D2373" t="b">
        <f>IFERROR(VLOOKUP(B2373,PatData!$A$2:$A$2030,1,),"")&lt;&gt;""</f>
        <v>0</v>
      </c>
      <c r="E2373" s="355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7619</v>
      </c>
      <c r="B2374" t="s">
        <v>918</v>
      </c>
      <c r="D2374" t="b">
        <f>IFERROR(VLOOKUP(B2374,PatData!$A$2:$A$2030,1,),"")&lt;&gt;""</f>
        <v>0</v>
      </c>
      <c r="E2374" s="355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7620</v>
      </c>
      <c r="B2375" t="s">
        <v>919</v>
      </c>
      <c r="D2375" t="b">
        <f>IFERROR(VLOOKUP(B2375,PatData!$A$2:$A$2030,1,),"")&lt;&gt;""</f>
        <v>0</v>
      </c>
      <c r="E2375" s="35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7621</v>
      </c>
      <c r="B2376" t="s">
        <v>7639</v>
      </c>
      <c r="D2376" t="b">
        <f>IFERROR(VLOOKUP(B2376,PatData!$A$2:$A$2030,1,),"")&lt;&gt;""</f>
        <v>0</v>
      </c>
      <c r="E2376" s="355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7640</v>
      </c>
      <c r="B2377" t="s">
        <v>920</v>
      </c>
      <c r="D2377" t="b">
        <f>IFERROR(VLOOKUP(B2377,PatData!$A$2:$A$2030,1,),"")&lt;&gt;""</f>
        <v>0</v>
      </c>
      <c r="E2377" s="355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7624</v>
      </c>
      <c r="B2378" t="s">
        <v>921</v>
      </c>
      <c r="D2378" t="b">
        <f>IFERROR(VLOOKUP(B2378,PatData!$A$2:$A$2030,1,),"")&lt;&gt;""</f>
        <v>0</v>
      </c>
      <c r="E2378" s="355" t="s">
        <v>4682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4046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175</v>
      </c>
      <c r="C3" s="738" t="s">
        <v>144</v>
      </c>
      <c r="D3" s="738" t="s">
        <v>176</v>
      </c>
      <c r="E3" s="738" t="s">
        <v>145</v>
      </c>
      <c r="F3" s="738" t="s">
        <v>170</v>
      </c>
      <c r="G3" s="738" t="s">
        <v>171</v>
      </c>
      <c r="H3" s="738" t="s">
        <v>172</v>
      </c>
      <c r="I3" s="738" t="s">
        <v>177</v>
      </c>
      <c r="J3" s="738" t="s">
        <v>173</v>
      </c>
      <c r="K3" s="738" t="s">
        <v>723</v>
      </c>
      <c r="L3" s="738" t="s">
        <v>724</v>
      </c>
      <c r="M3" s="738" t="s">
        <v>449</v>
      </c>
      <c r="N3" s="739" t="s">
        <v>4903</v>
      </c>
    </row>
    <row r="4" spans="1:21" ht="15" x14ac:dyDescent="0.25">
      <c r="A4" s="728" t="s">
        <v>4058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450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4904</v>
      </c>
    </row>
    <row r="7" spans="1:21" x14ac:dyDescent="0.2">
      <c r="A7" s="724" t="s">
        <v>453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4905</v>
      </c>
    </row>
    <row r="8" spans="1:21" x14ac:dyDescent="0.2">
      <c r="A8" s="724" t="s">
        <v>4826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6978</v>
      </c>
    </row>
    <row r="9" spans="1:21" x14ac:dyDescent="0.2">
      <c r="A9" s="724" t="s">
        <v>454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4906</v>
      </c>
    </row>
    <row r="10" spans="1:21" x14ac:dyDescent="0.2">
      <c r="A10" s="724" t="s">
        <v>4053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456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7921</v>
      </c>
      <c r="S11" s="726"/>
      <c r="U11" s="726"/>
    </row>
    <row r="12" spans="1:21" x14ac:dyDescent="0.2">
      <c r="A12" s="724" t="s">
        <v>457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4907</v>
      </c>
      <c r="S12" s="726"/>
      <c r="U12" s="726"/>
    </row>
    <row r="13" spans="1:21" x14ac:dyDescent="0.2">
      <c r="A13" s="726" t="s">
        <v>458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4908</v>
      </c>
      <c r="S13" s="726"/>
      <c r="T13" s="726"/>
      <c r="U13" s="726"/>
    </row>
    <row r="14" spans="1:21" x14ac:dyDescent="0.2">
      <c r="A14" s="725" t="s">
        <v>459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4909</v>
      </c>
      <c r="S14" s="726"/>
      <c r="U14" s="726"/>
    </row>
    <row r="15" spans="1:21" x14ac:dyDescent="0.2">
      <c r="A15" s="724" t="s">
        <v>460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4910</v>
      </c>
      <c r="S15" s="726"/>
      <c r="U15" s="726"/>
    </row>
    <row r="16" spans="1:21" x14ac:dyDescent="0.2">
      <c r="A16" s="726" t="s">
        <v>461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4911</v>
      </c>
      <c r="S16" s="726"/>
      <c r="U16" s="726"/>
    </row>
    <row r="17" spans="1:21" x14ac:dyDescent="0.2">
      <c r="A17" s="724" t="s">
        <v>462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4912</v>
      </c>
      <c r="S17" s="726"/>
      <c r="U17" s="726"/>
    </row>
    <row r="18" spans="1:21" x14ac:dyDescent="0.2">
      <c r="A18" s="724" t="s">
        <v>4054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4055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4237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233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4913</v>
      </c>
      <c r="S21" s="726"/>
      <c r="U21" s="726"/>
    </row>
    <row r="22" spans="1:21" x14ac:dyDescent="0.2">
      <c r="A22" s="724" t="s">
        <v>348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463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46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7911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434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168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7447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258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7448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7455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239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90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4914</v>
      </c>
    </row>
    <row r="34" spans="1:14" x14ac:dyDescent="0.2">
      <c r="A34" s="724" t="s">
        <v>464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256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257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34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35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66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234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403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149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148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147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7659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433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853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41956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7392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7393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7394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7258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7259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7260</v>
      </c>
      <c r="B84" s="715" t="str">
        <f t="shared" si="1"/>
        <v>strSql = strSql &amp; "SELECT" &amp; vbNewLine</v>
      </c>
    </row>
    <row r="85" spans="1:2" ht="15" x14ac:dyDescent="0.25">
      <c r="A85" t="s">
        <v>7261</v>
      </c>
      <c r="B85" s="715" t="str">
        <f t="shared" si="1"/>
        <v>strSql = strSql &amp; "u.UserID" &amp; vbNewLine</v>
      </c>
    </row>
    <row r="86" spans="1:2" ht="15" x14ac:dyDescent="0.25">
      <c r="A86" t="s">
        <v>7262</v>
      </c>
      <c r="B86" s="715" t="str">
        <f t="shared" si="1"/>
        <v>strSql = strSql &amp; ", u.Login" &amp; vbNewLine</v>
      </c>
    </row>
    <row r="87" spans="1:2" ht="15" x14ac:dyDescent="0.25">
      <c r="A87" t="s">
        <v>7263</v>
      </c>
      <c r="B87" s="715" t="str">
        <f t="shared" si="1"/>
        <v>strSql = strSql &amp; ", u.FirstName" &amp; vbNewLine</v>
      </c>
    </row>
    <row r="88" spans="1:2" ht="15" x14ac:dyDescent="0.25">
      <c r="A88" t="s">
        <v>7264</v>
      </c>
      <c r="B88" s="715" t="str">
        <f t="shared" si="1"/>
        <v>strSql = strSql &amp; ", u.LastName" &amp; vbNewLine</v>
      </c>
    </row>
    <row r="89" spans="1:2" ht="15" x14ac:dyDescent="0.25">
      <c r="A89" t="s">
        <v>7265</v>
      </c>
      <c r="B89" s="715" t="str">
        <f t="shared" si="1"/>
        <v>strSql = strSql &amp; ", ut.UserTypeName" &amp; vbNewLine</v>
      </c>
    </row>
    <row r="90" spans="1:2" ht="15" x14ac:dyDescent="0.25">
      <c r="A90" t="s">
        <v>7266</v>
      </c>
      <c r="B90" s="715" t="str">
        <f t="shared" si="1"/>
        <v>strSql = strSql &amp; "FROM Users u" &amp; vbNewLine</v>
      </c>
    </row>
    <row r="91" spans="1:2" ht="15" x14ac:dyDescent="0.25">
      <c r="A91" t="s">
        <v>7267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7268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385</v>
      </c>
      <c r="B1" t="s">
        <v>7929</v>
      </c>
      <c r="C1" t="s">
        <v>157</v>
      </c>
      <c r="D1" t="s">
        <v>158</v>
      </c>
      <c r="E1" t="s">
        <v>349</v>
      </c>
    </row>
    <row r="2" spans="1:5" x14ac:dyDescent="0.2">
      <c r="A2" t="s">
        <v>6927</v>
      </c>
      <c r="B2" t="s">
        <v>7930</v>
      </c>
      <c r="C2" t="s">
        <v>7931</v>
      </c>
      <c r="D2" t="s">
        <v>7932</v>
      </c>
      <c r="E2">
        <v>42736</v>
      </c>
    </row>
    <row r="3" spans="1:5" x14ac:dyDescent="0.2">
      <c r="A3" t="s">
        <v>6928</v>
      </c>
      <c r="B3" t="s">
        <v>7926</v>
      </c>
      <c r="C3" t="s">
        <v>7927</v>
      </c>
      <c r="D3" t="s">
        <v>7928</v>
      </c>
      <c r="E3">
        <v>42575</v>
      </c>
    </row>
    <row r="4" spans="1:5" x14ac:dyDescent="0.2">
      <c r="A4" t="s">
        <v>6929</v>
      </c>
      <c r="B4" t="s">
        <v>7933</v>
      </c>
      <c r="C4" t="s">
        <v>7681</v>
      </c>
      <c r="D4" t="s">
        <v>7682</v>
      </c>
      <c r="E4">
        <v>42818</v>
      </c>
    </row>
    <row r="5" spans="1:5" x14ac:dyDescent="0.2">
      <c r="A5" t="s">
        <v>6930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6931</v>
      </c>
      <c r="B6" t="s">
        <v>7934</v>
      </c>
      <c r="C6" t="s">
        <v>7935</v>
      </c>
      <c r="D6" t="s">
        <v>7936</v>
      </c>
      <c r="E6">
        <v>42783</v>
      </c>
    </row>
    <row r="7" spans="1:5" x14ac:dyDescent="0.2">
      <c r="A7" t="s">
        <v>6946</v>
      </c>
      <c r="B7" t="s">
        <v>3475</v>
      </c>
      <c r="C7" t="s">
        <v>3475</v>
      </c>
      <c r="D7" t="s">
        <v>3475</v>
      </c>
      <c r="E7">
        <v>1462</v>
      </c>
    </row>
    <row r="8" spans="1:5" x14ac:dyDescent="0.2">
      <c r="A8" t="s">
        <v>6932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6933</v>
      </c>
      <c r="B9" t="s">
        <v>7937</v>
      </c>
      <c r="C9" t="s">
        <v>3492</v>
      </c>
      <c r="D9" t="s">
        <v>3492</v>
      </c>
      <c r="E9">
        <v>42690</v>
      </c>
    </row>
    <row r="10" spans="1:5" x14ac:dyDescent="0.2">
      <c r="A10" t="s">
        <v>6934</v>
      </c>
      <c r="B10" t="s">
        <v>3475</v>
      </c>
      <c r="C10" t="s">
        <v>3475</v>
      </c>
      <c r="D10" t="s">
        <v>3475</v>
      </c>
      <c r="E10">
        <v>1462</v>
      </c>
    </row>
    <row r="11" spans="1:5" x14ac:dyDescent="0.2">
      <c r="A11" t="s">
        <v>6935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6936</v>
      </c>
      <c r="B12" t="s">
        <v>3475</v>
      </c>
      <c r="C12" t="s">
        <v>3475</v>
      </c>
      <c r="D12" t="s">
        <v>3475</v>
      </c>
      <c r="E12">
        <v>1462</v>
      </c>
    </row>
    <row r="13" spans="1:5" x14ac:dyDescent="0.2">
      <c r="A13" t="s">
        <v>6937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6938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6939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6940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6941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6942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6943</v>
      </c>
      <c r="B19" t="s">
        <v>7938</v>
      </c>
      <c r="C19" t="s">
        <v>7939</v>
      </c>
      <c r="D19" t="s">
        <v>7940</v>
      </c>
      <c r="E19">
        <v>42650</v>
      </c>
    </row>
    <row r="20" spans="1:5" x14ac:dyDescent="0.2">
      <c r="A20" t="s">
        <v>5264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5265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5209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5266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5267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5268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5269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5270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5271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5272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5273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5274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5275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5276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5277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5278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3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41956 dagen</v>
      </c>
      <c r="C6" s="704" t="str">
        <f t="shared" ca="1" si="1"/>
        <v>Patient.Leeftijd**41956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5119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5119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5119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7158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7907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7167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7169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7171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7173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7175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7177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7179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7181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7183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7185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7187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7189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7191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7193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7195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7197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7199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7201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7203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7205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7207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7209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7211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7213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7215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7217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7219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7221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7223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7225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7835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7837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7839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7841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7843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7845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7847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7849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7851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7853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7855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7857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7859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7861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7863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7865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7867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7869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7871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7873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7875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7877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7879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7881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7883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7885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7887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7889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7891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7893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7560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7562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7564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7566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7568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7570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7572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7574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7576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7578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7580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7582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7584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7586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7588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7590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7592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7594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7596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7598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7600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7602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7604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7606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7608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7610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7612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7614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7616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7618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7705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7707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7709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7711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7713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7715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7717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7719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7721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7723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7725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7727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7729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7731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7733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7735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7737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7739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7741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7743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7745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7747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7749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7751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7753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7755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7757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7759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7761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7763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7765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7767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7769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7771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7773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7775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7777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7779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7781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7783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7785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7787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7789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7791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7793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7795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7797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7799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7801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7803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7805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7807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7809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7811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7813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7815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7817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7819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7821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7823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7046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7052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7666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/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5160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43417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13-nov-2018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41956)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7269</v>
      </c>
      <c r="B35" t="s">
        <v>7273</v>
      </c>
    </row>
    <row r="36" spans="1:2" x14ac:dyDescent="0.2">
      <c r="A36" s="152" t="s">
        <v>7270</v>
      </c>
      <c r="B36" t="s">
        <v>7274</v>
      </c>
    </row>
    <row r="37" spans="1:2" x14ac:dyDescent="0.2">
      <c r="A37" s="152" t="s">
        <v>7271</v>
      </c>
      <c r="B37" t="s">
        <v>7275</v>
      </c>
    </row>
    <row r="38" spans="1:2" x14ac:dyDescent="0.2">
      <c r="A38" s="152" t="s">
        <v>7272</v>
      </c>
      <c r="B38" s="43" t="s">
        <v>7276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13-nov-2018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18">
        <f>PedBerMedIV!C29</f>
        <v>0</v>
      </c>
      <c r="G31" s="818"/>
      <c r="H31" s="818"/>
      <c r="I31" s="818"/>
      <c r="J31" s="818"/>
      <c r="K31" s="818"/>
      <c r="L31" s="818"/>
      <c r="M31" s="818"/>
      <c r="N31" s="818"/>
      <c r="O31" s="818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8"/>
      <c r="G32" s="818"/>
      <c r="H32" s="818"/>
      <c r="I32" s="818"/>
      <c r="J32" s="818"/>
      <c r="K32" s="818"/>
      <c r="L32" s="818"/>
      <c r="M32" s="818"/>
      <c r="N32" s="818"/>
      <c r="O32" s="818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8"/>
      <c r="G33" s="818"/>
      <c r="H33" s="818"/>
      <c r="I33" s="818"/>
      <c r="J33" s="818"/>
      <c r="K33" s="818"/>
      <c r="L33" s="818"/>
      <c r="M33" s="818"/>
      <c r="N33" s="818"/>
      <c r="O33" s="818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4079</v>
      </c>
      <c r="F1" s="730"/>
      <c r="G1" s="730"/>
      <c r="H1" s="730"/>
      <c r="I1" s="730"/>
      <c r="J1" s="730"/>
      <c r="K1" s="730"/>
      <c r="L1" s="730"/>
      <c r="M1" s="730" t="s">
        <v>4080</v>
      </c>
      <c r="N1" s="730"/>
      <c r="O1" s="730"/>
      <c r="P1" s="730"/>
      <c r="Q1" s="730"/>
      <c r="R1" s="730"/>
      <c r="S1" s="730"/>
      <c r="T1" s="730" t="s">
        <v>4068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353</v>
      </c>
      <c r="F2" s="732"/>
      <c r="G2" s="732" t="s">
        <v>354</v>
      </c>
      <c r="H2" s="732"/>
      <c r="I2" s="732" t="s">
        <v>6979</v>
      </c>
      <c r="J2" s="732"/>
      <c r="K2" s="732" t="s">
        <v>6980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362</v>
      </c>
      <c r="V2" s="732"/>
      <c r="W2" s="732"/>
      <c r="X2" s="732"/>
    </row>
    <row r="3" spans="1:26" s="735" customFormat="1" ht="38.25" x14ac:dyDescent="0.2">
      <c r="A3" s="733"/>
      <c r="B3" s="734" t="s">
        <v>4082</v>
      </c>
      <c r="C3" s="734" t="s">
        <v>3285</v>
      </c>
      <c r="D3" s="734" t="s">
        <v>4084</v>
      </c>
      <c r="E3" s="734" t="s">
        <v>4083</v>
      </c>
      <c r="F3" s="734" t="s">
        <v>365</v>
      </c>
      <c r="G3" s="734" t="s">
        <v>4083</v>
      </c>
      <c r="H3" s="734" t="s">
        <v>365</v>
      </c>
      <c r="I3" s="734" t="s">
        <v>4083</v>
      </c>
      <c r="J3" s="734" t="s">
        <v>365</v>
      </c>
      <c r="K3" s="734" t="s">
        <v>4083</v>
      </c>
      <c r="L3" s="734" t="s">
        <v>365</v>
      </c>
      <c r="M3" s="734" t="s">
        <v>4076</v>
      </c>
      <c r="N3" s="734" t="s">
        <v>4077</v>
      </c>
      <c r="O3" s="734" t="s">
        <v>4078</v>
      </c>
      <c r="P3" s="734" t="s">
        <v>4858</v>
      </c>
      <c r="Q3" s="734" t="s">
        <v>4856</v>
      </c>
      <c r="R3" s="734" t="s">
        <v>4066</v>
      </c>
      <c r="S3" s="734" t="s">
        <v>4086</v>
      </c>
      <c r="T3" s="734" t="s">
        <v>355</v>
      </c>
      <c r="U3" s="734" t="s">
        <v>4083</v>
      </c>
      <c r="V3" s="734" t="s">
        <v>365</v>
      </c>
      <c r="W3" s="734" t="s">
        <v>4732</v>
      </c>
      <c r="X3" s="734" t="s">
        <v>4074</v>
      </c>
      <c r="Z3" s="735" t="s">
        <v>4705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159</v>
      </c>
      <c r="C5" s="720" t="s">
        <v>118</v>
      </c>
      <c r="D5" s="720" t="s">
        <v>451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31">
        <f t="shared" ref="A6:A35" si="5">A5+1</f>
        <v>3</v>
      </c>
      <c r="B6" s="720" t="s">
        <v>90</v>
      </c>
      <c r="C6" s="720" t="s">
        <v>55</v>
      </c>
      <c r="D6" s="720" t="s">
        <v>282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450</v>
      </c>
    </row>
    <row r="7" spans="1:26" x14ac:dyDescent="0.2">
      <c r="A7" s="731">
        <f t="shared" si="5"/>
        <v>4</v>
      </c>
      <c r="B7" s="720" t="s">
        <v>109</v>
      </c>
      <c r="C7" s="720" t="s">
        <v>118</v>
      </c>
      <c r="D7" s="720" t="s">
        <v>321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453</v>
      </c>
    </row>
    <row r="8" spans="1:26" x14ac:dyDescent="0.2">
      <c r="A8" s="731">
        <f t="shared" si="5"/>
        <v>5</v>
      </c>
      <c r="B8" s="720" t="s">
        <v>329</v>
      </c>
      <c r="C8" s="720" t="s">
        <v>118</v>
      </c>
      <c r="D8" s="720" t="s">
        <v>451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33</v>
      </c>
      <c r="C9" s="720" t="s">
        <v>118</v>
      </c>
      <c r="D9" s="720" t="s">
        <v>583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253</v>
      </c>
      <c r="C10" s="720" t="s">
        <v>118</v>
      </c>
      <c r="D10" s="720" t="s">
        <v>451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228</v>
      </c>
      <c r="C11" s="720" t="s">
        <v>118</v>
      </c>
      <c r="D11" s="720" t="s">
        <v>451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7651</v>
      </c>
      <c r="C12" s="720" t="s">
        <v>119</v>
      </c>
      <c r="D12" s="720" t="s">
        <v>129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4248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7652</v>
      </c>
      <c r="C13" s="720" t="s">
        <v>119</v>
      </c>
      <c r="D13" s="720" t="s">
        <v>129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4248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75</v>
      </c>
      <c r="C14" s="720" t="s">
        <v>118</v>
      </c>
      <c r="D14" s="720" t="s">
        <v>321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103</v>
      </c>
      <c r="C15" s="720" t="s">
        <v>118</v>
      </c>
      <c r="D15" s="720" t="s">
        <v>280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356</v>
      </c>
      <c r="C16" s="720" t="s">
        <v>118</v>
      </c>
      <c r="D16" s="720" t="s">
        <v>363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370</v>
      </c>
      <c r="C17" s="720" t="s">
        <v>118</v>
      </c>
      <c r="D17" s="720" t="s">
        <v>583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357</v>
      </c>
      <c r="C18" s="720" t="s">
        <v>118</v>
      </c>
      <c r="D18" s="720" t="s">
        <v>451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123</v>
      </c>
      <c r="C19" s="720" t="s">
        <v>118</v>
      </c>
      <c r="D19" s="720" t="s">
        <v>281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138</v>
      </c>
      <c r="C20" s="720" t="s">
        <v>4045</v>
      </c>
      <c r="D20" s="720" t="s">
        <v>139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358</v>
      </c>
      <c r="C21" s="720" t="s">
        <v>4045</v>
      </c>
      <c r="D21" s="720" t="s">
        <v>139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304</v>
      </c>
      <c r="C22" s="720" t="s">
        <v>118</v>
      </c>
      <c r="D22" s="720" t="s">
        <v>451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359</v>
      </c>
      <c r="C23" s="720" t="s">
        <v>118</v>
      </c>
      <c r="D23" s="720" t="s">
        <v>280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360</v>
      </c>
      <c r="C24" s="720" t="s">
        <v>118</v>
      </c>
      <c r="D24" s="720" t="s">
        <v>280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275</v>
      </c>
      <c r="C25" s="720" t="s">
        <v>118</v>
      </c>
      <c r="D25" s="720" t="s">
        <v>280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361</v>
      </c>
      <c r="C26" s="720" t="s">
        <v>118</v>
      </c>
      <c r="D26" s="720" t="s">
        <v>451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89</v>
      </c>
      <c r="C27" s="720" t="s">
        <v>118</v>
      </c>
      <c r="D27" s="720" t="s">
        <v>281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7920</v>
      </c>
      <c r="C28" s="720" t="s">
        <v>369</v>
      </c>
      <c r="D28" s="720" t="s">
        <v>302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48</v>
      </c>
      <c r="C29" s="720" t="s">
        <v>118</v>
      </c>
      <c r="D29" s="720" t="s">
        <v>451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300</v>
      </c>
      <c r="C30" s="720" t="s">
        <v>118</v>
      </c>
      <c r="D30" s="720" t="s">
        <v>451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249</v>
      </c>
      <c r="C31" s="720" t="s">
        <v>118</v>
      </c>
      <c r="D31" s="720" t="s">
        <v>280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250</v>
      </c>
      <c r="C32" s="720" t="s">
        <v>118</v>
      </c>
      <c r="D32" s="720" t="s">
        <v>280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206</v>
      </c>
      <c r="C33" s="720" t="s">
        <v>118</v>
      </c>
      <c r="D33" s="720" t="s">
        <v>280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118</v>
      </c>
      <c r="D34" s="720" t="s">
        <v>451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273</v>
      </c>
      <c r="C35" s="720" t="s">
        <v>118</v>
      </c>
      <c r="D35" s="720" t="s">
        <v>280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340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4081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13-nov-2018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19">
        <f>_Ped_Lijn_Opm</f>
        <v>0</v>
      </c>
      <c r="F16" s="820"/>
      <c r="G16" s="820"/>
      <c r="H16" s="820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7438</v>
      </c>
      <c r="K1" s="1" t="s">
        <v>7436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7437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13-nov-2018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1">
        <f>_Ped_Ent_Opm</f>
        <v>0</v>
      </c>
      <c r="G18" s="822"/>
      <c r="H18" s="822"/>
      <c r="I18" s="822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2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7912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7912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7449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1">
        <f>_Ped_TPN_Opm</f>
        <v>0</v>
      </c>
      <c r="G39" s="822"/>
      <c r="H39" s="822"/>
      <c r="I39" s="822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7433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7911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7448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7911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7660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7659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13-nov-2018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3" t="str">
        <f>IF(_Ped_Lab_Opm=0,"",_Ped_Lab_Opm)</f>
        <v/>
      </c>
      <c r="E43" s="824"/>
      <c r="F43" s="824"/>
      <c r="G43" s="824"/>
      <c r="H43" s="824"/>
      <c r="I43" s="824"/>
      <c r="J43" s="824"/>
      <c r="K43" s="824"/>
      <c r="L43" s="824"/>
    </row>
    <row r="44" spans="2:12" ht="20.100000000000001" customHeight="1" x14ac:dyDescent="0.2">
      <c r="B44" s="604"/>
      <c r="C44" s="604"/>
      <c r="D44" s="824"/>
      <c r="E44" s="824"/>
      <c r="F44" s="824"/>
      <c r="G44" s="824"/>
      <c r="H44" s="824"/>
      <c r="I44" s="824"/>
      <c r="J44" s="824"/>
      <c r="K44" s="824"/>
      <c r="L44" s="824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13-nov-2018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5" t="str">
        <f>IF(_Ped_AfsprOverig=0,"",_Ped_AfsprOverig)</f>
        <v/>
      </c>
      <c r="H18" s="826"/>
      <c r="I18" s="826"/>
      <c r="J18" s="826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6"/>
      <c r="H19" s="826"/>
      <c r="I19" s="826"/>
      <c r="J19" s="826"/>
      <c r="O19" s="348"/>
    </row>
    <row r="20" spans="2:15" ht="18" customHeight="1" thickTop="1" x14ac:dyDescent="0.2">
      <c r="G20" s="826"/>
      <c r="H20" s="826"/>
      <c r="I20" s="826"/>
      <c r="J20" s="826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0" t="str">
        <f>"= "&amp;IF(ROUND(0.02*(E5),1)&lt;0.1,0.1,IF(ROUND(0.02*(E5),1)&gt;0.5,0.5,ROUND(0.02*(E5),1)))*2&amp;" ml van 0,5 mg/ml (min 0,1 mg)"</f>
        <v>= 0,2 ml van 0,5 mg/ml (min 0,1 mg)</v>
      </c>
      <c r="F16" s="830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1"/>
      <c r="F17" s="831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0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1"/>
      <c r="F21" s="831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8" t="s">
        <v>6984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9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7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7"/>
      <c r="C31" s="598" t="s">
        <v>205</v>
      </c>
      <c r="D31" s="430" t="str">
        <f>IF((20*E5)&gt;1500,"1500 mg iv",20*E5&amp;" mg iv")</f>
        <v>0 mg iv</v>
      </c>
      <c r="E31" s="830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0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0"/>
      <c r="F32" s="830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13-nov-2018</v>
      </c>
      <c r="E2" s="215" t="s">
        <v>351</v>
      </c>
      <c r="F2" s="832" t="str">
        <f>Txt_Pat_FullName</f>
        <v/>
      </c>
      <c r="G2" s="832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41956)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2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3">
        <f>_Ped_Ent_Opm</f>
        <v>0</v>
      </c>
      <c r="E12" s="834"/>
      <c r="F12" s="834"/>
      <c r="G12" s="834"/>
      <c r="H12" s="834"/>
      <c r="I12" s="834"/>
      <c r="J12" s="834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1" t="str">
        <f>TRIM(Txt_Ped_Lab_1)</f>
        <v/>
      </c>
      <c r="E15" s="842"/>
      <c r="F15" s="842"/>
      <c r="G15" s="842"/>
      <c r="H15" s="842"/>
      <c r="I15" s="842"/>
      <c r="J15" s="842"/>
      <c r="L15" s="218"/>
    </row>
    <row r="16" spans="1:12" ht="12.6" customHeight="1" x14ac:dyDescent="0.2">
      <c r="B16" s="217"/>
      <c r="C16" s="217" t="s">
        <v>346</v>
      </c>
      <c r="D16" s="839" t="str">
        <f>TRIM(Txt_Ped_Lab_2)</f>
        <v/>
      </c>
      <c r="E16" s="840"/>
      <c r="F16" s="840"/>
      <c r="G16" s="840"/>
      <c r="H16" s="840"/>
      <c r="I16" s="840"/>
      <c r="J16" s="840"/>
      <c r="L16" s="218"/>
    </row>
    <row r="17" spans="1:12" ht="12.6" customHeight="1" x14ac:dyDescent="0.2">
      <c r="B17" s="217"/>
      <c r="C17" s="217" t="s">
        <v>347</v>
      </c>
      <c r="D17" s="839" t="str">
        <f>TRIM(Txt_Ped_Lab_3)</f>
        <v/>
      </c>
      <c r="E17" s="843"/>
      <c r="F17" s="843"/>
      <c r="G17" s="843"/>
      <c r="H17" s="843"/>
      <c r="I17" s="843"/>
      <c r="J17" s="843"/>
      <c r="L17" s="218"/>
    </row>
    <row r="18" spans="1:12" ht="12.6" customHeight="1" x14ac:dyDescent="0.2">
      <c r="B18" s="217"/>
      <c r="C18" s="217" t="s">
        <v>108</v>
      </c>
      <c r="D18" s="839" t="str">
        <f>TRIM(Txt_Ped_Lab_4)</f>
        <v/>
      </c>
      <c r="E18" s="843"/>
      <c r="F18" s="843"/>
      <c r="G18" s="843"/>
      <c r="H18" s="843"/>
      <c r="I18" s="843"/>
      <c r="J18" s="843"/>
      <c r="L18" s="218"/>
    </row>
    <row r="19" spans="1:12" ht="12.6" customHeight="1" x14ac:dyDescent="0.2">
      <c r="B19" s="217"/>
      <c r="C19" s="227" t="s">
        <v>18</v>
      </c>
      <c r="D19" s="839" t="str">
        <f>TRIM(Txt_Ped_Lab_5)</f>
        <v/>
      </c>
      <c r="E19" s="844"/>
      <c r="F19" s="844"/>
      <c r="G19" s="844"/>
      <c r="H19" s="844"/>
      <c r="I19" s="844"/>
      <c r="J19" s="844"/>
      <c r="L19" s="218"/>
    </row>
    <row r="20" spans="1:12" ht="12.6" customHeight="1" x14ac:dyDescent="0.2">
      <c r="B20" s="217"/>
      <c r="C20" s="227" t="s">
        <v>219</v>
      </c>
      <c r="D20" s="835">
        <f>_Ped_Lab_Opm</f>
        <v>0</v>
      </c>
      <c r="E20" s="836"/>
      <c r="F20" s="836"/>
      <c r="G20" s="836"/>
      <c r="H20" s="836"/>
      <c r="I20" s="836"/>
      <c r="J20" s="836"/>
      <c r="L20" s="218"/>
    </row>
    <row r="21" spans="1:12" ht="12.6" customHeight="1" x14ac:dyDescent="0.2">
      <c r="A21" s="221"/>
      <c r="B21" s="226"/>
      <c r="C21" s="228"/>
      <c r="D21" s="837"/>
      <c r="E21" s="837"/>
      <c r="F21" s="837"/>
      <c r="G21" s="837"/>
      <c r="H21" s="837"/>
      <c r="I21" s="837"/>
      <c r="J21" s="837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13-nov-2018</v>
      </c>
      <c r="E34" s="215" t="s">
        <v>351</v>
      </c>
      <c r="F34" s="832" t="str">
        <f>Txt_Pat_FullName</f>
        <v/>
      </c>
      <c r="G34" s="832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41956)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3">
        <f>_Ped_Lijn_Opm</f>
        <v>0</v>
      </c>
      <c r="E46" s="834"/>
      <c r="F46" s="834"/>
      <c r="G46" s="834"/>
      <c r="H46" s="834"/>
      <c r="I46" s="834"/>
      <c r="J46" s="834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5">
        <f>_Ped_MedIV_Opm</f>
        <v>0</v>
      </c>
      <c r="E72" s="835"/>
      <c r="F72" s="835"/>
      <c r="G72" s="835"/>
      <c r="H72" s="835"/>
      <c r="I72" s="835"/>
      <c r="J72" s="835"/>
      <c r="L72" s="218"/>
    </row>
    <row r="73" spans="1:12" ht="12.6" customHeight="1" x14ac:dyDescent="0.2">
      <c r="D73" s="838"/>
      <c r="E73" s="838"/>
      <c r="F73" s="838"/>
      <c r="G73" s="838"/>
      <c r="H73" s="838"/>
      <c r="I73" s="838"/>
      <c r="J73" s="838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13-nov-2018</v>
      </c>
      <c r="E75" s="215" t="s">
        <v>351</v>
      </c>
      <c r="F75" s="832" t="str">
        <f>Txt_Pat_FullName</f>
        <v/>
      </c>
      <c r="G75" s="832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41956)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3">
        <f>_Ped_TPN_Opm</f>
        <v>0</v>
      </c>
      <c r="E99" s="834"/>
      <c r="F99" s="834"/>
      <c r="G99" s="834"/>
      <c r="H99" s="834"/>
      <c r="I99" s="834"/>
      <c r="J99" s="834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845" t="str">
        <f>IF(OR(_User_Type="Artsen",_User_Type="Supervisor"), _User_LastName&amp;", "&amp;_User_FirstName,"")</f>
        <v/>
      </c>
      <c r="R2" s="845"/>
      <c r="S2" s="845"/>
      <c r="T2" s="845"/>
      <c r="U2" s="845"/>
      <c r="V2" s="845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3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48">
        <f ca="1">TODAY()</f>
        <v>43417</v>
      </c>
      <c r="AB25" s="848"/>
      <c r="AC25" s="848"/>
      <c r="AD25" s="848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7458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52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797"/>
    </row>
    <row r="14" spans="1:8" ht="18" customHeight="1" x14ac:dyDescent="0.2">
      <c r="A14" s="853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7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7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7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7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7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3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3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7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797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57" t="s">
        <v>218</v>
      </c>
      <c r="F25" s="858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7"/>
      <c r="F26" s="858"/>
      <c r="G26" s="528"/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24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799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7481</v>
      </c>
      <c r="C32" s="542"/>
      <c r="D32" s="542"/>
      <c r="E32" s="542"/>
      <c r="F32" s="799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9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9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9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529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73" t="s">
        <v>287</v>
      </c>
      <c r="F25" s="874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532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53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54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5" t="s">
        <v>182</v>
      </c>
      <c r="C38" s="876"/>
      <c r="D38" s="876"/>
      <c r="E38" s="876"/>
      <c r="F38" s="877"/>
      <c r="G38" s="536" t="s">
        <v>183</v>
      </c>
      <c r="H38" s="536"/>
    </row>
    <row r="39" spans="1:9" ht="18" customHeight="1" x14ac:dyDescent="0.2">
      <c r="A39" s="547"/>
      <c r="B39" s="878" t="s">
        <v>184</v>
      </c>
      <c r="C39" s="879"/>
      <c r="D39" s="879"/>
      <c r="E39" s="879"/>
      <c r="F39" s="880"/>
      <c r="G39" s="522" t="s">
        <v>185</v>
      </c>
      <c r="H39" s="521"/>
    </row>
    <row r="40" spans="1:9" ht="18" customHeight="1" x14ac:dyDescent="0.2">
      <c r="A40" s="547"/>
      <c r="B40" s="878" t="s">
        <v>186</v>
      </c>
      <c r="C40" s="879"/>
      <c r="D40" s="879"/>
      <c r="E40" s="879"/>
      <c r="F40" s="880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799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9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9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9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9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0" t="str">
        <f>IF(AND(G15&lt;&gt;"",G17="",G18="",G19="",G20=""),PedBerTPN!H8,"")</f>
        <v/>
      </c>
      <c r="C21" s="801"/>
      <c r="D21" s="801"/>
      <c r="E21" s="801"/>
      <c r="F21" s="802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277</v>
      </c>
      <c r="E24" s="787" t="s">
        <v>132</v>
      </c>
      <c r="F24" s="788" t="s">
        <v>299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7467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9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9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9" ht="18" customHeight="1" x14ac:dyDescent="0.2">
      <c r="A13" s="871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9" t="str">
        <f>PedBerTPN!W5</f>
        <v/>
      </c>
      <c r="H13" s="521"/>
    </row>
    <row r="14" spans="1:9" ht="18" customHeight="1" x14ac:dyDescent="0.2">
      <c r="A14" s="872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0"/>
      <c r="C15" s="790"/>
      <c r="D15" s="790"/>
      <c r="E15" s="790"/>
      <c r="F15" s="790" t="s">
        <v>162</v>
      </c>
      <c r="G15" s="791" t="str">
        <f>G13</f>
        <v/>
      </c>
      <c r="H15" s="521"/>
      <c r="I15" s="807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2"/>
      <c r="H16" s="521"/>
    </row>
    <row r="17" spans="1:9" ht="18" customHeight="1" x14ac:dyDescent="0.2">
      <c r="A17" s="872" t="str">
        <f>PedBerTPN!V6</f>
        <v/>
      </c>
      <c r="B17" s="525" t="s">
        <v>234</v>
      </c>
      <c r="C17" s="526"/>
      <c r="D17" s="526"/>
      <c r="E17" s="787"/>
      <c r="F17" s="788" t="s">
        <v>133</v>
      </c>
      <c r="G17" s="528" t="str">
        <f>PedBerTPN!W6</f>
        <v/>
      </c>
      <c r="H17" s="521"/>
    </row>
    <row r="18" spans="1:9" ht="18" customHeight="1" x14ac:dyDescent="0.2">
      <c r="A18" s="872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6"/>
      <c r="C19" s="786"/>
      <c r="D19" s="786"/>
      <c r="E19" s="856" t="s">
        <v>161</v>
      </c>
      <c r="F19" s="856"/>
      <c r="G19" s="793" t="str">
        <f>IF(G17="","",SUM(PedBerTPN!G6:G7)&amp;" ml")</f>
        <v/>
      </c>
      <c r="H19" s="521"/>
      <c r="I19" s="807">
        <f>StringToDouble(G19)</f>
        <v>0</v>
      </c>
    </row>
    <row r="20" spans="1:9" ht="18" customHeight="1" x14ac:dyDescent="0.2">
      <c r="A20" s="520"/>
      <c r="B20" s="805"/>
      <c r="C20" s="805"/>
      <c r="D20" s="805"/>
      <c r="E20" s="806"/>
      <c r="F20" s="806"/>
      <c r="G20" s="793"/>
      <c r="H20" s="804"/>
    </row>
    <row r="21" spans="1:9" ht="18" customHeight="1" x14ac:dyDescent="0.2">
      <c r="A21" s="520"/>
      <c r="B21" s="805"/>
      <c r="C21" s="805"/>
      <c r="D21" s="805"/>
      <c r="E21" s="806"/>
      <c r="F21" s="806"/>
      <c r="G21" s="793"/>
      <c r="H21" s="804"/>
    </row>
    <row r="22" spans="1:9" ht="18" customHeight="1" x14ac:dyDescent="0.2">
      <c r="A22" s="520"/>
      <c r="B22" s="805"/>
      <c r="C22" s="805"/>
      <c r="D22" s="805"/>
      <c r="E22" s="806"/>
      <c r="F22" s="806"/>
      <c r="G22" s="793"/>
      <c r="H22" s="804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2" t="str">
        <f>PedBerTPN!$V$16</f>
        <v/>
      </c>
      <c r="B24" s="523" t="str">
        <f>PedBerTPN!H17</f>
        <v/>
      </c>
      <c r="C24" s="787"/>
      <c r="D24" s="787" t="s">
        <v>62</v>
      </c>
      <c r="E24" s="787" t="s">
        <v>63</v>
      </c>
      <c r="F24" s="788" t="s">
        <v>64</v>
      </c>
      <c r="G24" s="524" t="str">
        <f>PedBerTPN!$W$17</f>
        <v/>
      </c>
      <c r="H24" s="521"/>
    </row>
    <row r="25" spans="1:9" ht="18" customHeight="1" x14ac:dyDescent="0.2">
      <c r="A25" s="872"/>
      <c r="B25" s="525" t="s">
        <v>148</v>
      </c>
      <c r="C25" s="526"/>
      <c r="D25" s="526"/>
      <c r="E25" s="787"/>
      <c r="F25" s="788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7"/>
      <c r="F26" s="788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PedBerTPN!$W$16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PedBerTPN!V3</f>
        <v/>
      </c>
      <c r="B30" s="537" t="s">
        <v>7910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PedBerTPN!$W$3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3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5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3" t="str">
        <f>NeoBerInfB!B3</f>
        <v>Actuele Afspraken</v>
      </c>
      <c r="D9" s="883"/>
      <c r="E9" s="883"/>
      <c r="F9" s="883"/>
      <c r="G9" s="883"/>
      <c r="H9" s="646" t="s">
        <v>4499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4501</v>
      </c>
      <c r="Q9" s="647" t="str">
        <f ca="1">Txt_Pat_GeboorteDat</f>
        <v/>
      </c>
      <c r="R9" s="646"/>
    </row>
    <row r="10" spans="1:18" ht="20.100000000000001" customHeight="1" x14ac:dyDescent="0.2">
      <c r="C10" s="883"/>
      <c r="D10" s="883"/>
      <c r="E10" s="883"/>
      <c r="F10" s="883"/>
      <c r="G10" s="883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3"/>
      <c r="D11" s="883"/>
      <c r="E11" s="883"/>
      <c r="F11" s="883"/>
      <c r="G11" s="883"/>
      <c r="H11" s="646" t="s">
        <v>229</v>
      </c>
      <c r="I11" s="646" t="str">
        <f ca="1">Txt_Pat_AfspraakDat</f>
        <v>13-nov-2018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3"/>
      <c r="D12" s="883"/>
      <c r="E12" s="883"/>
      <c r="F12" s="883"/>
      <c r="G12" s="883"/>
      <c r="H12" s="646" t="s">
        <v>386</v>
      </c>
      <c r="I12" s="646" t="str">
        <f>Txt_Pat_Bed</f>
        <v/>
      </c>
      <c r="J12" s="650"/>
      <c r="K12" s="646"/>
      <c r="L12" s="646"/>
      <c r="M12" s="646" t="s">
        <v>5262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3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3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3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4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4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4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4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4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4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4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4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4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4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3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3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3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3" t="str">
        <f>NeoBerInfB!AI36</f>
        <v/>
      </c>
      <c r="C42" s="638">
        <v>14</v>
      </c>
      <c r="D42" s="884" t="str">
        <f>IF(Var_Neo_InfB_Cont_MedTekst_1="","",Var_Neo_InfB_Cont_MedTekst_1)</f>
        <v/>
      </c>
      <c r="E42" s="884"/>
      <c r="F42" s="884"/>
      <c r="G42" s="884"/>
      <c r="H42" s="884"/>
      <c r="I42" s="884"/>
      <c r="J42" s="884"/>
      <c r="K42" s="885"/>
      <c r="L42" s="884"/>
      <c r="M42" s="884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3" t="str">
        <f>NeoBerInfB!AI37</f>
        <v/>
      </c>
      <c r="C43" s="638">
        <v>15</v>
      </c>
      <c r="D43" s="886" t="str">
        <f>IF(Var_Neo_InfB_Cont_MedTekst_2="","",Var_Neo_InfB_Cont_MedTekst_2)</f>
        <v/>
      </c>
      <c r="E43" s="886"/>
      <c r="F43" s="886"/>
      <c r="G43" s="886"/>
      <c r="H43" s="886"/>
      <c r="I43" s="886"/>
      <c r="J43" s="886"/>
      <c r="K43" s="886"/>
      <c r="L43" s="886"/>
      <c r="M43" s="886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4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4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3" t="str">
        <f>NeoBerInfB!AI42</f>
        <v/>
      </c>
      <c r="C51" s="638"/>
      <c r="D51" s="638" t="s">
        <v>7911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3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3" t="str">
        <f>NeoBerInfB!AI44</f>
        <v/>
      </c>
      <c r="C53" s="638"/>
      <c r="D53" s="638" t="s">
        <v>7447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3" t="str">
        <f>NeoBerInfB!AI45</f>
        <v/>
      </c>
      <c r="C54" s="638"/>
      <c r="D54" s="638" t="s">
        <v>7448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3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3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3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3" t="s">
        <v>4254</v>
      </c>
      <c r="C71" s="644"/>
      <c r="D71" s="644"/>
      <c r="E71" s="643" t="s">
        <v>219</v>
      </c>
      <c r="F71" s="881" t="str">
        <f>IF(_Neo_Lab_Opm=0,"",_Neo_Lab_Opm)</f>
        <v/>
      </c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</row>
    <row r="72" spans="1:18" ht="20.100000000000001" customHeight="1" x14ac:dyDescent="0.2">
      <c r="C72" s="644"/>
      <c r="D72" s="644"/>
      <c r="E72" s="645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7913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41956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8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9">
        <f t="shared" si="25"/>
        <v>0</v>
      </c>
      <c r="AO23" s="809">
        <f t="shared" si="25"/>
        <v>0</v>
      </c>
      <c r="AP23" s="809">
        <f t="shared" si="25"/>
        <v>0</v>
      </c>
      <c r="AQ23" s="809">
        <f t="shared" si="25"/>
        <v>0</v>
      </c>
      <c r="AR23" s="809">
        <f t="shared" si="25"/>
        <v>0</v>
      </c>
      <c r="AS23" s="809">
        <f t="shared" si="25"/>
        <v>0</v>
      </c>
      <c r="AT23" s="809">
        <f t="shared" si="25"/>
        <v>0</v>
      </c>
      <c r="AU23" s="809">
        <f t="shared" si="25"/>
        <v>0</v>
      </c>
      <c r="AV23" s="809">
        <f t="shared" si="25"/>
        <v>0</v>
      </c>
      <c r="AW23" s="809">
        <f t="shared" si="25"/>
        <v>0</v>
      </c>
      <c r="AX23" s="809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0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8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9">
        <f t="shared" si="25"/>
        <v>0</v>
      </c>
      <c r="AN24" s="809">
        <f t="shared" si="25"/>
        <v>0</v>
      </c>
      <c r="AO24" s="809">
        <f t="shared" si="25"/>
        <v>0</v>
      </c>
      <c r="AP24" s="809">
        <f t="shared" si="25"/>
        <v>0</v>
      </c>
      <c r="AQ24" s="809">
        <f t="shared" si="25"/>
        <v>0</v>
      </c>
      <c r="AR24" s="809">
        <f t="shared" si="25"/>
        <v>0</v>
      </c>
      <c r="AS24" s="809">
        <f t="shared" si="25"/>
        <v>0</v>
      </c>
      <c r="AT24" s="809">
        <f t="shared" si="25"/>
        <v>0</v>
      </c>
      <c r="AU24" s="809">
        <f t="shared" si="25"/>
        <v>0</v>
      </c>
      <c r="AV24" s="809">
        <f t="shared" si="25"/>
        <v>0</v>
      </c>
      <c r="AW24" s="809">
        <f t="shared" si="25"/>
        <v>0</v>
      </c>
      <c r="AX24" s="809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0" t="b">
        <f t="shared" si="21"/>
        <v>0</v>
      </c>
      <c r="AF25" s="261" t="b">
        <f t="shared" si="32"/>
        <v>0</v>
      </c>
      <c r="AG25" s="703" t="b">
        <f t="shared" si="22"/>
        <v>0</v>
      </c>
      <c r="AH25" s="808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9">
        <f t="shared" si="25"/>
        <v>0</v>
      </c>
      <c r="AN25" s="809">
        <f t="shared" si="25"/>
        <v>0</v>
      </c>
      <c r="AO25" s="809">
        <f t="shared" si="25"/>
        <v>0</v>
      </c>
      <c r="AP25" s="809">
        <f t="shared" si="25"/>
        <v>0</v>
      </c>
      <c r="AQ25" s="809">
        <f t="shared" si="25"/>
        <v>0</v>
      </c>
      <c r="AR25" s="809">
        <f t="shared" si="25"/>
        <v>0</v>
      </c>
      <c r="AS25" s="809">
        <f t="shared" si="25"/>
        <v>0</v>
      </c>
      <c r="AT25" s="809">
        <f t="shared" si="25"/>
        <v>0</v>
      </c>
      <c r="AU25" s="809">
        <f t="shared" si="25"/>
        <v>0</v>
      </c>
      <c r="AV25" s="809">
        <f t="shared" si="25"/>
        <v>0</v>
      </c>
      <c r="AW25" s="809">
        <f t="shared" si="25"/>
        <v>0</v>
      </c>
      <c r="AX25" s="809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0" t="b">
        <f t="shared" si="21"/>
        <v>0</v>
      </c>
      <c r="AF26" s="261" t="b">
        <f t="shared" si="32"/>
        <v>0</v>
      </c>
      <c r="AG26" s="703" t="b">
        <f t="shared" si="22"/>
        <v>0</v>
      </c>
      <c r="AH26" s="808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9">
        <f t="shared" si="25"/>
        <v>0</v>
      </c>
      <c r="AN26" s="809">
        <f t="shared" si="25"/>
        <v>0</v>
      </c>
      <c r="AO26" s="809">
        <f t="shared" si="25"/>
        <v>0</v>
      </c>
      <c r="AP26" s="809">
        <f t="shared" si="25"/>
        <v>0</v>
      </c>
      <c r="AQ26" s="809">
        <f t="shared" si="25"/>
        <v>0</v>
      </c>
      <c r="AR26" s="809">
        <f t="shared" si="25"/>
        <v>0</v>
      </c>
      <c r="AS26" s="809">
        <f t="shared" si="25"/>
        <v>0</v>
      </c>
      <c r="AT26" s="809">
        <f t="shared" si="25"/>
        <v>0</v>
      </c>
      <c r="AU26" s="809">
        <f t="shared" si="25"/>
        <v>0</v>
      </c>
      <c r="AV26" s="809">
        <f t="shared" si="25"/>
        <v>0</v>
      </c>
      <c r="AW26" s="809">
        <f t="shared" si="25"/>
        <v>0</v>
      </c>
      <c r="AX26" s="809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0" t="b">
        <f t="shared" si="21"/>
        <v>0</v>
      </c>
      <c r="AF27" s="261" t="b">
        <f t="shared" si="32"/>
        <v>0</v>
      </c>
      <c r="AG27" s="703" t="b">
        <f t="shared" si="22"/>
        <v>0</v>
      </c>
      <c r="AH27" s="808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9">
        <f t="shared" si="25"/>
        <v>0</v>
      </c>
      <c r="AN27" s="809">
        <f t="shared" si="25"/>
        <v>0</v>
      </c>
      <c r="AO27" s="809">
        <f t="shared" si="25"/>
        <v>0</v>
      </c>
      <c r="AP27" s="809">
        <f t="shared" si="25"/>
        <v>0</v>
      </c>
      <c r="AQ27" s="809">
        <f t="shared" si="25"/>
        <v>0</v>
      </c>
      <c r="AR27" s="809">
        <f t="shared" si="25"/>
        <v>0</v>
      </c>
      <c r="AS27" s="809">
        <f t="shared" si="25"/>
        <v>0</v>
      </c>
      <c r="AT27" s="809">
        <f t="shared" si="25"/>
        <v>0</v>
      </c>
      <c r="AU27" s="809">
        <f t="shared" si="25"/>
        <v>0</v>
      </c>
      <c r="AV27" s="809">
        <f t="shared" si="25"/>
        <v>0</v>
      </c>
      <c r="AW27" s="809">
        <f t="shared" si="25"/>
        <v>0</v>
      </c>
      <c r="AX27" s="809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0" t="b">
        <f t="shared" si="21"/>
        <v>0</v>
      </c>
      <c r="AF28" s="261" t="b">
        <f t="shared" si="32"/>
        <v>0</v>
      </c>
      <c r="AG28" s="703" t="b">
        <f t="shared" si="22"/>
        <v>0</v>
      </c>
      <c r="AH28" s="808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9">
        <f t="shared" si="25"/>
        <v>0</v>
      </c>
      <c r="AN28" s="809">
        <f t="shared" si="25"/>
        <v>0</v>
      </c>
      <c r="AO28" s="809">
        <f t="shared" si="25"/>
        <v>0</v>
      </c>
      <c r="AP28" s="809">
        <f t="shared" si="25"/>
        <v>0</v>
      </c>
      <c r="AQ28" s="809">
        <f t="shared" si="25"/>
        <v>0</v>
      </c>
      <c r="AR28" s="809">
        <f t="shared" si="25"/>
        <v>0</v>
      </c>
      <c r="AS28" s="809">
        <f t="shared" si="25"/>
        <v>0</v>
      </c>
      <c r="AT28" s="809">
        <f t="shared" si="25"/>
        <v>0</v>
      </c>
      <c r="AU28" s="809">
        <f t="shared" si="25"/>
        <v>0</v>
      </c>
      <c r="AV28" s="809">
        <f t="shared" si="25"/>
        <v>0</v>
      </c>
      <c r="AW28" s="809">
        <f t="shared" si="25"/>
        <v>0</v>
      </c>
      <c r="AX28" s="809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0" t="b">
        <f t="shared" si="21"/>
        <v>0</v>
      </c>
      <c r="AF29" s="261" t="b">
        <f t="shared" si="32"/>
        <v>0</v>
      </c>
      <c r="AG29" s="703" t="b">
        <f t="shared" si="22"/>
        <v>0</v>
      </c>
      <c r="AH29" s="808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9">
        <f t="shared" si="25"/>
        <v>0</v>
      </c>
      <c r="AN29" s="809">
        <f t="shared" si="25"/>
        <v>0</v>
      </c>
      <c r="AO29" s="809">
        <f t="shared" si="25"/>
        <v>0</v>
      </c>
      <c r="AP29" s="809">
        <f t="shared" si="25"/>
        <v>0</v>
      </c>
      <c r="AQ29" s="809">
        <f t="shared" si="25"/>
        <v>0</v>
      </c>
      <c r="AR29" s="809">
        <f t="shared" si="25"/>
        <v>0</v>
      </c>
      <c r="AS29" s="809">
        <f t="shared" si="25"/>
        <v>0</v>
      </c>
      <c r="AT29" s="809">
        <f t="shared" si="25"/>
        <v>0</v>
      </c>
      <c r="AU29" s="809">
        <f t="shared" si="25"/>
        <v>0</v>
      </c>
      <c r="AV29" s="809">
        <f t="shared" si="25"/>
        <v>0</v>
      </c>
      <c r="AW29" s="809">
        <f t="shared" si="25"/>
        <v>0</v>
      </c>
      <c r="AX29" s="809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0" t="b">
        <f t="shared" si="21"/>
        <v>0</v>
      </c>
      <c r="AF30" s="261" t="b">
        <f t="shared" si="32"/>
        <v>0</v>
      </c>
      <c r="AG30" s="703" t="b">
        <f t="shared" si="22"/>
        <v>0</v>
      </c>
      <c r="AH30" s="808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9">
        <f t="shared" si="25"/>
        <v>0</v>
      </c>
      <c r="AN30" s="809">
        <f t="shared" si="25"/>
        <v>0</v>
      </c>
      <c r="AO30" s="809">
        <f t="shared" si="25"/>
        <v>0</v>
      </c>
      <c r="AP30" s="809">
        <f t="shared" si="25"/>
        <v>0</v>
      </c>
      <c r="AQ30" s="809">
        <f t="shared" si="25"/>
        <v>0</v>
      </c>
      <c r="AR30" s="809">
        <f t="shared" si="25"/>
        <v>0</v>
      </c>
      <c r="AS30" s="809">
        <f t="shared" si="25"/>
        <v>0</v>
      </c>
      <c r="AT30" s="809">
        <f t="shared" si="25"/>
        <v>0</v>
      </c>
      <c r="AU30" s="809">
        <f t="shared" si="25"/>
        <v>0</v>
      </c>
      <c r="AV30" s="809">
        <f t="shared" si="25"/>
        <v>0</v>
      </c>
      <c r="AW30" s="809">
        <f t="shared" si="25"/>
        <v>0</v>
      </c>
      <c r="AX30" s="809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0" t="b">
        <f t="shared" si="21"/>
        <v>0</v>
      </c>
      <c r="AF31" s="261" t="b">
        <f t="shared" si="32"/>
        <v>0</v>
      </c>
      <c r="AG31" s="703" t="b">
        <f t="shared" si="22"/>
        <v>0</v>
      </c>
      <c r="AH31" s="808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9">
        <f t="shared" si="25"/>
        <v>0</v>
      </c>
      <c r="AN31" s="809">
        <f t="shared" si="25"/>
        <v>0</v>
      </c>
      <c r="AO31" s="809">
        <f t="shared" si="25"/>
        <v>0</v>
      </c>
      <c r="AP31" s="809">
        <f t="shared" si="25"/>
        <v>0</v>
      </c>
      <c r="AQ31" s="809">
        <f t="shared" si="25"/>
        <v>0</v>
      </c>
      <c r="AR31" s="809">
        <f t="shared" si="25"/>
        <v>0</v>
      </c>
      <c r="AS31" s="809">
        <f t="shared" si="25"/>
        <v>0</v>
      </c>
      <c r="AT31" s="809">
        <f t="shared" si="25"/>
        <v>0</v>
      </c>
      <c r="AU31" s="809">
        <f t="shared" si="25"/>
        <v>0</v>
      </c>
      <c r="AV31" s="809">
        <f t="shared" si="25"/>
        <v>0</v>
      </c>
      <c r="AW31" s="809">
        <f t="shared" si="25"/>
        <v>0</v>
      </c>
      <c r="AX31" s="809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0" t="b">
        <f t="shared" si="21"/>
        <v>0</v>
      </c>
      <c r="AF32" s="261" t="b">
        <f t="shared" si="32"/>
        <v>0</v>
      </c>
      <c r="AG32" s="703" t="b">
        <f t="shared" si="22"/>
        <v>0</v>
      </c>
      <c r="AH32" s="808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9">
        <f t="shared" si="25"/>
        <v>0</v>
      </c>
      <c r="AN32" s="809">
        <f t="shared" si="25"/>
        <v>0</v>
      </c>
      <c r="AO32" s="809">
        <f t="shared" si="25"/>
        <v>0</v>
      </c>
      <c r="AP32" s="809">
        <f t="shared" si="25"/>
        <v>0</v>
      </c>
      <c r="AQ32" s="809">
        <f t="shared" si="25"/>
        <v>0</v>
      </c>
      <c r="AR32" s="809">
        <f t="shared" si="25"/>
        <v>0</v>
      </c>
      <c r="AS32" s="809">
        <f t="shared" si="25"/>
        <v>0</v>
      </c>
      <c r="AT32" s="809">
        <f t="shared" si="25"/>
        <v>0</v>
      </c>
      <c r="AU32" s="809">
        <f t="shared" si="25"/>
        <v>0</v>
      </c>
      <c r="AV32" s="809">
        <f t="shared" si="25"/>
        <v>0</v>
      </c>
      <c r="AW32" s="809">
        <f t="shared" si="25"/>
        <v>0</v>
      </c>
      <c r="AX32" s="809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9">
        <f t="shared" si="25"/>
        <v>0</v>
      </c>
      <c r="AN33" s="809">
        <f t="shared" si="25"/>
        <v>0</v>
      </c>
      <c r="AO33" s="809">
        <f t="shared" si="25"/>
        <v>0</v>
      </c>
      <c r="AP33" s="809">
        <f t="shared" si="25"/>
        <v>0</v>
      </c>
      <c r="AQ33" s="809">
        <f t="shared" si="25"/>
        <v>0</v>
      </c>
      <c r="AR33" s="809">
        <f t="shared" si="25"/>
        <v>0</v>
      </c>
      <c r="AS33" s="809">
        <f t="shared" si="25"/>
        <v>0</v>
      </c>
      <c r="AT33" s="809">
        <f t="shared" si="25"/>
        <v>0</v>
      </c>
      <c r="AU33" s="809">
        <f t="shared" si="25"/>
        <v>0</v>
      </c>
      <c r="AV33" s="809">
        <f t="shared" si="25"/>
        <v>0</v>
      </c>
      <c r="AW33" s="809">
        <f t="shared" si="25"/>
        <v>0</v>
      </c>
      <c r="AX33" s="809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9">
        <f t="shared" si="25"/>
        <v>0</v>
      </c>
      <c r="AN34" s="809">
        <f t="shared" si="25"/>
        <v>0</v>
      </c>
      <c r="AO34" s="809">
        <f t="shared" si="25"/>
        <v>0</v>
      </c>
      <c r="AP34" s="809">
        <f t="shared" si="25"/>
        <v>0</v>
      </c>
      <c r="AQ34" s="809">
        <f t="shared" si="25"/>
        <v>0</v>
      </c>
      <c r="AR34" s="809">
        <f t="shared" si="25"/>
        <v>0</v>
      </c>
      <c r="AS34" s="809">
        <f t="shared" si="25"/>
        <v>0</v>
      </c>
      <c r="AT34" s="809">
        <f t="shared" si="25"/>
        <v>0</v>
      </c>
      <c r="AU34" s="809">
        <f t="shared" si="25"/>
        <v>0</v>
      </c>
      <c r="AV34" s="809">
        <f t="shared" si="25"/>
        <v>0</v>
      </c>
      <c r="AW34" s="809">
        <f t="shared" si="25"/>
        <v>0</v>
      </c>
      <c r="AX34" s="809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9">
        <f t="shared" si="25"/>
        <v>0</v>
      </c>
      <c r="AN35" s="809">
        <f t="shared" si="25"/>
        <v>0</v>
      </c>
      <c r="AO35" s="809">
        <f t="shared" si="25"/>
        <v>0</v>
      </c>
      <c r="AP35" s="809">
        <f t="shared" si="25"/>
        <v>0</v>
      </c>
      <c r="AQ35" s="809">
        <f t="shared" si="25"/>
        <v>0</v>
      </c>
      <c r="AR35" s="809">
        <f t="shared" si="25"/>
        <v>0</v>
      </c>
      <c r="AS35" s="809">
        <f t="shared" si="25"/>
        <v>0</v>
      </c>
      <c r="AT35" s="809">
        <f t="shared" si="25"/>
        <v>0</v>
      </c>
      <c r="AU35" s="809">
        <f t="shared" si="25"/>
        <v>0</v>
      </c>
      <c r="AV35" s="809">
        <f t="shared" si="25"/>
        <v>0</v>
      </c>
      <c r="AW35" s="809">
        <f t="shared" si="25"/>
        <v>0</v>
      </c>
      <c r="AX35" s="809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9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7911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4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7447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4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7448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4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4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4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4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4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6923</v>
      </c>
      <c r="C2" s="106" t="str">
        <f>__3_VoorNaam&amp;" "&amp;__2_AchterNaam</f>
        <v xml:space="preserve"> </v>
      </c>
      <c r="G2" s="104" t="s">
        <v>229</v>
      </c>
      <c r="I2" s="889">
        <f ca="1">TODAY()</f>
        <v>43417</v>
      </c>
      <c r="J2" s="889"/>
      <c r="K2" s="889"/>
      <c r="L2" s="104" t="s">
        <v>6925</v>
      </c>
      <c r="M2" s="890">
        <f ca="1">NOW()</f>
        <v>43417.919208564817</v>
      </c>
      <c r="N2" s="890"/>
    </row>
    <row r="3" spans="1:16" x14ac:dyDescent="0.2">
      <c r="A3" s="104" t="s">
        <v>6926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1" t="s">
        <v>401</v>
      </c>
      <c r="N5" s="892"/>
      <c r="O5" s="893" t="s">
        <v>5089</v>
      </c>
      <c r="P5" s="894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7910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7" t="str">
        <f>StringReplaceEPI( IF(A24&lt;&gt;"",IF(NeoBerInfB!B23&gt;1,INDEX(Tbl_Neo_MedIV,NeoBerInfB!B23,1),""),""))</f>
        <v/>
      </c>
      <c r="D24" s="888"/>
      <c r="E24" s="888"/>
      <c r="F24" s="888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7" t="str">
        <f>StringReplaceEPI( IF(A27&lt;&gt;"",IF(NeoBerInfB!B24&gt;1,INDEX(Tbl_Neo_MedIV,NeoBerInfB!B24,1),""),""))</f>
        <v/>
      </c>
      <c r="D27" s="888"/>
      <c r="E27" s="888"/>
      <c r="F27" s="888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7" t="str">
        <f>StringReplaceEPI( IF(A30&lt;&gt;"",IF(NeoBerInfB!B25&gt;1,INDEX(Tbl_Neo_MedIV,NeoBerInfB!B25,1),""),""))</f>
        <v/>
      </c>
      <c r="D30" s="888"/>
      <c r="E30" s="888"/>
      <c r="F30" s="888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7" t="str">
        <f>StringReplaceEPI( IF(A33&lt;&gt;"",IF(NeoBerInfB!B26&gt;1,INDEX(Tbl_Neo_MedIV,NeoBerInfB!B26,1),""),""))</f>
        <v/>
      </c>
      <c r="D33" s="888"/>
      <c r="E33" s="888"/>
      <c r="F33" s="888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7" t="str">
        <f>StringReplaceEPI( IF(A36&lt;&gt;"",IF(NeoBerInfB!B27&gt;1,INDEX(Tbl_Neo_MedIV,NeoBerInfB!B27,1),""),""))</f>
        <v/>
      </c>
      <c r="D36" s="888"/>
      <c r="E36" s="888"/>
      <c r="F36" s="888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7" t="str">
        <f>StringReplaceEPI(IF(A39&lt;&gt;"",IF(NeoBerInfB!B28&gt;1,INDEX(Tbl_Neo_MedIV,NeoBerInfB!B28,1),""),""))</f>
        <v/>
      </c>
      <c r="D39" s="888"/>
      <c r="E39" s="888"/>
      <c r="F39" s="888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7" t="str">
        <f>StringReplaceEPI(IF(A42&lt;&gt;"",IF(NeoBerInfB!B29&gt;1,INDEX(Tbl_Neo_MedIV,NeoBerInfB!B29,1),""),""))</f>
        <v/>
      </c>
      <c r="D42" s="888"/>
      <c r="E42" s="888"/>
      <c r="F42" s="888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7" t="str">
        <f>StringReplaceEPI(IF(A45&lt;&gt;"",IF(NeoBerInfB!B30&gt;1,INDEX(Tbl_Neo_MedIV,NeoBerInfB!B30,1),""),""))</f>
        <v/>
      </c>
      <c r="D45" s="888"/>
      <c r="E45" s="888"/>
      <c r="F45" s="888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7" t="str">
        <f>StringReplaceEPI(IF(A48&lt;&gt;"",IF(NeoBerInfB!B31&gt;1,INDEX(Tbl_Neo_MedIV,NeoBerInfB!B31,1),""),""))</f>
        <v/>
      </c>
      <c r="D48" s="888"/>
      <c r="E48" s="888"/>
      <c r="F48" s="888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7" t="str">
        <f>StringReplaceEPI(IF(A51&lt;&gt;"",IF(NeoBerInfB!B32&gt;1,INDEX(Tbl_Neo_MedIV,NeoBerInfB!B32,1),""),""))</f>
        <v/>
      </c>
      <c r="D51" s="888"/>
      <c r="E51" s="888"/>
      <c r="F51" s="888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6948</v>
      </c>
    </row>
    <row r="2" spans="1:22" ht="38.25" x14ac:dyDescent="0.2">
      <c r="A2" s="750"/>
      <c r="B2" s="751" t="s">
        <v>446</v>
      </c>
      <c r="C2" s="751" t="s">
        <v>3285</v>
      </c>
      <c r="D2" s="751" t="s">
        <v>4085</v>
      </c>
      <c r="E2" s="751" t="s">
        <v>4863</v>
      </c>
      <c r="F2" s="751" t="s">
        <v>4864</v>
      </c>
      <c r="G2" s="751" t="s">
        <v>830</v>
      </c>
      <c r="H2" s="751" t="s">
        <v>831</v>
      </c>
      <c r="I2" s="751" t="s">
        <v>829</v>
      </c>
      <c r="J2" s="751" t="s">
        <v>4858</v>
      </c>
      <c r="K2" s="751" t="s">
        <v>4856</v>
      </c>
      <c r="L2" s="751" t="s">
        <v>832</v>
      </c>
      <c r="M2" s="751" t="s">
        <v>4086</v>
      </c>
      <c r="N2" s="751" t="s">
        <v>4915</v>
      </c>
      <c r="O2" s="751" t="s">
        <v>42</v>
      </c>
      <c r="P2" s="751" t="s">
        <v>4876</v>
      </c>
      <c r="Q2" s="751" t="s">
        <v>6949</v>
      </c>
      <c r="R2" s="751" t="s">
        <v>4900</v>
      </c>
      <c r="S2" s="751" t="s">
        <v>4877</v>
      </c>
      <c r="T2" s="751" t="s">
        <v>447</v>
      </c>
      <c r="U2" s="750" t="s">
        <v>4038</v>
      </c>
      <c r="V2" s="748" t="s">
        <v>4081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159</v>
      </c>
      <c r="C4" s="747" t="s">
        <v>118</v>
      </c>
      <c r="D4" s="747" t="s">
        <v>451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6973</v>
      </c>
      <c r="N4" s="745">
        <v>12</v>
      </c>
      <c r="O4" s="745">
        <v>0.5</v>
      </c>
      <c r="P4" s="745" t="s">
        <v>4878</v>
      </c>
      <c r="Q4" s="745">
        <v>1</v>
      </c>
      <c r="R4" s="745" t="s">
        <v>4879</v>
      </c>
      <c r="S4" s="745" t="s">
        <v>7113</v>
      </c>
      <c r="T4" s="747" t="s">
        <v>5090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109</v>
      </c>
      <c r="C5" s="747" t="s">
        <v>118</v>
      </c>
      <c r="D5" s="747" t="s">
        <v>321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7114</v>
      </c>
      <c r="N5" s="745">
        <v>12</v>
      </c>
      <c r="O5" s="745">
        <v>0.5</v>
      </c>
      <c r="P5" s="745" t="s">
        <v>4880</v>
      </c>
      <c r="Q5" s="745">
        <v>1</v>
      </c>
      <c r="R5" s="745" t="s">
        <v>4879</v>
      </c>
      <c r="S5" s="745" t="s">
        <v>7115</v>
      </c>
      <c r="T5" s="747" t="s">
        <v>5091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329</v>
      </c>
      <c r="C6" s="747" t="s">
        <v>118</v>
      </c>
      <c r="D6" s="747" t="s">
        <v>451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7116</v>
      </c>
      <c r="N6" s="745">
        <v>12</v>
      </c>
      <c r="O6" s="745">
        <v>0.5</v>
      </c>
      <c r="P6" s="745" t="s">
        <v>4881</v>
      </c>
      <c r="Q6" s="745">
        <v>1</v>
      </c>
      <c r="R6" s="745" t="s">
        <v>4879</v>
      </c>
      <c r="S6" s="745" t="s">
        <v>7117</v>
      </c>
      <c r="T6" s="747" t="s">
        <v>5092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7648</v>
      </c>
      <c r="C7" s="747" t="s">
        <v>119</v>
      </c>
      <c r="D7" s="747" t="s">
        <v>6947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4248</v>
      </c>
      <c r="N7" s="745">
        <v>24</v>
      </c>
      <c r="O7" s="745">
        <v>1</v>
      </c>
      <c r="P7" s="745" t="s">
        <v>7675</v>
      </c>
      <c r="Q7" s="745">
        <v>1</v>
      </c>
      <c r="R7" s="745" t="s">
        <v>4879</v>
      </c>
      <c r="S7" s="745" t="s">
        <v>7676</v>
      </c>
      <c r="T7" s="747" t="s">
        <v>7649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33</v>
      </c>
      <c r="C8" s="747" t="s">
        <v>118</v>
      </c>
      <c r="D8" s="747" t="s">
        <v>583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7118</v>
      </c>
      <c r="N8" s="745">
        <v>12</v>
      </c>
      <c r="O8" s="745">
        <v>0.5</v>
      </c>
      <c r="P8" s="745" t="s">
        <v>4882</v>
      </c>
      <c r="Q8" s="745">
        <v>1</v>
      </c>
      <c r="R8" s="745" t="s">
        <v>4879</v>
      </c>
      <c r="S8" s="745" t="s">
        <v>7119</v>
      </c>
      <c r="T8" s="747" t="s">
        <v>5093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253</v>
      </c>
      <c r="C9" s="747" t="s">
        <v>118</v>
      </c>
      <c r="D9" s="747" t="s">
        <v>451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7120</v>
      </c>
      <c r="N9" s="745">
        <v>12</v>
      </c>
      <c r="O9" s="745">
        <v>0.5</v>
      </c>
      <c r="P9" s="745" t="s">
        <v>4883</v>
      </c>
      <c r="Q9" s="745">
        <v>1</v>
      </c>
      <c r="R9" s="745" t="s">
        <v>4879</v>
      </c>
      <c r="S9" s="745" t="s">
        <v>7121</v>
      </c>
      <c r="T9" s="747" t="s">
        <v>5094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228</v>
      </c>
      <c r="C10" s="747" t="s">
        <v>118</v>
      </c>
      <c r="D10" s="753" t="s">
        <v>451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7122</v>
      </c>
      <c r="N10" s="746">
        <v>12</v>
      </c>
      <c r="O10" s="745">
        <v>0.5</v>
      </c>
      <c r="P10" s="746" t="s">
        <v>4884</v>
      </c>
      <c r="Q10" s="746">
        <v>1</v>
      </c>
      <c r="R10" s="746" t="s">
        <v>4879</v>
      </c>
      <c r="S10" s="746" t="s">
        <v>7123</v>
      </c>
      <c r="T10" s="747" t="s">
        <v>5095</v>
      </c>
      <c r="U10" s="748">
        <f t="shared" si="0"/>
        <v>16.666666666666668</v>
      </c>
      <c r="V10" s="748">
        <f t="shared" si="2"/>
        <v>8</v>
      </c>
    </row>
    <row r="11" spans="1:22" ht="102" x14ac:dyDescent="0.2">
      <c r="A11" s="750">
        <f t="shared" si="1"/>
        <v>9</v>
      </c>
      <c r="B11" s="747" t="s">
        <v>5111</v>
      </c>
      <c r="C11" s="747" t="s">
        <v>118</v>
      </c>
      <c r="D11" s="747" t="s">
        <v>280</v>
      </c>
      <c r="E11" s="747">
        <v>20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2</v>
      </c>
      <c r="M11" s="747" t="s">
        <v>7124</v>
      </c>
      <c r="N11" s="747">
        <v>12</v>
      </c>
      <c r="O11" s="747">
        <v>0.5</v>
      </c>
      <c r="P11" s="747" t="s">
        <v>7916</v>
      </c>
      <c r="Q11" s="747">
        <v>1</v>
      </c>
      <c r="R11" s="747" t="s">
        <v>4879</v>
      </c>
      <c r="S11" s="747" t="s">
        <v>7917</v>
      </c>
      <c r="T11" s="747" t="s">
        <v>5096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75</v>
      </c>
      <c r="C12" s="747" t="s">
        <v>118</v>
      </c>
      <c r="D12" s="747" t="s">
        <v>321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7125</v>
      </c>
      <c r="N12" s="747">
        <v>12</v>
      </c>
      <c r="O12" s="747">
        <v>0.5</v>
      </c>
      <c r="P12" s="747" t="s">
        <v>4885</v>
      </c>
      <c r="Q12" s="747">
        <v>1</v>
      </c>
      <c r="R12" s="747" t="s">
        <v>4879</v>
      </c>
      <c r="S12" s="747" t="s">
        <v>7126</v>
      </c>
      <c r="T12" s="747" t="s">
        <v>5097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356</v>
      </c>
      <c r="C13" s="747" t="s">
        <v>118</v>
      </c>
      <c r="D13" s="747" t="s">
        <v>363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7127</v>
      </c>
      <c r="N13" s="747">
        <v>12</v>
      </c>
      <c r="O13" s="747">
        <v>0.5</v>
      </c>
      <c r="P13" s="745" t="s">
        <v>4886</v>
      </c>
      <c r="Q13" s="745">
        <v>1</v>
      </c>
      <c r="R13" s="745" t="s">
        <v>4879</v>
      </c>
      <c r="S13" s="745" t="s">
        <v>7128</v>
      </c>
      <c r="T13" s="747" t="s">
        <v>5098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123</v>
      </c>
      <c r="C14" s="747" t="s">
        <v>118</v>
      </c>
      <c r="D14" s="747" t="s">
        <v>281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7129</v>
      </c>
      <c r="N14" s="747">
        <v>12</v>
      </c>
      <c r="O14" s="747">
        <v>0.5</v>
      </c>
      <c r="P14" s="745" t="s">
        <v>4887</v>
      </c>
      <c r="Q14" s="745">
        <v>1</v>
      </c>
      <c r="R14" s="745" t="s">
        <v>4879</v>
      </c>
      <c r="S14" s="745" t="s">
        <v>7130</v>
      </c>
      <c r="T14" s="747" t="s">
        <v>5099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358</v>
      </c>
      <c r="C15" s="747" t="s">
        <v>4045</v>
      </c>
      <c r="D15" s="755" t="s">
        <v>139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7131</v>
      </c>
      <c r="N15" s="747">
        <v>12</v>
      </c>
      <c r="O15" s="747">
        <v>0.5</v>
      </c>
      <c r="P15" s="745" t="s">
        <v>4888</v>
      </c>
      <c r="Q15" s="745">
        <v>1</v>
      </c>
      <c r="R15" s="745" t="s">
        <v>4879</v>
      </c>
      <c r="S15" s="745" t="s">
        <v>7679</v>
      </c>
      <c r="T15" s="747" t="s">
        <v>5100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304</v>
      </c>
      <c r="C16" s="747" t="s">
        <v>118</v>
      </c>
      <c r="D16" s="755" t="s">
        <v>451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7132</v>
      </c>
      <c r="N16" s="747">
        <v>12</v>
      </c>
      <c r="O16" s="747">
        <v>0.5</v>
      </c>
      <c r="P16" s="745" t="s">
        <v>4889</v>
      </c>
      <c r="Q16" s="745">
        <v>1</v>
      </c>
      <c r="R16" s="745" t="s">
        <v>4879</v>
      </c>
      <c r="S16" s="745" t="s">
        <v>7133</v>
      </c>
      <c r="T16" s="747" t="s">
        <v>5101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359</v>
      </c>
      <c r="C17" s="747" t="s">
        <v>118</v>
      </c>
      <c r="D17" s="755" t="s">
        <v>280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7134</v>
      </c>
      <c r="N17" s="747">
        <v>12</v>
      </c>
      <c r="O17" s="747">
        <v>0.5</v>
      </c>
      <c r="P17" s="745" t="s">
        <v>4890</v>
      </c>
      <c r="Q17" s="745">
        <v>1</v>
      </c>
      <c r="R17" s="745" t="s">
        <v>4879</v>
      </c>
      <c r="S17" s="745" t="s">
        <v>7135</v>
      </c>
      <c r="T17" s="747" t="s">
        <v>5102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4246</v>
      </c>
      <c r="C18" s="747" t="s">
        <v>118</v>
      </c>
      <c r="D18" s="755" t="s">
        <v>280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7136</v>
      </c>
      <c r="N18" s="747">
        <v>48</v>
      </c>
      <c r="O18" s="747">
        <v>2</v>
      </c>
      <c r="P18" s="745" t="s">
        <v>4891</v>
      </c>
      <c r="Q18" s="745">
        <v>1</v>
      </c>
      <c r="R18" s="745" t="s">
        <v>4879</v>
      </c>
      <c r="S18" s="745" t="s">
        <v>7137</v>
      </c>
      <c r="T18" s="747" t="s">
        <v>5103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275</v>
      </c>
      <c r="C19" s="747" t="s">
        <v>118</v>
      </c>
      <c r="D19" s="747" t="s">
        <v>280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7138</v>
      </c>
      <c r="N19" s="747">
        <v>12</v>
      </c>
      <c r="O19" s="747">
        <v>0.5</v>
      </c>
      <c r="P19" s="747" t="s">
        <v>4892</v>
      </c>
      <c r="Q19" s="747">
        <v>1</v>
      </c>
      <c r="R19" s="747" t="s">
        <v>4879</v>
      </c>
      <c r="S19" s="747" t="s">
        <v>7139</v>
      </c>
      <c r="T19" s="747" t="s">
        <v>5104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361</v>
      </c>
      <c r="C20" s="747" t="s">
        <v>118</v>
      </c>
      <c r="D20" s="755" t="s">
        <v>451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7140</v>
      </c>
      <c r="N20" s="747">
        <v>12</v>
      </c>
      <c r="O20" s="747">
        <v>0.5</v>
      </c>
      <c r="P20" s="745" t="s">
        <v>4893</v>
      </c>
      <c r="Q20" s="745">
        <v>1</v>
      </c>
      <c r="R20" s="745" t="s">
        <v>4879</v>
      </c>
      <c r="S20" s="745" t="s">
        <v>7141</v>
      </c>
      <c r="T20" s="747" t="s">
        <v>5105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89</v>
      </c>
      <c r="C21" s="747" t="s">
        <v>118</v>
      </c>
      <c r="D21" s="755" t="s">
        <v>281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7142</v>
      </c>
      <c r="N21" s="747">
        <v>12</v>
      </c>
      <c r="O21" s="747">
        <v>0.5</v>
      </c>
      <c r="P21" s="745" t="s">
        <v>7157</v>
      </c>
      <c r="Q21" s="745">
        <v>1</v>
      </c>
      <c r="R21" s="745" t="s">
        <v>4879</v>
      </c>
      <c r="S21" s="745" t="s">
        <v>7143</v>
      </c>
      <c r="T21" s="747" t="s">
        <v>5106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4247</v>
      </c>
      <c r="C22" s="747" t="s">
        <v>118</v>
      </c>
      <c r="D22" s="755" t="s">
        <v>451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7144</v>
      </c>
      <c r="N22" s="747">
        <v>12</v>
      </c>
      <c r="O22" s="747">
        <v>0.5</v>
      </c>
      <c r="P22" s="745" t="s">
        <v>4894</v>
      </c>
      <c r="Q22" s="745">
        <v>1</v>
      </c>
      <c r="R22" s="745" t="s">
        <v>4879</v>
      </c>
      <c r="S22" s="745" t="s">
        <v>7145</v>
      </c>
      <c r="T22" s="747" t="s">
        <v>5107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48</v>
      </c>
      <c r="C23" s="747" t="s">
        <v>118</v>
      </c>
      <c r="D23" s="747" t="s">
        <v>451</v>
      </c>
      <c r="E23" s="747">
        <v>25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25</v>
      </c>
      <c r="L23" s="745">
        <v>3</v>
      </c>
      <c r="M23" s="745" t="s">
        <v>7146</v>
      </c>
      <c r="N23" s="747">
        <v>12</v>
      </c>
      <c r="O23" s="747">
        <v>0.5</v>
      </c>
      <c r="P23" s="745" t="s">
        <v>7918</v>
      </c>
      <c r="Q23" s="745">
        <v>1</v>
      </c>
      <c r="R23" s="745" t="s">
        <v>4879</v>
      </c>
      <c r="S23" s="745" t="s">
        <v>7919</v>
      </c>
      <c r="T23" s="747" t="s">
        <v>5108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300</v>
      </c>
      <c r="C24" s="747" t="s">
        <v>118</v>
      </c>
      <c r="D24" s="755" t="s">
        <v>451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7147</v>
      </c>
      <c r="N24" s="747">
        <v>12</v>
      </c>
      <c r="O24" s="747">
        <v>0.5</v>
      </c>
      <c r="P24" s="745" t="s">
        <v>4895</v>
      </c>
      <c r="Q24" s="745">
        <v>1</v>
      </c>
      <c r="R24" s="745" t="s">
        <v>4879</v>
      </c>
      <c r="S24" s="745" t="s">
        <v>7148</v>
      </c>
      <c r="T24" s="747" t="s">
        <v>5109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206</v>
      </c>
      <c r="C25" s="747" t="s">
        <v>118</v>
      </c>
      <c r="D25" s="755" t="s">
        <v>280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7149</v>
      </c>
      <c r="N25" s="747">
        <v>12</v>
      </c>
      <c r="O25" s="747">
        <v>0.5</v>
      </c>
      <c r="P25" s="745" t="s">
        <v>4896</v>
      </c>
      <c r="Q25" s="745">
        <v>1</v>
      </c>
      <c r="R25" s="745" t="s">
        <v>4879</v>
      </c>
      <c r="S25" s="745" t="s">
        <v>7150</v>
      </c>
      <c r="T25" s="747" t="s">
        <v>5110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7650</v>
      </c>
      <c r="C26" s="747" t="s">
        <v>119</v>
      </c>
      <c r="D26" s="755" t="s">
        <v>6947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4248</v>
      </c>
      <c r="N26" s="747">
        <v>24</v>
      </c>
      <c r="O26" s="747">
        <v>1</v>
      </c>
      <c r="P26" s="745" t="s">
        <v>7677</v>
      </c>
      <c r="Q26" s="745">
        <v>1</v>
      </c>
      <c r="R26" s="745" t="s">
        <v>4879</v>
      </c>
      <c r="S26" s="745" t="s">
        <v>7678</v>
      </c>
      <c r="T26" s="747" t="s">
        <v>7649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4075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6922</v>
      </c>
    </row>
    <row r="30" spans="1:22" ht="12.75" customHeight="1" x14ac:dyDescent="0.2">
      <c r="B30" s="895" t="s">
        <v>7151</v>
      </c>
      <c r="C30" s="895" t="s">
        <v>7151</v>
      </c>
      <c r="D30" s="895" t="s">
        <v>7151</v>
      </c>
      <c r="E30" s="895" t="s">
        <v>7151</v>
      </c>
      <c r="F30" s="895" t="s">
        <v>7151</v>
      </c>
      <c r="G30" s="895" t="s">
        <v>7151</v>
      </c>
      <c r="H30" s="895" t="s">
        <v>7151</v>
      </c>
      <c r="I30" s="895" t="s">
        <v>7151</v>
      </c>
      <c r="J30" s="895" t="s">
        <v>7151</v>
      </c>
      <c r="K30" s="895" t="s">
        <v>7151</v>
      </c>
      <c r="L30" s="895" t="s">
        <v>7151</v>
      </c>
    </row>
    <row r="31" spans="1:22" x14ac:dyDescent="0.2">
      <c r="B31" s="895" t="s">
        <v>7151</v>
      </c>
      <c r="C31" s="895" t="s">
        <v>7151</v>
      </c>
      <c r="D31" s="895" t="s">
        <v>7151</v>
      </c>
      <c r="E31" s="895" t="s">
        <v>7151</v>
      </c>
      <c r="F31" s="895" t="s">
        <v>7151</v>
      </c>
      <c r="G31" s="895" t="s">
        <v>7151</v>
      </c>
      <c r="H31" s="895" t="s">
        <v>7151</v>
      </c>
      <c r="I31" s="895" t="s">
        <v>7151</v>
      </c>
      <c r="J31" s="895" t="s">
        <v>7151</v>
      </c>
      <c r="K31" s="895" t="s">
        <v>7151</v>
      </c>
      <c r="L31" s="895" t="s">
        <v>7151</v>
      </c>
    </row>
    <row r="32" spans="1:22" x14ac:dyDescent="0.2">
      <c r="B32" s="895" t="s">
        <v>7151</v>
      </c>
      <c r="C32" s="895" t="s">
        <v>7151</v>
      </c>
      <c r="D32" s="895" t="s">
        <v>7151</v>
      </c>
      <c r="E32" s="895" t="s">
        <v>7151</v>
      </c>
      <c r="F32" s="895" t="s">
        <v>7151</v>
      </c>
      <c r="G32" s="895" t="s">
        <v>7151</v>
      </c>
      <c r="H32" s="895" t="s">
        <v>7151</v>
      </c>
      <c r="I32" s="895" t="s">
        <v>7151</v>
      </c>
      <c r="J32" s="895" t="s">
        <v>7151</v>
      </c>
      <c r="K32" s="895" t="s">
        <v>7151</v>
      </c>
      <c r="L32" s="895" t="s">
        <v>7151</v>
      </c>
    </row>
    <row r="33" spans="2:12" x14ac:dyDescent="0.2">
      <c r="B33" s="895" t="s">
        <v>7151</v>
      </c>
      <c r="C33" s="895" t="s">
        <v>7151</v>
      </c>
      <c r="D33" s="895" t="s">
        <v>7151</v>
      </c>
      <c r="E33" s="895" t="s">
        <v>7151</v>
      </c>
      <c r="F33" s="895" t="s">
        <v>7151</v>
      </c>
      <c r="G33" s="895" t="s">
        <v>7151</v>
      </c>
      <c r="H33" s="895" t="s">
        <v>7151</v>
      </c>
      <c r="I33" s="895" t="s">
        <v>7151</v>
      </c>
      <c r="J33" s="895" t="s">
        <v>7151</v>
      </c>
      <c r="K33" s="895" t="s">
        <v>7151</v>
      </c>
      <c r="L33" s="895" t="s">
        <v>7151</v>
      </c>
    </row>
    <row r="34" spans="2:12" x14ac:dyDescent="0.2">
      <c r="B34" s="895" t="s">
        <v>7151</v>
      </c>
      <c r="C34" s="895" t="s">
        <v>7151</v>
      </c>
      <c r="D34" s="895" t="s">
        <v>7151</v>
      </c>
      <c r="E34" s="895" t="s">
        <v>7151</v>
      </c>
      <c r="F34" s="895" t="s">
        <v>7151</v>
      </c>
      <c r="G34" s="895" t="s">
        <v>7151</v>
      </c>
      <c r="H34" s="895" t="s">
        <v>7151</v>
      </c>
      <c r="I34" s="895" t="s">
        <v>7151</v>
      </c>
      <c r="J34" s="895" t="s">
        <v>7151</v>
      </c>
      <c r="K34" s="895" t="s">
        <v>7151</v>
      </c>
      <c r="L34" s="895" t="s">
        <v>7151</v>
      </c>
    </row>
    <row r="35" spans="2:12" x14ac:dyDescent="0.2">
      <c r="B35" s="895" t="s">
        <v>7151</v>
      </c>
      <c r="C35" s="895" t="s">
        <v>7151</v>
      </c>
      <c r="D35" s="895" t="s">
        <v>7151</v>
      </c>
      <c r="E35" s="895" t="s">
        <v>7151</v>
      </c>
      <c r="F35" s="895" t="s">
        <v>7151</v>
      </c>
      <c r="G35" s="895" t="s">
        <v>7151</v>
      </c>
      <c r="H35" s="895" t="s">
        <v>7151</v>
      </c>
      <c r="I35" s="895" t="s">
        <v>7151</v>
      </c>
      <c r="J35" s="895" t="s">
        <v>7151</v>
      </c>
      <c r="K35" s="895" t="s">
        <v>7151</v>
      </c>
      <c r="L35" s="895" t="s">
        <v>7151</v>
      </c>
    </row>
    <row r="36" spans="2:12" x14ac:dyDescent="0.2">
      <c r="B36" s="895" t="s">
        <v>7151</v>
      </c>
      <c r="C36" s="895" t="s">
        <v>7151</v>
      </c>
      <c r="D36" s="895" t="s">
        <v>7151</v>
      </c>
      <c r="E36" s="895" t="s">
        <v>7151</v>
      </c>
      <c r="F36" s="895" t="s">
        <v>7151</v>
      </c>
      <c r="G36" s="895" t="s">
        <v>7151</v>
      </c>
      <c r="H36" s="895" t="s">
        <v>7151</v>
      </c>
      <c r="I36" s="895" t="s">
        <v>7151</v>
      </c>
      <c r="J36" s="895" t="s">
        <v>7151</v>
      </c>
      <c r="K36" s="895" t="s">
        <v>7151</v>
      </c>
      <c r="L36" s="895" t="s">
        <v>7151</v>
      </c>
    </row>
    <row r="37" spans="2:12" x14ac:dyDescent="0.2">
      <c r="B37" s="895" t="s">
        <v>7151</v>
      </c>
      <c r="C37" s="895" t="s">
        <v>7151</v>
      </c>
      <c r="D37" s="895" t="s">
        <v>7151</v>
      </c>
      <c r="E37" s="895" t="s">
        <v>7151</v>
      </c>
      <c r="F37" s="895" t="s">
        <v>7151</v>
      </c>
      <c r="G37" s="895" t="s">
        <v>7151</v>
      </c>
      <c r="H37" s="895" t="s">
        <v>7151</v>
      </c>
      <c r="I37" s="895" t="s">
        <v>7151</v>
      </c>
      <c r="J37" s="895" t="s">
        <v>7151</v>
      </c>
      <c r="K37" s="895" t="s">
        <v>7151</v>
      </c>
      <c r="L37" s="895" t="s">
        <v>7151</v>
      </c>
    </row>
    <row r="38" spans="2:12" x14ac:dyDescent="0.2">
      <c r="B38" s="895" t="s">
        <v>7151</v>
      </c>
      <c r="C38" s="895" t="s">
        <v>7151</v>
      </c>
      <c r="D38" s="895" t="s">
        <v>7151</v>
      </c>
      <c r="E38" s="895" t="s">
        <v>7151</v>
      </c>
      <c r="F38" s="895" t="s">
        <v>7151</v>
      </c>
      <c r="G38" s="895" t="s">
        <v>7151</v>
      </c>
      <c r="H38" s="895" t="s">
        <v>7151</v>
      </c>
      <c r="I38" s="895" t="s">
        <v>7151</v>
      </c>
      <c r="J38" s="895" t="s">
        <v>7151</v>
      </c>
      <c r="K38" s="895" t="s">
        <v>7151</v>
      </c>
      <c r="L38" s="895" t="s">
        <v>7151</v>
      </c>
    </row>
    <row r="39" spans="2:12" x14ac:dyDescent="0.2">
      <c r="B39" s="895" t="s">
        <v>7151</v>
      </c>
      <c r="C39" s="895" t="s">
        <v>7151</v>
      </c>
      <c r="D39" s="895" t="s">
        <v>7151</v>
      </c>
      <c r="E39" s="895" t="s">
        <v>7151</v>
      </c>
      <c r="F39" s="895" t="s">
        <v>7151</v>
      </c>
      <c r="G39" s="895" t="s">
        <v>7151</v>
      </c>
      <c r="H39" s="895" t="s">
        <v>7151</v>
      </c>
      <c r="I39" s="895" t="s">
        <v>7151</v>
      </c>
      <c r="J39" s="895" t="s">
        <v>7151</v>
      </c>
      <c r="K39" s="895" t="s">
        <v>7151</v>
      </c>
      <c r="L39" s="895" t="s">
        <v>7151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7910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7911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13-nov-2018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7021</v>
      </c>
    </row>
    <row r="31" spans="3:15" ht="18" customHeight="1" x14ac:dyDescent="0.2">
      <c r="C31" s="455"/>
      <c r="G31" s="455"/>
      <c r="H31" s="818" t="str">
        <f>IF(_Neo_AfsprD_Wondkweek=0,"",_Neo_AfsprD_Wondkweek)</f>
        <v/>
      </c>
      <c r="I31" s="742"/>
      <c r="J31" s="896" t="str">
        <f>IF(NeoBerAfspr!J31=0,"",NeoBerAfspr!J31)</f>
        <v/>
      </c>
      <c r="K31" s="896"/>
      <c r="L31" s="896"/>
    </row>
    <row r="32" spans="3:15" ht="18" customHeight="1" x14ac:dyDescent="0.2">
      <c r="C32" s="455"/>
      <c r="H32" s="818"/>
      <c r="I32" s="742"/>
      <c r="J32" s="896"/>
      <c r="K32" s="896"/>
      <c r="L32" s="896"/>
    </row>
    <row r="33" spans="3:14" ht="18" customHeight="1" x14ac:dyDescent="0.2">
      <c r="H33" s="818"/>
      <c r="I33" s="742"/>
      <c r="J33" s="896"/>
      <c r="K33" s="896"/>
      <c r="L33" s="896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7022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13-nov-2018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897" t="str">
        <f>IF(_Neo_Lab_Opm=0,"",_Neo_Lab_Opm)</f>
        <v/>
      </c>
      <c r="D41" s="898"/>
      <c r="E41" s="898"/>
      <c r="F41" s="898"/>
      <c r="G41" s="898"/>
      <c r="H41" s="898"/>
      <c r="I41" s="898"/>
      <c r="J41" s="898"/>
      <c r="K41" s="898"/>
      <c r="L41" s="898"/>
      <c r="M41" s="898"/>
      <c r="N41" s="898"/>
      <c r="O41" s="898"/>
      <c r="P41" s="898"/>
      <c r="Q41" s="898"/>
      <c r="R41" s="898"/>
      <c r="S41" s="898"/>
      <c r="T41" s="898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7364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7363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7362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89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9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0"/>
      <c r="F21" s="900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7" t="s">
        <v>7365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8" t="s">
        <v>7366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7367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9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0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1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2">
        <f ca="1">TODAY()</f>
        <v>43417</v>
      </c>
      <c r="N1" s="903"/>
      <c r="O1" s="549"/>
      <c r="P1" s="549"/>
      <c r="Q1" s="56">
        <f ca="1">NOW()</f>
        <v>43417.919208564817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4">
        <f>__0_PatNum</f>
        <v>0</v>
      </c>
      <c r="N3" s="904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5" t="str">
        <f ca="1">Txt_Pat_GeboorteDat</f>
        <v/>
      </c>
      <c r="N5" s="905"/>
      <c r="O5" s="905"/>
      <c r="P5" s="905"/>
      <c r="Q5" s="905"/>
      <c r="R5" s="905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6" t="str">
        <f ca="1">Txt_Pat_AfspraakDat</f>
        <v>13-nov-2018</v>
      </c>
      <c r="E9" s="906"/>
      <c r="F9" s="903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07" t="str">
        <f ca="1">Txt_Pat_Leeftijd</f>
        <v/>
      </c>
      <c r="J10" s="903"/>
      <c r="K10" s="903"/>
      <c r="L10" s="903"/>
      <c r="M10" s="903"/>
      <c r="N10" s="903"/>
      <c r="O10" s="903"/>
      <c r="P10" s="903"/>
      <c r="Q10" s="908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1" t="s">
        <v>88</v>
      </c>
      <c r="C69" s="901"/>
      <c r="D69" s="901"/>
      <c r="E69" s="901"/>
      <c r="F69" s="901"/>
      <c r="G69" s="901"/>
      <c r="H69" s="901"/>
      <c r="I69" s="901"/>
      <c r="J69" s="901"/>
      <c r="K69" s="901"/>
      <c r="L69" s="901"/>
      <c r="M69" s="901"/>
      <c r="N69" s="901"/>
      <c r="O69" s="901"/>
      <c r="P69" s="901"/>
      <c r="Q69" s="901"/>
      <c r="R69" s="901"/>
      <c r="S69" s="901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1" t="s">
        <v>56</v>
      </c>
      <c r="C80" s="901"/>
      <c r="D80" s="901"/>
      <c r="E80" s="901"/>
      <c r="F80" s="901"/>
      <c r="G80" s="901"/>
      <c r="H80" s="901"/>
      <c r="I80" s="901"/>
      <c r="J80" s="901"/>
      <c r="K80" s="901"/>
      <c r="L80" s="901"/>
      <c r="M80" s="901"/>
      <c r="N80" s="901"/>
      <c r="O80" s="901"/>
      <c r="P80" s="901"/>
      <c r="Q80" s="901"/>
      <c r="R80" s="901"/>
      <c r="S80" s="901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7491</v>
      </c>
      <c r="H1" s="919" t="s">
        <v>395</v>
      </c>
      <c r="I1" s="919"/>
      <c r="J1" s="923" t="str">
        <f ca="1">DateToString(TODAY())</f>
        <v>13-nov-2018</v>
      </c>
      <c r="K1" s="923"/>
      <c r="L1" s="923"/>
      <c r="M1" s="919" t="s">
        <v>7036</v>
      </c>
      <c r="N1" s="919"/>
      <c r="O1" s="919">
        <f>__1_Bed</f>
        <v>0</v>
      </c>
      <c r="P1" s="919"/>
    </row>
    <row r="2" spans="1:17" x14ac:dyDescent="0.2">
      <c r="B2" s="918" t="s">
        <v>394</v>
      </c>
      <c r="C2" s="918"/>
      <c r="D2" s="924" t="str">
        <f>__3_VoorNaam&amp;" "&amp;__2_AchterNaam</f>
        <v xml:space="preserve"> </v>
      </c>
      <c r="E2" s="924"/>
      <c r="F2" s="924"/>
      <c r="G2" s="924"/>
      <c r="H2" s="919" t="s">
        <v>398</v>
      </c>
      <c r="I2" s="919"/>
      <c r="J2" s="904" t="str">
        <f>IF(OR(_User_Type="Artsen",_User_Type="Supervisor"), _User_LastName&amp;", "&amp;_User_FirstName,"")</f>
        <v/>
      </c>
      <c r="K2" s="904"/>
      <c r="L2" s="904"/>
      <c r="M2" s="919" t="s">
        <v>396</v>
      </c>
      <c r="N2" s="919"/>
      <c r="O2" s="925">
        <f ca="1">NOW()</f>
        <v>43417.919208564817</v>
      </c>
      <c r="P2" s="925"/>
    </row>
    <row r="3" spans="1:17" x14ac:dyDescent="0.2">
      <c r="B3" s="261" t="s">
        <v>7034</v>
      </c>
      <c r="D3" s="904" t="str">
        <f>Txt_Pat_PatNo</f>
        <v/>
      </c>
      <c r="E3" s="904"/>
      <c r="H3" s="918" t="s">
        <v>7035</v>
      </c>
      <c r="I3" s="918"/>
      <c r="J3" s="60">
        <f>(_Pat_Gewicht)</f>
        <v>0</v>
      </c>
      <c r="K3" s="261" t="s">
        <v>481</v>
      </c>
      <c r="L3" s="62"/>
      <c r="M3" s="919" t="s">
        <v>411</v>
      </c>
      <c r="N3" s="919"/>
      <c r="O3" s="918"/>
      <c r="P3" s="918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2" t="e">
        <f>StringReplaceEPI(INDEX(Tbl_Neo_BerMedCont,A5,10))&amp;" "&amp;D4&amp;" "&amp;E4</f>
        <v>#VALUE!</v>
      </c>
      <c r="E5" s="888"/>
      <c r="F5" s="888"/>
      <c r="G5" s="888"/>
      <c r="H5" s="888"/>
      <c r="I5" s="776" t="e">
        <f>INDEX(Tbl_Neo_BerMedCont,A5,11)</f>
        <v>#VALUE!</v>
      </c>
      <c r="J5" s="776" t="e">
        <f>INDEX(Tbl_Neo_BerMedCont,A5,14)&amp;" = "</f>
        <v>#VALUE!</v>
      </c>
      <c r="K5" s="776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2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0" t="s">
        <v>4897</v>
      </c>
      <c r="C9" s="920"/>
      <c r="D9" s="920"/>
      <c r="E9" s="920"/>
      <c r="F9" s="920"/>
      <c r="G9" s="920"/>
      <c r="H9" s="920"/>
      <c r="I9" s="920"/>
      <c r="J9" s="921" t="s">
        <v>5088</v>
      </c>
      <c r="K9" s="921"/>
      <c r="L9" s="921"/>
      <c r="M9" s="921" t="s">
        <v>4898</v>
      </c>
      <c r="N9" s="921"/>
      <c r="O9" s="921" t="s">
        <v>4899</v>
      </c>
      <c r="P9" s="921"/>
      <c r="Q9" s="62"/>
    </row>
    <row r="10" spans="1:17" ht="15.75" customHeight="1" x14ac:dyDescent="0.2">
      <c r="A10" s="686"/>
      <c r="B10" s="917" t="e">
        <f>"Product: "&amp;INDEX(Tbl_Neo_BerMedCont,A5,20)</f>
        <v>#VALUE!</v>
      </c>
      <c r="C10" s="917"/>
      <c r="D10" s="917"/>
      <c r="E10" s="917"/>
      <c r="F10" s="917"/>
      <c r="G10" s="917"/>
      <c r="H10" s="917"/>
      <c r="I10" s="917"/>
      <c r="J10" s="917"/>
      <c r="K10" s="917"/>
      <c r="L10" s="917"/>
      <c r="M10" s="917"/>
      <c r="N10" s="917"/>
      <c r="O10" s="917"/>
      <c r="P10" s="917"/>
      <c r="Q10" s="62"/>
    </row>
    <row r="11" spans="1:17" ht="15.75" customHeight="1" x14ac:dyDescent="0.2">
      <c r="A11" s="686"/>
      <c r="B11" s="917"/>
      <c r="C11" s="917"/>
      <c r="D11" s="917"/>
      <c r="E11" s="917"/>
      <c r="F11" s="917"/>
      <c r="G11" s="917"/>
      <c r="H11" s="917"/>
      <c r="I11" s="917"/>
      <c r="J11" s="917"/>
      <c r="K11" s="917"/>
      <c r="L11" s="917"/>
      <c r="M11" s="917"/>
      <c r="N11" s="917"/>
      <c r="O11" s="917"/>
      <c r="P11" s="917"/>
      <c r="Q11" s="62"/>
    </row>
    <row r="12" spans="1:17" ht="9.9499999999999993" customHeight="1" x14ac:dyDescent="0.2">
      <c r="A12" s="686"/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62"/>
    </row>
    <row r="13" spans="1:17" ht="15.75" customHeight="1" x14ac:dyDescent="0.2">
      <c r="A13" s="686"/>
      <c r="B13" s="917" t="str">
        <f>"Oplosmiddel: "&amp;IFERROR( VLOOKUP(J6,Tbl_Glob_ParEnt,14,FALSE),"")</f>
        <v xml:space="preserve">Oplosmiddel: </v>
      </c>
      <c r="C13" s="917"/>
      <c r="D13" s="917"/>
      <c r="E13" s="917"/>
      <c r="F13" s="917"/>
      <c r="G13" s="917"/>
      <c r="H13" s="917"/>
      <c r="I13" s="917"/>
      <c r="J13" s="917"/>
      <c r="K13" s="917"/>
      <c r="L13" s="917"/>
      <c r="M13" s="917"/>
      <c r="N13" s="917"/>
      <c r="O13" s="917"/>
      <c r="P13" s="917"/>
      <c r="Q13" s="62"/>
    </row>
    <row r="14" spans="1:17" ht="15.75" customHeight="1" x14ac:dyDescent="0.2">
      <c r="A14" s="686"/>
      <c r="B14" s="917"/>
      <c r="C14" s="917"/>
      <c r="D14" s="917"/>
      <c r="E14" s="917"/>
      <c r="F14" s="917"/>
      <c r="G14" s="917"/>
      <c r="H14" s="917"/>
      <c r="I14" s="917"/>
      <c r="J14" s="917"/>
      <c r="K14" s="917"/>
      <c r="L14" s="917"/>
      <c r="M14" s="917"/>
      <c r="N14" s="917"/>
      <c r="O14" s="917"/>
      <c r="P14" s="917"/>
      <c r="Q14" s="62"/>
    </row>
    <row r="15" spans="1:17" ht="15.75" customHeight="1" x14ac:dyDescent="0.2">
      <c r="A15" s="686"/>
      <c r="B15" s="917"/>
      <c r="C15" s="917"/>
      <c r="D15" s="917"/>
      <c r="E15" s="917"/>
      <c r="F15" s="917"/>
      <c r="G15" s="917"/>
      <c r="H15" s="917"/>
      <c r="I15" s="917"/>
      <c r="J15" s="917"/>
      <c r="K15" s="917"/>
      <c r="L15" s="917"/>
      <c r="M15" s="917"/>
      <c r="N15" s="917"/>
      <c r="O15" s="917"/>
      <c r="P15" s="917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0" t="e">
        <f>INDEX(Tbl_Neo_BerMedCont,A5,21)</f>
        <v>#VALUE!</v>
      </c>
      <c r="B43" s="781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5" t="e">
        <f ca="1">IF(E44&lt;=$A$17,TODAY(),"")</f>
        <v>#VALUE!</v>
      </c>
      <c r="B45" s="915"/>
      <c r="C45" s="913" t="e">
        <f>IF(E44&lt;=$A$17,$O$1,"")</f>
        <v>#VALUE!</v>
      </c>
      <c r="D45" s="913"/>
      <c r="E45" s="70"/>
      <c r="F45" s="70"/>
      <c r="G45" s="915" t="e">
        <f ca="1">IF(K44&lt;=$A$17,TODAY(),"")</f>
        <v>#VALUE!</v>
      </c>
      <c r="H45" s="915"/>
      <c r="I45" s="913" t="e">
        <f>IF(K44&lt;=$A$17,$O$1,"")</f>
        <v>#VALUE!</v>
      </c>
      <c r="J45" s="913"/>
      <c r="K45" s="70"/>
      <c r="L45" s="70"/>
      <c r="M45" s="915" t="e">
        <f ca="1">IF(Q44&lt;=$A$17,TODAY(),"")</f>
        <v>#VALUE!</v>
      </c>
      <c r="N45" s="915"/>
      <c r="O45" s="913" t="e">
        <f>IF(Q44&lt;=$A$17,$O$1,"")</f>
        <v>#VALUE!</v>
      </c>
      <c r="P45" s="913"/>
      <c r="Q45" s="70"/>
    </row>
    <row r="46" spans="1:17" ht="12" customHeight="1" x14ac:dyDescent="0.2">
      <c r="A46" s="914" t="e">
        <f>IF(E44&lt;=$A$17,$D$2&amp;" "&amp;__0_PatNum,"")</f>
        <v>#VALUE!</v>
      </c>
      <c r="B46" s="914"/>
      <c r="C46" s="914"/>
      <c r="D46" s="914"/>
      <c r="E46" s="914"/>
      <c r="F46" s="70"/>
      <c r="G46" s="914" t="e">
        <f>IF(K44&lt;=$A$17,$D$2&amp;" "&amp;__0_PatNum,"")</f>
        <v>#VALUE!</v>
      </c>
      <c r="H46" s="914"/>
      <c r="I46" s="914"/>
      <c r="J46" s="914"/>
      <c r="K46" s="914"/>
      <c r="L46" s="70"/>
      <c r="M46" s="914" t="e">
        <f>IF(Q44&lt;=$A$17,$D$2&amp;" "&amp;__0_PatNum,"")</f>
        <v>#VALUE!</v>
      </c>
      <c r="N46" s="914"/>
      <c r="O46" s="914"/>
      <c r="P46" s="914"/>
      <c r="Q46" s="914"/>
    </row>
    <row r="47" spans="1:17" ht="12" customHeight="1" x14ac:dyDescent="0.2">
      <c r="A47" s="911" t="e">
        <f>IF(E44&lt;=$A$17,StringReplaceEPI( INDEX(Tbl_Neo_BerMedCont,$A$5,10))&amp;" "&amp;INDEX(Tbl_Neo_BerMedCont,$A$5,3)/10&amp;" "&amp;$E$4,"")</f>
        <v>#VALUE!</v>
      </c>
      <c r="B47" s="911"/>
      <c r="C47" s="911"/>
      <c r="D47" s="911"/>
      <c r="E47" s="911"/>
      <c r="F47" s="70"/>
      <c r="G47" s="911" t="e">
        <f>IF(K44&lt;=$A$17,StringReplaceEPI( INDEX(Tbl_Neo_BerMedCont,$A$5,10))&amp;" "&amp;INDEX(Tbl_Neo_BerMedCont,$A$5,3)/10&amp;" "&amp;$E$4,"")</f>
        <v>#VALUE!</v>
      </c>
      <c r="H47" s="911"/>
      <c r="I47" s="911"/>
      <c r="J47" s="911"/>
      <c r="K47" s="911"/>
      <c r="L47" s="70"/>
      <c r="M47" s="911" t="e">
        <f>IF(Q44&lt;=$A$17,StringReplaceEPI( INDEX(Tbl_Neo_BerMedCont,$A$5,10))&amp;" "&amp;INDEX(Tbl_Neo_BerMedCont,$A$5,3)/10&amp;" "&amp;$E$4,"")</f>
        <v>#VALUE!</v>
      </c>
      <c r="N47" s="911"/>
      <c r="O47" s="911"/>
      <c r="P47" s="911"/>
      <c r="Q47" s="911"/>
    </row>
    <row r="48" spans="1:17" ht="12" customHeight="1" x14ac:dyDescent="0.2">
      <c r="A48" s="913" t="e">
        <f>IF(E44&lt;=$A$17,$I$6&amp;" "&amp;IF(Var_Neo_InfB_Cont_DubbeleHoev,($N$7+$O$7/10)/2,$N$7+$O$7/10)&amp;" ml "&amp;$J$6&amp;" "&amp;$K$6,"")</f>
        <v>#VALUE!</v>
      </c>
      <c r="B48" s="913"/>
      <c r="C48" s="913"/>
      <c r="D48" s="912" t="e">
        <f>IF(E44&lt;=$A$17,IF(Var_Neo_InfB_Cont_DubbeleHoev,"("&amp;(($N$7+$O$7/10)/2)&amp;" ml extra)",""),"")</f>
        <v>#VALUE!</v>
      </c>
      <c r="E48" s="912"/>
      <c r="F48" s="70"/>
      <c r="G48" s="913" t="e">
        <f>IF(K44&lt;=$A$17,$I$6&amp;" "&amp;IF(Var_Neo_InfB_Cont_DubbeleHoev,($N$7+$O$7/10)/2,$N$7+$O$7/10)&amp;" ml "&amp;$J$6&amp;" "&amp;$K$6,"")</f>
        <v>#VALUE!</v>
      </c>
      <c r="H48" s="913"/>
      <c r="I48" s="913"/>
      <c r="J48" s="912" t="e">
        <f>IF(K44&lt;=$A$17,IF(Var_Neo_InfB_Cont_DubbeleHoev,"("&amp;(($N$7+$O$7/10)/2)&amp;" ml extra)",""),"")</f>
        <v>#VALUE!</v>
      </c>
      <c r="K48" s="912"/>
      <c r="L48" s="70"/>
      <c r="M48" s="913" t="e">
        <f>IF(Q44&lt;=$A$17,$I$6&amp;" "&amp;IF(Var_Neo_InfB_Cont_DubbeleHoev,($N$7+$O$7/10)/2,$N$7+$O$7/10)&amp;" ml "&amp;$J$6&amp;" "&amp;$K$6,"")</f>
        <v>#VALUE!</v>
      </c>
      <c r="N48" s="913"/>
      <c r="O48" s="913"/>
      <c r="P48" s="912" t="e">
        <f>IF(Q44&lt;=$A$17,IF(Var_Neo_InfB_Cont_DubbeleHoev,"("&amp;(($N$7+$O$7/10)/2)&amp;" ml extra)",""),"")</f>
        <v>#VALUE!</v>
      </c>
      <c r="Q48" s="912"/>
    </row>
    <row r="49" spans="1:17" ht="12" customHeight="1" x14ac:dyDescent="0.2">
      <c r="A49" s="911" t="e">
        <f>IF(E44&lt;=$A$17,$D$6&amp;IF(IsEpiduraal(INDEX(Tbl_Neo_BerMedCont,$A$5,10))," EPIDURAAL","")&amp;IF(E44&lt;=$A$17," = " &amp;$F$6,""),"")</f>
        <v>#VALUE!</v>
      </c>
      <c r="B49" s="911"/>
      <c r="C49" s="910"/>
      <c r="D49" s="910"/>
      <c r="E49" s="910"/>
      <c r="F49" s="70"/>
      <c r="G49" s="911" t="e">
        <f>IF(K44&lt;=$A$17,$D$6&amp;IF(IsEpiduraal(INDEX(Tbl_Neo_BerMedCont,$A$5,10))," EPIDURAAL","")&amp;IF(K44&lt;=$A$17," = " &amp;$F$6,""),"")</f>
        <v>#VALUE!</v>
      </c>
      <c r="H49" s="911"/>
      <c r="I49" s="910"/>
      <c r="J49" s="910"/>
      <c r="K49" s="910"/>
      <c r="L49" s="70"/>
      <c r="M49" s="911" t="e">
        <f>IF(Q44&lt;=$A$17,$D$6&amp;IF(IsEpiduraal(INDEX(Tbl_Neo_BerMedCont,$A$5,10))," EPIDURAAL","")&amp;IF(Q44&lt;=$A$17," = " &amp;$F$6,""),"")</f>
        <v>#VALUE!</v>
      </c>
      <c r="N49" s="911"/>
      <c r="O49" s="910"/>
      <c r="P49" s="910"/>
      <c r="Q49" s="910"/>
    </row>
    <row r="50" spans="1:17" ht="12" customHeight="1" x14ac:dyDescent="0.2">
      <c r="A50" s="909" t="e">
        <f>IF(IsEpiduraal($D$5),"EPIDURAAL","")</f>
        <v>#VALUE!</v>
      </c>
      <c r="B50" s="910"/>
      <c r="C50" s="909" t="e">
        <f>IF(E44&lt;=$A$17,"Exp: "&amp;TEXT($O$2+$A$43,"dd-mm-jj")&amp;" 22:00 "&amp;$B$43,"")</f>
        <v>#VALUE!</v>
      </c>
      <c r="D50" s="910"/>
      <c r="E50" s="910"/>
      <c r="F50" s="70"/>
      <c r="G50" s="909" t="e">
        <f>IF(IsEpiduraal($D$5),"EPIDURAAL","")</f>
        <v>#VALUE!</v>
      </c>
      <c r="H50" s="910"/>
      <c r="I50" s="909" t="e">
        <f>IF(K44&lt;=$A$17,"Exp: "&amp;TEXT($O$2+$A$43,"dd-mm-jj")&amp;" 22:00 "&amp;$B$43,"")</f>
        <v>#VALUE!</v>
      </c>
      <c r="J50" s="910"/>
      <c r="K50" s="910"/>
      <c r="L50" s="688"/>
      <c r="M50" s="909" t="e">
        <f>IF(IsEpiduraal($D$5),"EPIDURAAL","")</f>
        <v>#VALUE!</v>
      </c>
      <c r="N50" s="910"/>
      <c r="O50" s="909" t="e">
        <f>IF(Q44&lt;=$A$17,"Exp: "&amp;TEXT($O$2+$A$43,"dd-mm-jj")&amp;" 22:00 "&amp;$B$43,"")</f>
        <v>#VALUE!</v>
      </c>
      <c r="P50" s="910"/>
      <c r="Q50" s="910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5" t="e">
        <f ca="1">IF(E55&lt;=$A$17,TODAY(),"")</f>
        <v>#VALUE!</v>
      </c>
      <c r="B56" s="915"/>
      <c r="C56" s="913" t="e">
        <f>IF(E55&lt;=$A$17,$O$1,"")</f>
        <v>#VALUE!</v>
      </c>
      <c r="D56" s="913"/>
      <c r="E56" s="70"/>
      <c r="F56" s="70"/>
      <c r="G56" s="915" t="e">
        <f ca="1">IF(K55&lt;=$A$17,TODAY(),"")</f>
        <v>#VALUE!</v>
      </c>
      <c r="H56" s="915"/>
      <c r="I56" s="913" t="e">
        <f>IF(K55&lt;=$A$17,$O$1,"")</f>
        <v>#VALUE!</v>
      </c>
      <c r="J56" s="913"/>
      <c r="K56" s="70"/>
      <c r="L56" s="70"/>
      <c r="M56" s="915" t="e">
        <f ca="1">IF(Q55&lt;=$A$17,TODAY(),"")</f>
        <v>#VALUE!</v>
      </c>
      <c r="N56" s="915"/>
      <c r="O56" s="913" t="e">
        <f>IF(Q55&lt;=$A$17,$O$1,"")</f>
        <v>#VALUE!</v>
      </c>
      <c r="P56" s="913"/>
      <c r="Q56" s="70"/>
    </row>
    <row r="57" spans="1:17" ht="12" customHeight="1" x14ac:dyDescent="0.2">
      <c r="A57" s="914" t="e">
        <f>IF(E55&lt;=$A$17,$D$2&amp;" "&amp;__0_PatNum,"")</f>
        <v>#VALUE!</v>
      </c>
      <c r="B57" s="914"/>
      <c r="C57" s="914"/>
      <c r="D57" s="914"/>
      <c r="E57" s="914"/>
      <c r="F57" s="70"/>
      <c r="G57" s="914" t="e">
        <f>IF(K55&lt;=$A$17,$D$2&amp;" "&amp;__0_PatNum,"")</f>
        <v>#VALUE!</v>
      </c>
      <c r="H57" s="914"/>
      <c r="I57" s="914"/>
      <c r="J57" s="914"/>
      <c r="K57" s="914"/>
      <c r="L57" s="70"/>
      <c r="M57" s="914" t="e">
        <f>IF(Q55&lt;=$A$17,$D$2&amp;" "&amp;__0_PatNum,"")</f>
        <v>#VALUE!</v>
      </c>
      <c r="N57" s="914"/>
      <c r="O57" s="914"/>
      <c r="P57" s="914"/>
      <c r="Q57" s="914"/>
    </row>
    <row r="58" spans="1:17" ht="12" customHeight="1" x14ac:dyDescent="0.2">
      <c r="A58" s="911" t="e">
        <f>IF(E55&lt;=$A$17,StringReplaceEPI(INDEX(Tbl_Neo_BerMedCont,$A$5,10))&amp;" "&amp;INDEX(Tbl_Neo_BerMedCont,$A$5,3)/10&amp;" "&amp;$E$4,"")</f>
        <v>#VALUE!</v>
      </c>
      <c r="B58" s="911"/>
      <c r="C58" s="911"/>
      <c r="D58" s="911"/>
      <c r="E58" s="911"/>
      <c r="F58" s="70"/>
      <c r="G58" s="911" t="e">
        <f>IF(K55&lt;=$A$17,StringReplaceEPI(INDEX(Tbl_Neo_BerMedCont,$A$5,10))&amp;" "&amp;INDEX(Tbl_Neo_BerMedCont,$A$5,3)/10&amp;" "&amp;$E$4,"")</f>
        <v>#VALUE!</v>
      </c>
      <c r="H58" s="911"/>
      <c r="I58" s="911"/>
      <c r="J58" s="911"/>
      <c r="K58" s="911"/>
      <c r="L58" s="70"/>
      <c r="M58" s="911" t="e">
        <f>IF(Q55&lt;=$A$17,StringReplaceEPI(INDEX(Tbl_Neo_BerMedCont,$A$5,10))&amp;" "&amp;INDEX(Tbl_Neo_BerMedCont,$A$5,3)/10&amp;" "&amp;$E$4,"")</f>
        <v>#VALUE!</v>
      </c>
      <c r="N58" s="911"/>
      <c r="O58" s="911"/>
      <c r="P58" s="911"/>
      <c r="Q58" s="911"/>
    </row>
    <row r="59" spans="1:17" ht="12" customHeight="1" x14ac:dyDescent="0.2">
      <c r="A59" s="913" t="e">
        <f>IF(E55&lt;=$A$17,$I$6&amp;" "&amp;IF(Var_Neo_InfB_Cont_DubbeleHoev,($N$7+$O$7/10)/2,$N$7+$O$7/10)&amp;" ml "&amp;$J$6&amp;" "&amp;$K$6,"")</f>
        <v>#VALUE!</v>
      </c>
      <c r="B59" s="913"/>
      <c r="C59" s="913"/>
      <c r="D59" s="912" t="e">
        <f>IF(E55&lt;=$A$17,IF(Var_Neo_InfB_Cont_DubbeleHoev,"("&amp;(($N$7+$O$7/10)/2)&amp;" ml extra)",""),"")</f>
        <v>#VALUE!</v>
      </c>
      <c r="E59" s="912"/>
      <c r="F59" s="70"/>
      <c r="G59" s="913" t="e">
        <f>IF(K55&lt;=$A$17,$I$6&amp;" "&amp;IF(Var_Neo_InfB_Cont_DubbeleHoev,($N$7+$O$7/10)/2,$N$7+$O$7/10)&amp;" ml "&amp;$J$6&amp;" "&amp;$K$6,"")</f>
        <v>#VALUE!</v>
      </c>
      <c r="H59" s="913"/>
      <c r="I59" s="913"/>
      <c r="J59" s="912" t="e">
        <f>IF(K55&lt;=$A$17,IF(Var_Neo_InfB_Cont_DubbeleHoev,"("&amp;(($N$7+$O$7/10)/2)&amp;" ml extra)",""),"")</f>
        <v>#VALUE!</v>
      </c>
      <c r="K59" s="912"/>
      <c r="L59" s="70"/>
      <c r="M59" s="913" t="e">
        <f>IF(Q55&lt;=$A$17,$I$6&amp;" "&amp;IF(Var_Neo_InfB_Cont_DubbeleHoev,($N$7+$O$7/10)/2,$N$7+$O$7/10)&amp;" ml "&amp;$J$6&amp;" "&amp;$K$6,"")</f>
        <v>#VALUE!</v>
      </c>
      <c r="N59" s="913"/>
      <c r="O59" s="913"/>
      <c r="P59" s="912" t="e">
        <f>IF(Q55&lt;=$A$17,IF(Var_Neo_InfB_Cont_DubbeleHoev,"("&amp;(($N$7+$O$7/10)/2)&amp;" ml extra)",""),"")</f>
        <v>#VALUE!</v>
      </c>
      <c r="Q59" s="912"/>
    </row>
    <row r="60" spans="1:17" ht="12" customHeight="1" x14ac:dyDescent="0.2">
      <c r="A60" s="911" t="e">
        <f>IF(E55&lt;=$A$17,$D$6&amp;IF(IsEpiduraal(INDEX(Tbl_Neo_BerMedCont,$A$5,10))," EPIDURAAL","")&amp;IF(E55&lt;=$A$17," = " &amp;$F$6,""),"")</f>
        <v>#VALUE!</v>
      </c>
      <c r="B60" s="911"/>
      <c r="C60" s="910"/>
      <c r="D60" s="910"/>
      <c r="E60" s="910"/>
      <c r="F60" s="70"/>
      <c r="G60" s="911" t="e">
        <f>IF(K55&lt;=$A$17,$D$6&amp;IF(IsEpiduraal(INDEX(Tbl_Neo_BerMedCont,$A$5,10))," EPIDURAAL","")&amp;IF(K55&lt;=$A$17," = " &amp;$F$6,""),"")</f>
        <v>#VALUE!</v>
      </c>
      <c r="H60" s="911"/>
      <c r="I60" s="910"/>
      <c r="J60" s="910"/>
      <c r="K60" s="910"/>
      <c r="L60" s="70"/>
      <c r="M60" s="911" t="e">
        <f>IF(Q55&lt;=$A$17,$D$6&amp;IF(IsEpiduraal(INDEX(Tbl_Neo_BerMedCont,$A$5,10))," EPIDURAAL","")&amp;IF(Q55&lt;=$A$17," = " &amp;$F$6,""),"")</f>
        <v>#VALUE!</v>
      </c>
      <c r="N60" s="911"/>
      <c r="O60" s="910"/>
      <c r="P60" s="910"/>
      <c r="Q60" s="910"/>
    </row>
    <row r="61" spans="1:17" ht="12" customHeight="1" x14ac:dyDescent="0.2">
      <c r="A61" s="909" t="e">
        <f>IF(IsEpiduraal($D$5),"EPIDURAAL","")</f>
        <v>#VALUE!</v>
      </c>
      <c r="B61" s="910"/>
      <c r="C61" s="909" t="e">
        <f>IF(E55&lt;=$A$17,"Exp: "&amp;TEXT($O$2+$A$43,"dd-mm-jj")&amp;" 22:00 "&amp;$B$43,"")</f>
        <v>#VALUE!</v>
      </c>
      <c r="D61" s="910"/>
      <c r="E61" s="910"/>
      <c r="F61" s="688"/>
      <c r="G61" s="909" t="e">
        <f>IF(IsEpiduraal($D$5),"EPIDURAAL","")</f>
        <v>#VALUE!</v>
      </c>
      <c r="H61" s="910"/>
      <c r="I61" s="909" t="e">
        <f>IF(K55&lt;=$A$17,"Exp: "&amp;TEXT($O$2+$A$43,"dd-mm-jj")&amp;" 22:00 "&amp;$B$43,"")</f>
        <v>#VALUE!</v>
      </c>
      <c r="J61" s="910"/>
      <c r="K61" s="910"/>
      <c r="L61" s="688"/>
      <c r="M61" s="909" t="e">
        <f>IF(IsEpiduraal($D$5),"EPIDURAAL","")</f>
        <v>#VALUE!</v>
      </c>
      <c r="N61" s="910"/>
      <c r="O61" s="909" t="e">
        <f>IF(Q55&lt;=$A$17,"Exp: "&amp;TEXT($O$2+$A$43,"dd-mm-jj")&amp;" 22:00 "&amp;$B$43,"")</f>
        <v>#VALUE!</v>
      </c>
      <c r="P61" s="910"/>
      <c r="Q61" s="910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926" t="str">
        <f>IF(OR(_User_Type="Artsen",_User_Type="Supervisor"), _User_LastName&amp;", "&amp;_User_FirstName,"")</f>
        <v/>
      </c>
      <c r="R2" s="926"/>
      <c r="S2" s="926"/>
      <c r="T2" s="926"/>
      <c r="U2" s="926"/>
      <c r="V2" s="926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48">
        <f ca="1">TODAY()</f>
        <v>43417</v>
      </c>
      <c r="AB25" s="848"/>
      <c r="AC25" s="848"/>
      <c r="AD25" s="848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2361</vt:i4>
      </vt:variant>
    </vt:vector>
  </HeadingPairs>
  <TitlesOfParts>
    <vt:vector size="2384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2018-11-13T21:03:46Z</dcterms:modified>
</cp:coreProperties>
</file>