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J3" i="18" l="1"/>
  <c r="J4" i="18"/>
  <c r="J5" i="18"/>
  <c r="J6" i="18"/>
  <c r="J7" i="18"/>
  <c r="J2" i="18"/>
  <c r="K2" i="18" l="1"/>
  <c r="E24" i="21" s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AA7" i="21"/>
  <c r="AA8" i="21"/>
  <c r="AA9" i="21"/>
  <c r="AA10" i="21"/>
  <c r="AA12" i="21"/>
  <c r="AA13" i="21"/>
  <c r="AA15" i="21"/>
  <c r="AA17" i="21"/>
  <c r="AA18" i="21"/>
  <c r="AA19" i="21"/>
  <c r="AA20" i="21"/>
  <c r="AA22" i="21"/>
  <c r="AA23" i="21"/>
  <c r="AA24" i="21"/>
  <c r="F3" i="21"/>
  <c r="E15" i="21" l="1"/>
  <c r="E10" i="21"/>
  <c r="F21" i="21"/>
  <c r="AA21" i="21" s="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B27" i="6"/>
  <c r="N10" i="39"/>
  <c r="D24" i="49"/>
  <c r="D25" i="49"/>
  <c r="D23" i="49"/>
  <c r="D9" i="49"/>
  <c r="D8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4" i="14"/>
  <c r="BB10" i="14"/>
  <c r="BB7" i="14"/>
  <c r="BB27" i="14"/>
  <c r="BB8" i="14"/>
  <c r="BB28" i="14"/>
  <c r="BB19" i="14"/>
  <c r="BB9" i="14"/>
  <c r="BB23" i="14"/>
  <c r="BB31" i="14"/>
  <c r="BB21" i="14"/>
  <c r="BB26" i="14"/>
  <c r="BB16" i="14"/>
  <c r="BB20" i="14"/>
  <c r="BB12" i="14"/>
  <c r="BB14" i="14"/>
  <c r="BB13" i="14"/>
  <c r="BB18" i="14"/>
  <c r="BB5" i="14"/>
  <c r="BB29" i="14"/>
  <c r="BB11" i="14"/>
  <c r="BB6" i="14"/>
  <c r="BB22" i="14"/>
  <c r="BB30" i="14"/>
  <c r="BB25" i="14"/>
  <c r="BB24" i="14"/>
  <c r="BB15" i="14"/>
  <c r="BB1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G22" i="21" s="1"/>
  <c r="C7" i="45"/>
  <c r="B3" i="42" l="1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K4" i="27"/>
  <c r="F70" i="9" s="1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H76" i="9"/>
  <c r="Y18" i="21"/>
  <c r="H24" i="21"/>
  <c r="H23" i="21"/>
  <c r="H7" i="21" l="1"/>
  <c r="W7" i="21"/>
  <c r="H24" i="20" s="1"/>
  <c r="AA16" i="21"/>
  <c r="V14" i="21"/>
  <c r="F32" i="20" s="1"/>
  <c r="AA14" i="21"/>
  <c r="A21" i="32"/>
  <c r="X16" i="21"/>
  <c r="H81" i="9"/>
  <c r="H82" i="5"/>
  <c r="H83" i="5"/>
  <c r="V6" i="21"/>
  <c r="Y16" i="21"/>
  <c r="A24" i="31"/>
  <c r="A23" i="28"/>
  <c r="A23" i="30"/>
  <c r="A23" i="29"/>
  <c r="W16" i="21"/>
  <c r="G24" i="32" s="1"/>
  <c r="E94" i="5"/>
  <c r="H32" i="20"/>
  <c r="L22" i="20"/>
  <c r="I80" i="5"/>
  <c r="W18" i="21"/>
  <c r="D5" i="21"/>
  <c r="G3" i="21" s="1"/>
  <c r="AB16" i="21" l="1"/>
  <c r="I34" i="20" s="1"/>
  <c r="H80" i="9"/>
  <c r="X14" i="21"/>
  <c r="AB14" i="21" s="1"/>
  <c r="AA3" i="2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B31" i="32" s="1"/>
  <c r="H5" i="21"/>
  <c r="J80" i="9" l="1"/>
  <c r="G8" i="21"/>
  <c r="G26" i="21" s="1"/>
  <c r="V3" i="21"/>
  <c r="A27" i="32" s="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V11" i="21" l="1"/>
  <c r="F29" i="20" s="1"/>
  <c r="AA11" i="21"/>
  <c r="J78" i="9"/>
  <c r="F33" i="21"/>
  <c r="G32" i="30"/>
  <c r="G32" i="28"/>
  <c r="G33" i="31"/>
  <c r="G30" i="32"/>
  <c r="G32" i="29"/>
  <c r="F89" i="5"/>
  <c r="W11" i="21"/>
  <c r="F31" i="21" s="1"/>
  <c r="C23" i="20"/>
  <c r="W30" i="11"/>
  <c r="W24" i="11"/>
  <c r="W22" i="11"/>
  <c r="W31" i="11"/>
  <c r="W33" i="11"/>
  <c r="W7" i="11"/>
  <c r="W26" i="11"/>
  <c r="W18" i="11"/>
  <c r="W25" i="11"/>
  <c r="W27" i="11"/>
  <c r="W28" i="11"/>
  <c r="W16" i="11"/>
  <c r="W17" i="11"/>
  <c r="W20" i="11"/>
  <c r="W10" i="11"/>
  <c r="W23" i="11"/>
  <c r="W5" i="11"/>
  <c r="W11" i="11"/>
  <c r="W9" i="11"/>
  <c r="W8" i="11"/>
  <c r="W6" i="11"/>
  <c r="W12" i="11"/>
  <c r="W29" i="11"/>
  <c r="W35" i="11"/>
  <c r="W13" i="11"/>
  <c r="W15" i="11"/>
  <c r="W19" i="11"/>
  <c r="W14" i="11"/>
  <c r="W21" i="11"/>
  <c r="W34" i="11"/>
  <c r="W32" i="11"/>
  <c r="X11" i="21" l="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4" i="14"/>
  <c r="BF7" i="14"/>
  <c r="BF25" i="14"/>
  <c r="BF14" i="14"/>
  <c r="BF3" i="14"/>
  <c r="BF17" i="14"/>
  <c r="BF5" i="14"/>
  <c r="BF13" i="14"/>
  <c r="BF18" i="14"/>
  <c r="BF24" i="14"/>
  <c r="BF20" i="14"/>
  <c r="BF15" i="14"/>
  <c r="BF21" i="14"/>
  <c r="BF31" i="14"/>
  <c r="BF10" i="14"/>
  <c r="BF16" i="14"/>
  <c r="BF28" i="14"/>
  <c r="BF11" i="14"/>
  <c r="BF22" i="14"/>
  <c r="BF23" i="14"/>
  <c r="BF27" i="14"/>
  <c r="BF29" i="14"/>
  <c r="BF19" i="14"/>
  <c r="BF26" i="14"/>
  <c r="BF8" i="14"/>
  <c r="BF30" i="14"/>
  <c r="BF9" i="14"/>
  <c r="BF12" i="14"/>
  <c r="BF6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G4" i="87"/>
  <c r="AH31" i="45"/>
  <c r="AH23" i="45"/>
  <c r="AH30" i="45"/>
  <c r="AH26" i="45"/>
  <c r="AH28" i="45"/>
  <c r="AH25" i="45"/>
  <c r="AH24" i="45"/>
  <c r="AH29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50" i="87" l="1"/>
  <c r="C61" i="87"/>
  <c r="O61" i="87"/>
  <c r="O50" i="87"/>
  <c r="I61" i="87"/>
  <c r="I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3" i="9" s="1"/>
  <c r="D42" i="26"/>
  <c r="K6" i="27" s="1"/>
  <c r="F72" i="9" s="1"/>
  <c r="D41" i="26"/>
  <c r="D40" i="26"/>
  <c r="K5" i="27" s="1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G24" i="20" s="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G16" i="28"/>
  <c r="G15" i="30"/>
  <c r="G15" i="29"/>
  <c r="G15" i="31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J77" i="9" l="1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4" i="9"/>
  <c r="B65" i="9"/>
  <c r="B66" i="9"/>
  <c r="B78" i="9"/>
  <c r="B63" i="9"/>
  <c r="B67" i="9"/>
  <c r="B77" i="9"/>
  <c r="B58" i="9"/>
  <c r="B60" i="9"/>
  <c r="B62" i="9"/>
  <c r="B59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6" i="14"/>
  <c r="N29" i="14"/>
  <c r="N30" i="14"/>
  <c r="B44" i="9"/>
  <c r="N25" i="14"/>
  <c r="N23" i="14"/>
  <c r="N22" i="14"/>
  <c r="N27" i="14"/>
  <c r="N31" i="14"/>
  <c r="N24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5" i="9"/>
  <c r="B47" i="9"/>
  <c r="B46" i="9"/>
  <c r="B41" i="9"/>
  <c r="B40" i="9"/>
  <c r="B39" i="9"/>
  <c r="B38" i="9"/>
  <c r="B43" i="9"/>
  <c r="B42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1" i="57"/>
  <c r="B42" i="57"/>
  <c r="B40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0" i="9"/>
  <c r="B141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27" i="9"/>
  <c r="B134" i="9"/>
  <c r="B131" i="9"/>
  <c r="B128" i="9"/>
  <c r="B129" i="9"/>
  <c r="B133" i="9"/>
  <c r="B132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5" i="9"/>
  <c r="B124" i="9"/>
  <c r="B119" i="9"/>
  <c r="B123" i="9"/>
  <c r="B120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S56" i="45"/>
  <c r="AR56" i="45"/>
  <c r="AW56" i="45"/>
  <c r="AQ56" i="45"/>
  <c r="AM56" i="45"/>
  <c r="AV56" i="45"/>
  <c r="AO56" i="45"/>
  <c r="AX56" i="45"/>
  <c r="AT56" i="45"/>
  <c r="AN56" i="45"/>
  <c r="AP56" i="45"/>
  <c r="AU56" i="45"/>
  <c r="B118" i="9"/>
  <c r="B117" i="9"/>
  <c r="B122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O57" i="45"/>
  <c r="AR57" i="45"/>
  <c r="AT57" i="45"/>
  <c r="AV57" i="45"/>
  <c r="AQ57" i="45"/>
  <c r="AS57" i="45"/>
  <c r="AW57" i="45"/>
  <c r="AU57" i="45"/>
  <c r="AX57" i="45"/>
  <c r="AN57" i="45"/>
  <c r="AP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S58" i="45"/>
  <c r="AM58" i="45"/>
  <c r="AX58" i="45"/>
  <c r="AL58" i="45"/>
  <c r="AQ58" i="45"/>
  <c r="AW58" i="45"/>
  <c r="AP58" i="45"/>
  <c r="AU58" i="45"/>
  <c r="AT58" i="45"/>
  <c r="AM57" i="45"/>
  <c r="AR58" i="45"/>
  <c r="AV58" i="45"/>
  <c r="AN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3" i="9"/>
  <c r="B50" i="9"/>
  <c r="B54" i="9"/>
  <c r="B52" i="9"/>
  <c r="B51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7" i="9"/>
  <c r="B55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B36" i="21" s="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2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6" i="14"/>
  <c r="N19" i="14"/>
  <c r="N20" i="14"/>
  <c r="N7" i="14"/>
  <c r="N11" i="14"/>
  <c r="N13" i="14"/>
  <c r="N12" i="14"/>
  <c r="N10" i="14"/>
  <c r="N3" i="14"/>
  <c r="N5" i="14"/>
  <c r="N4" i="14"/>
  <c r="N9" i="14"/>
  <c r="F38" i="21"/>
  <c r="N15" i="14"/>
  <c r="N18" i="14"/>
  <c r="N17" i="14"/>
  <c r="B72" i="9"/>
  <c r="N6" i="14"/>
  <c r="N14" i="14"/>
  <c r="N2" i="14"/>
  <c r="N8" i="14"/>
  <c r="N21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29" i="9"/>
  <c r="B79" i="9"/>
  <c r="B37" i="9"/>
  <c r="B33" i="9"/>
  <c r="B71" i="9"/>
  <c r="B70" i="9"/>
  <c r="B73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4" i="9"/>
  <c r="B35" i="9"/>
  <c r="B28" i="9"/>
  <c r="B31" i="9"/>
  <c r="B21" i="9"/>
  <c r="B27" i="9"/>
  <c r="B20" i="9"/>
  <c r="B18" i="9"/>
  <c r="B19" i="9"/>
  <c r="B23" i="9"/>
  <c r="B22" i="9"/>
  <c r="B36" i="9"/>
  <c r="B30" i="9"/>
  <c r="B34" i="9"/>
  <c r="B32" i="9"/>
  <c r="B25" i="9"/>
  <c r="B26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C10" i="28"/>
  <c r="W3" i="21"/>
  <c r="X3" i="21" s="1"/>
  <c r="P8" i="21"/>
  <c r="J75" i="9" l="1"/>
  <c r="AB3" i="21"/>
  <c r="I22" i="20" s="1"/>
  <c r="A29" i="29"/>
  <c r="A29" i="30"/>
  <c r="A30" i="31"/>
  <c r="A29" i="28"/>
  <c r="G33" i="32"/>
  <c r="H75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C9" i="31"/>
  <c r="M8" i="21"/>
  <c r="U26" i="21"/>
  <c r="G4" i="24" s="1"/>
  <c r="H4" i="24" s="1"/>
  <c r="I4" i="24" s="1"/>
  <c r="C9" i="32"/>
  <c r="W8" i="21"/>
  <c r="G31" i="32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2" i="24"/>
  <c r="L11" i="24"/>
  <c r="M4" i="24"/>
  <c r="L4" i="24"/>
  <c r="L10" i="24"/>
  <c r="L9" i="24"/>
  <c r="B33" i="21" l="1"/>
  <c r="G17" i="31"/>
  <c r="G21" i="31" s="1"/>
  <c r="G35" i="31" s="1"/>
  <c r="G17" i="28"/>
  <c r="G33" i="28" s="1"/>
  <c r="G17" i="30"/>
  <c r="G20" i="30" s="1"/>
  <c r="G19" i="28"/>
  <c r="G16" i="29"/>
  <c r="G33" i="29" s="1"/>
  <c r="G18" i="28"/>
  <c r="B102" i="9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M12" i="24"/>
  <c r="L14" i="24"/>
  <c r="L13" i="24"/>
  <c r="L15" i="24"/>
  <c r="B38" i="21"/>
  <c r="M15" i="24"/>
  <c r="M11" i="24"/>
  <c r="M9" i="24"/>
  <c r="L3" i="24"/>
  <c r="M7" i="24"/>
  <c r="L7" i="24"/>
  <c r="L5" i="24"/>
  <c r="M10" i="24"/>
  <c r="L6" i="24"/>
  <c r="G8" i="24" l="1"/>
  <c r="H8" i="24" s="1"/>
  <c r="G20" i="28"/>
  <c r="G34" i="28" s="1"/>
  <c r="G20" i="29"/>
  <c r="G34" i="29" s="1"/>
  <c r="F75" i="9"/>
  <c r="B107" i="9"/>
  <c r="B105" i="9"/>
  <c r="B108" i="9"/>
  <c r="B110" i="9"/>
  <c r="B109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M14" i="24"/>
  <c r="B75" i="9"/>
  <c r="M5" i="24"/>
  <c r="M3" i="24"/>
  <c r="L8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G14" i="30"/>
  <c r="G29" i="30" s="1"/>
  <c r="G13" i="30"/>
  <c r="G34" i="30"/>
  <c r="G21" i="30"/>
  <c r="G35" i="30" s="1"/>
  <c r="G13" i="31"/>
  <c r="G14" i="31"/>
  <c r="G31" i="31" s="1"/>
  <c r="G36" i="31"/>
  <c r="M8" i="24"/>
  <c r="K37" i="10" l="1"/>
  <c r="F104" i="5"/>
  <c r="B106" i="9"/>
  <c r="L43" i="20"/>
  <c r="G30" i="30"/>
  <c r="G30" i="31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61" i="87"/>
  <c r="A50" i="87"/>
  <c r="M61" i="87"/>
  <c r="G50" i="87"/>
  <c r="A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<sst xmlns="http://schemas.openxmlformats.org/spreadsheetml/2006/main" count="15245" uniqueCount="7546">
  <si>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</si>
  <si>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</si>
  <si>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</si>
  <si>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</si>
  <si>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</si>
  <si>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</si>
  <si>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</si>
  <si>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</si>
  <si>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</si>
  <si>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</si>
  <si>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</si>
  <si>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</si>
  <si>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</si>
  <si>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</si>
  <si>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</si>
  <si>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</si>
  <si>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</si>
  <si>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</si>
  <si>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</si>
  <si>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</si>
  <si>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</si>
  <si>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</si>
  <si>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</si>
  <si>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</si>
  <si>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</si>
  <si>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</si>
  <si>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</si>
  <si>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</si>
  <si>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</si>
  <si>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</si>
  <si>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</si>
  <si>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</si>
  <si>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</si>
  <si>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</si>
  <si>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</si>
  <si>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</si>
  <si>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</si>
  <si>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</si>
  <si>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</si>
  <si>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</si>
  <si>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</si>
  <si>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</si>
  <si>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</si>
  <si>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</si>
  <si>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</si>
  <si>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</si>
  <si>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</si>
  <si>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</si>
  <si>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</si>
  <si>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</si>
  <si>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</si>
  <si>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</si>
  <si>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</si>
  <si>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</si>
  <si>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</si>
  <si>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</si>
  <si>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</si>
  <si>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</si>
  <si>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</si>
  <si>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</si>
  <si>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</si>
  <si>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</si>
  <si>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</si>
  <si>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</si>
  <si>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</si>
  <si>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</si>
  <si>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</si>
  <si>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</si>
  <si>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</si>
  <si>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</si>
  <si>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</si>
  <si>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</si>
  <si>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</si>
  <si>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</si>
  <si>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</si>
  <si>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</si>
  <si>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</si>
  <si>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</si>
  <si>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</si>
  <si>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</si>
  <si>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</si>
  <si>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</si>
  <si>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</si>
  <si>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</si>
  <si>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</si>
  <si>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</si>
  <si>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</si>
  <si>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</si>
  <si>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</si>
  <si>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</si>
  <si>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</si>
  <si>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</si>
  <si>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</si>
  <si>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</si>
  <si>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</si>
  <si>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</si>
  <si>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</si>
  <si>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</si>
  <si>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</si>
  <si>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</si>
  <si>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</si>
  <si>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</si>
  <si>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</si>
  <si>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</si>
  <si>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</si>
  <si>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</si>
  <si>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</si>
  <si>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</si>
  <si>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</si>
  <si>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</si>
  <si>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</si>
  <si>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</si>
  <si>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</si>
  <si>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</si>
  <si>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</si>
  <si>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</si>
  <si>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</si>
  <si>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</si>
  <si>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</si>
  <si>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</si>
  <si>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</si>
  <si>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</si>
  <si>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</si>
  <si>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</si>
  <si>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</si>
  <si>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</si>
  <si>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</si>
  <si>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</si>
  <si>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</si>
  <si>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</si>
  <si>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</si>
  <si>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</si>
  <si>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</si>
  <si>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</si>
  <si>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</si>
  <si>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</si>
  <si>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</si>
  <si>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</si>
  <si>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</si>
  <si>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</si>
  <si>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</si>
  <si>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</si>
  <si>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</si>
  <si>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</si>
  <si>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</si>
  <si>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</si>
  <si>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</si>
  <si>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</si>
  <si>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</si>
  <si>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</si>
  <si>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</si>
  <si>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</si>
  <si>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</si>
  <si>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</si>
  <si>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</si>
  <si>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</si>
  <si>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</si>
  <si>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</si>
  <si>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</si>
  <si>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</si>
  <si>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</si>
  <si>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</si>
  <si>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</si>
  <si>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</si>
  <si>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</si>
  <si>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</si>
  <si>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</si>
  <si>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</si>
  <si>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</si>
  <si>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</si>
  <si>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</si>
  <si>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</si>
  <si>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</si>
  <si>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</si>
  <si>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</si>
  <si>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</si>
  <si>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</si>
  <si>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</si>
  <si>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</si>
  <si>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</si>
  <si>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</si>
  <si>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</si>
  <si>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</si>
  <si>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</si>
  <si>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</si>
  <si>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</si>
  <si>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</si>
  <si>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</si>
  <si>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</si>
  <si>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</si>
  <si>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</si>
  <si>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</si>
  <si>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</si>
  <si>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</si>
  <si>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</si>
  <si>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</si>
  <si>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</si>
  <si>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</si>
  <si>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</si>
  <si>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</si>
  <si>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</si>
  <si>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</si>
  <si>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</si>
  <si>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</si>
  <si>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</si>
  <si>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</si>
  <si>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</si>
  <si>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</si>
  <si>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</si>
  <si>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</si>
  <si>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</si>
  <si>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</si>
  <si>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</si>
  <si>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</si>
  <si>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</si>
  <si>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</si>
  <si>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</si>
  <si>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</si>
  <si>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</si>
  <si>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</si>
  <si>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</si>
  <si>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</si>
  <si>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</si>
  <si>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</si>
  <si>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</si>
  <si>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</si>
  <si>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</si>
  <si>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</si>
  <si>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</si>
  <si>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</si>
  <si>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</si>
  <si>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</si>
  <si>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</si>
  <si>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</si>
  <si>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</si>
  <si>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</si>
  <si>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</si>
  <si>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</si>
  <si>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</si>
  <si>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</si>
  <si>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</si>
  <si>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</si>
  <si>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</si>
  <si>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</si>
  <si>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</si>
  <si>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</si>
  <si>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</si>
  <si>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</si>
  <si>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</si>
  <si>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</si>
  <si>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</si>
  <si>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</si>
  <si>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</si>
  <si>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</si>
  <si>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</si>
  <si>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</si>
  <si>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</si>
  <si>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</si>
  <si>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</si>
  <si>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</si>
  <si>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</si>
  <si>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</si>
  <si>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</si>
  <si>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</si>
  <si>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</si>
  <si>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</si>
  <si>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</si>
  <si>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</si>
  <si>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</si>
  <si>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</si>
  <si>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</si>
  <si>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</si>
  <si>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</si>
  <si>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</si>
  <si>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</si>
  <si>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</si>
  <si>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</si>
  <si>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</si>
  <si>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</si>
  <si>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</si>
  <si>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</si>
  <si>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</si>
  <si>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</si>
  <si>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</si>
  <si>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</si>
  <si>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</si>
  <si>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</si>
  <si>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</si>
  <si>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</si>
  <si>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</si>
  <si>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</si>
  <si>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</si>
  <si>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</si>
  <si>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</si>
  <si>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</si>
  <si>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</si>
  <si>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</si>
  <si>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</si>
  <si>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</si>
  <si>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</si>
  <si>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</si>
  <si>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</si>
  <si>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</si>
  <si>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</si>
  <si>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</si>
  <si>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</si>
  <si>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</si>
  <si>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</si>
  <si>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</si>
  <si>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</si>
  <si>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</si>
  <si>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</si>
  <si>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</si>
  <si>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</si>
  <si>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</si>
  <si>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</si>
  <si>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</si>
  <si>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</si>
  <si>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</si>
  <si>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</si>
  <si>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</si>
  <si>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</si>
  <si>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</si>
  <si>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</si>
  <si>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</si>
  <si>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</si>
  <si>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</si>
  <si>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</si>
  <si>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</si>
  <si>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</si>
  <si>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</si>
  <si>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</si>
  <si>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</si>
  <si>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</si>
  <si>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</si>
  <si>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</si>
  <si>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</si>
  <si>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</si>
  <si>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</si>
  <si>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</si>
  <si>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</si>
  <si>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</si>
  <si>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</si>
  <si>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</si>
  <si>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</si>
  <si>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</si>
  <si>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</si>
  <si>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</si>
  <si>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</si>
  <si>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</si>
  <si>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</si>
  <si>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</si>
  <si>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</si>
  <si>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</si>
  <si>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</si>
  <si>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</si>
  <si>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</si>
  <si>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</si>
  <si>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</si>
  <si>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</si>
  <si>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</si>
  <si>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</si>
  <si>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</si>
  <si>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</si>
  <si>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</si>
  <si>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</si>
  <si>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</si>
  <si>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</si>
  <si>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</si>
  <si>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</si>
  <si>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</si>
  <si>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</si>
  <si>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</si>
  <si>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</si>
  <si>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</si>
  <si>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</si>
  <si>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</si>
  <si>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</si>
  <si>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</si>
  <si>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</si>
  <si>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</si>
  <si>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</si>
  <si>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</si>
  <si>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</si>
  <si>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</si>
  <si>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</si>
  <si>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</si>
  <si>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</si>
  <si>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</si>
  <si>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</si>
  <si>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</si>
  <si>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</si>
  <si>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</si>
  <si>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</si>
  <si>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</si>
  <si>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</si>
  <si>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</si>
  <si>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</si>
  <si>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</si>
  <si>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</si>
  <si>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</si>
  <si>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</si>
  <si>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</si>
  <si>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</si>
  <si>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</si>
  <si>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</si>
  <si>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</si>
  <si>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</si>
  <si>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</si>
  <si>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</si>
  <si>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</si>
  <si>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</si>
  <si>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</si>
  <si>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</si>
  <si>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</si>
  <si>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</si>
  <si>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</si>
  <si>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</si>
  <si>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</si>
  <si>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</si>
  <si>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</si>
  <si>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</si>
  <si>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</si>
  <si>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</si>
  <si>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</si>
  <si>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</si>
  <si>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</si>
  <si>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</si>
  <si>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</si>
  <si>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</si>
  <si>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</si>
  <si>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</si>
  <si>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</si>
  <si>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</si>
  <si>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</si>
  <si>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</si>
  <si>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</si>
  <si>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</si>
  <si>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</si>
  <si>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</si>
  <si>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</si>
  <si>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</si>
  <si>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</si>
  <si>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</si>
  <si>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</si>
  <si>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</si>
  <si>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</si>
  <si>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</si>
  <si>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</si>
  <si>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</si>
  <si>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</si>
  <si>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</si>
  <si>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</si>
  <si>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</si>
  <si>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</si>
  <si>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</si>
  <si>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</si>
  <si>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</si>
  <si>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</si>
  <si>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</si>
  <si>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</si>
  <si>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</si>
  <si>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</si>
  <si>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</si>
  <si>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</si>
  <si>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</si>
  <si>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</si>
  <si>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</si>
  <si>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</si>
  <si>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</si>
  <si>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</si>
  <si>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</si>
  <si>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</si>
  <si>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</si>
  <si>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</si>
  <si>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</si>
  <si>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</si>
  <si>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</si>
  <si>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</si>
  <si>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</si>
  <si>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</si>
  <si>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</si>
  <si>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</si>
  <si>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</si>
  <si>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</si>
  <si>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</si>
  <si>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</si>
  <si>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</si>
  <si>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</si>
  <si>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</si>
  <si>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</si>
  <si>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</si>
  <si>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</si>
  <si>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</si>
  <si>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</si>
  <si>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</si>
  <si>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</si>
  <si>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</si>
  <si>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</si>
  <si>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</si>
  <si>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</si>
  <si>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</si>
  <si>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</si>
  <si>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</si>
  <si>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</si>
  <si>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</si>
  <si>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</si>
  <si>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</si>
  <si>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</si>
  <si>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</si>
  <si>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</si>
  <si>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</si>
  <si>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</si>
  <si>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</si>
  <si>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</si>
  <si>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</si>
  <si>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</si>
  <si>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</si>
  <si>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</si>
  <si>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</si>
  <si>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</si>
  <si>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</si>
  <si>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</si>
  <si>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</si>
  <si>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</si>
  <si>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</si>
  <si>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</si>
  <si>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</si>
  <si>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</si>
  <si>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</si>
  <si>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</si>
  <si>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</si>
  <si>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</si>
  <si>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</si>
  <si>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</si>
  <si>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</si>
  <si>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</si>
  <si>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</si>
  <si>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</si>
  <si>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</si>
  <si>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</si>
  <si>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</si>
  <si>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</si>
  <si>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</si>
  <si>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</si>
  <si>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</si>
  <si>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</si>
  <si>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</si>
  <si>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</si>
  <si>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</si>
  <si>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</si>
  <si>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</si>
  <si>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</si>
  <si>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</si>
  <si>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</si>
  <si>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</si>
  <si>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</si>
  <si>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</si>
  <si>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</si>
  <si>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</si>
  <si>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</si>
  <si>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</si>
  <si>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</si>
  <si>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</si>
  <si>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</si>
  <si>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</si>
  <si>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</si>
  <si>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</si>
  <si>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</si>
  <si>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</si>
  <si>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</si>
  <si>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</si>
  <si>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</si>
  <si>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</si>
  <si>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</si>
  <si>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</si>
  <si>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</si>
  <si>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</si>
  <si>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</si>
  <si>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</si>
  <si>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</si>
  <si>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</si>
  <si>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</si>
  <si>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</si>
  <si>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</si>
  <si>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</si>
  <si>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</si>
  <si>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</si>
  <si>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</si>
  <si>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</si>
  <si>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</si>
  <si>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</si>
  <si>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</si>
  <si>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</si>
  <si>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</si>
  <si>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</si>
  <si>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</si>
  <si>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</si>
  <si>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</si>
  <si>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</si>
  <si>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</si>
  <si>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</si>
  <si>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</si>
  <si>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</si>
  <si>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</si>
  <si>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</si>
  <si>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</si>
  <si>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</si>
  <si>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</si>
  <si>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</si>
  <si>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</si>
  <si>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</si>
  <si>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</si>
  <si>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</si>
  <si>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</si>
  <si>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</si>
  <si>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</si>
  <si>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</si>
  <si>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</si>
  <si>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</si>
  <si>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</si>
  <si>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</si>
  <si>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</si>
  <si>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</si>
  <si>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</si>
  <si>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</si>
  <si>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</si>
  <si>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</si>
  <si>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</si>
  <si>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</si>
  <si>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</si>
  <si>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</si>
  <si>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</si>
  <si>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</si>
  <si>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</si>
  <si>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</si>
  <si>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</si>
  <si>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</si>
  <si>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</si>
  <si>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</si>
  <si>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</si>
  <si>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</si>
  <si>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</si>
  <si>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</si>
  <si>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</si>
  <si>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</si>
  <si>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</si>
  <si>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</si>
  <si>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</si>
  <si>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</si>
  <si>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</si>
  <si>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</si>
  <si>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</si>
  <si>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</si>
  <si>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</si>
  <si>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</si>
  <si>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</si>
  <si>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</si>
  <si>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</si>
  <si>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</si>
  <si>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</si>
  <si>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</si>
  <si>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</si>
  <si>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</si>
  <si>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</si>
  <si>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</si>
  <si>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</si>
  <si>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</si>
  <si>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</si>
  <si>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</si>
  <si>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</si>
  <si>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</si>
  <si>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</si>
  <si>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</si>
  <si>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</si>
  <si>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</si>
  <si>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</si>
  <si>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</si>
  <si>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</si>
  <si>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</si>
  <si>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</si>
  <si>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</si>
  <si>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</si>
  <si>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</si>
  <si>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</si>
  <si>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</si>
  <si>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</si>
  <si>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</si>
  <si>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</si>
  <si>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</si>
  <si>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</si>
  <si>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</si>
  <si>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</si>
  <si>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</si>
  <si>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</si>
  <si>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</si>
  <si>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</si>
  <si>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</si>
  <si>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</si>
  <si>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</si>
  <si>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</si>
  <si>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</si>
  <si>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</si>
  <si>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</si>
  <si>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</si>
  <si>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</si>
  <si>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</si>
  <si>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</si>
  <si>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</si>
  <si>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</si>
  <si>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</si>
  <si>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</si>
  <si>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</si>
  <si>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</si>
  <si>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</si>
  <si>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</si>
  <si>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</si>
  <si>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</si>
  <si>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</si>
  <si>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</si>
  <si>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</si>
  <si>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</si>
  <si>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</si>
  <si>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</si>
  <si>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</si>
  <si>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</si>
  <si>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</si>
  <si>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</si>
  <si>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</si>
  <si>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</si>
  <si>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</si>
  <si>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</si>
  <si>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</si>
  <si>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</si>
  <si>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</si>
  <si>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</si>
  <si>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</si>
  <si>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</si>
  <si>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</si>
  <si>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</si>
  <si>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</si>
  <si>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</si>
  <si>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</si>
  <si>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</si>
  <si>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</si>
  <si>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</si>
  <si>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</si>
  <si>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</si>
  <si>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</si>
  <si>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</si>
  <si>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</si>
  <si>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</si>
  <si>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</si>
  <si>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</si>
  <si>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</si>
  <si>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</si>
  <si>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</si>
  <si>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</si>
  <si>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</si>
  <si>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</si>
  <si>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</si>
  <si>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</si>
  <si>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</si>
  <si>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</si>
  <si>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</si>
  <si>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</si>
  <si>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</si>
  <si>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</si>
  <si>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</si>
  <si>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</si>
  <si>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</si>
  <si>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</si>
  <si>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</si>
  <si>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</si>
  <si>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</si>
  <si>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</si>
  <si>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</si>
  <si>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</si>
  <si>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</si>
  <si>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</si>
  <si>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</si>
  <si>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</si>
  <si>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</si>
  <si>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</si>
  <si>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</si>
  <si>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</si>
  <si>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</si>
  <si>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</si>
  <si>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</si>
  <si>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</si>
  <si>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</si>
  <si>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</si>
  <si>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</si>
  <si>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</si>
  <si>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</si>
  <si>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</si>
  <si>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</si>
  <si>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</si>
  <si>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</si>
  <si>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</si>
  <si>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</si>
  <si>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</si>
  <si>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</si>
  <si>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</si>
  <si>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</si>
  <si>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</si>
  <si>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</si>
  <si>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</si>
  <si>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</si>
  <si>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</si>
  <si>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</si>
  <si>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</si>
  <si>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</si>
  <si>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</si>
  <si>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</si>
  <si>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</si>
  <si>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</si>
  <si>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</si>
  <si>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</si>
  <si>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</si>
  <si>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</si>
  <si>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</si>
  <si>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</si>
  <si>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</si>
  <si>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</si>
  <si>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</si>
  <si>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</si>
  <si>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</si>
  <si>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</si>
  <si>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</si>
  <si>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</si>
  <si>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</si>
  <si>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</si>
  <si>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</si>
  <si>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</si>
  <si>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</si>
  <si>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</si>
  <si>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</si>
  <si>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</si>
  <si>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</si>
  <si>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</si>
  <si>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</si>
  <si>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</si>
  <si>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</si>
  <si>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</si>
  <si>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</si>
  <si>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</si>
  <si>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</si>
  <si>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</si>
  <si>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</si>
  <si>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</si>
  <si>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</si>
  <si>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</si>
  <si>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</si>
  <si>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</si>
  <si>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</si>
  <si>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</si>
  <si>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</si>
  <si>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</si>
  <si>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</si>
  <si>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</si>
  <si>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</si>
  <si>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</si>
  <si>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</si>
  <si>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</si>
  <si>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</si>
  <si>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</si>
  <si>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</si>
  <si>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</si>
  <si>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</si>
  <si>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</si>
  <si>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</si>
  <si>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</si>
  <si>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</si>
  <si>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</si>
  <si>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</si>
  <si>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</si>
  <si>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</si>
  <si>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</si>
  <si>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</si>
  <si>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</si>
  <si>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</si>
  <si>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</si>
  <si>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</si>
  <si>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</si>
  <si>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</si>
  <si>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</si>
  <si>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</si>
  <si>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</si>
  <si>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</si>
  <si>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</si>
  <si>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</si>
  <si>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</si>
  <si>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</si>
  <si>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</si>
  <si>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</si>
  <si>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</si>
  <si>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</si>
  <si>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</si>
  <si>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</si>
  <si>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</si>
  <si>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</si>
  <si>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</si>
  <si>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</si>
  <si>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</si>
  <si>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</si>
  <si>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</si>
  <si>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</si>
  <si>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</si>
  <si>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</si>
  <si>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</si>
  <si>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</si>
  <si>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</si>
  <si>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</si>
  <si>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</si>
  <si>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</si>
  <si>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</si>
  <si>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</si>
  <si>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</si>
  <si>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</si>
  <si>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</si>
  <si>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</si>
  <si>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</si>
  <si>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</si>
  <si>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</si>
  <si>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</si>
  <si>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</si>
  <si>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</si>
  <si>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</si>
  <si>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</si>
  <si>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</si>
  <si>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</si>
  <si>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</si>
  <si>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</si>
  <si>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</si>
  <si>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</si>
  <si>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</si>
  <si>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</si>
  <si>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</si>
  <si>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</si>
  <si>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</si>
  <si>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</si>
  <si>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</si>
  <si>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</si>
  <si>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</si>
  <si>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</si>
  <si>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</si>
  <si>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</si>
  <si>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</si>
  <si>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</si>
  <si>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</si>
  <si>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</si>
  <si>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</si>
  <si>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</si>
  <si>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</si>
  <si>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</si>
  <si>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</si>
  <si>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</si>
  <si>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</si>
  <si>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</si>
  <si>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</si>
  <si>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</si>
  <si>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</si>
  <si>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</si>
  <si>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</si>
  <si>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</si>
  <si>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</si>
  <si>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</si>
  <si>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</si>
  <si>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</si>
  <si>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</si>
  <si>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</si>
  <si>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</si>
  <si>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</si>
  <si>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</si>
  <si>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</si>
  <si>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</si>
  <si>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</si>
  <si>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</si>
  <si>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</si>
  <si>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</si>
  <si>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</si>
  <si>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</si>
  <si>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</si>
  <si>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</si>
  <si>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</si>
  <si>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</si>
  <si>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</si>
  <si>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</si>
  <si>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</si>
  <si>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</si>
  <si>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</si>
  <si>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</si>
  <si>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</si>
  <si>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</si>
  <si>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</si>
  <si>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</si>
  <si>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</si>
  <si>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</si>
  <si>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</si>
  <si>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</si>
  <si>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</si>
  <si>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</si>
  <si>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</si>
  <si>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</si>
  <si>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</si>
  <si>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</si>
  <si>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</si>
  <si>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</si>
  <si>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</si>
  <si>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</si>
  <si>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</si>
  <si>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</si>
  <si>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</si>
  <si>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</si>
  <si>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</si>
  <si>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</si>
  <si>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</si>
  <si>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</si>
  <si>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</si>
  <si>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</si>
  <si>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</si>
  <si>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</si>
  <si>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</si>
  <si>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</si>
  <si>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</si>
  <si>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</si>
  <si>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</si>
  <si>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</si>
  <si>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</si>
  <si>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</si>
  <si>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</si>
  <si>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</si>
  <si>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</si>
  <si>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</si>
  <si>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</si>
  <si>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</si>
  <si>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</si>
  <si>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</si>
  <si>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</si>
  <si>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</si>
  <si>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</si>
  <si>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</si>
  <si>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</si>
  <si>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</si>
  <si>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</si>
  <si>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</si>
  <si>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</si>
  <si>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</si>
  <si>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</si>
  <si>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</si>
  <si>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</si>
  <si>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</si>
  <si>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</si>
  <si>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</si>
  <si>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</si>
  <si>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</si>
  <si>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</si>
  <si>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</si>
  <si>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</si>
  <si>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</si>
  <si>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</si>
  <si>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</si>
  <si>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</si>
  <si>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</si>
  <si>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</si>
  <si>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</si>
  <si>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</si>
  <si>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</si>
  <si>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</si>
  <si>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</si>
  <si>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</si>
  <si>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</si>
  <si>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</si>
  <si>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</si>
  <si>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</si>
  <si>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</si>
  <si>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</si>
  <si>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</si>
  <si>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</si>
  <si>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</si>
  <si>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</si>
  <si>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</si>
  <si>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</si>
  <si>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</si>
  <si>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</si>
  <si>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</si>
  <si>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</si>
  <si>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</si>
  <si>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</si>
  <si>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</si>
  <si>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</si>
  <si>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</si>
  <si>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</si>
  <si>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</si>
  <si>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</si>
  <si>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</si>
  <si>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</si>
  <si>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</si>
  <si>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</si>
  <si>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</si>
  <si>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</si>
  <si>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</si>
  <si>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</si>
  <si>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</si>
  <si>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</si>
  <si>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</si>
  <si>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</si>
  <si>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</si>
  <si>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</si>
  <si>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</si>
  <si>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</si>
  <si>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</si>
  <si>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</si>
  <si>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</si>
  <si>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</si>
  <si>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</si>
  <si>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</si>
  <si>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</si>
  <si>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</si>
  <si>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</si>
  <si>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</si>
  <si>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</si>
  <si>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</si>
  <si>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</si>
  <si>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</si>
  <si>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</si>
  <si>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</si>
  <si>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</si>
  <si>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</si>
  <si>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</si>
  <si>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</si>
  <si>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</si>
  <si>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</si>
  <si>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</si>
  <si>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</si>
  <si>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</si>
  <si>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</si>
  <si>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</si>
  <si>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</si>
  <si>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</si>
  <si>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</si>
  <si>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</si>
  <si>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</si>
  <si>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</si>
  <si>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</si>
  <si>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</si>
  <si>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</si>
  <si>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</si>
  <si>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</si>
  <si>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</si>
  <si>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</si>
  <si>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</si>
  <si>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</si>
  <si>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</si>
  <si>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</si>
  <si>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</si>
  <si>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</si>
  <si>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</si>
  <si>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</si>
  <si>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</si>
  <si>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</si>
  <si>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</si>
  <si>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</si>
  <si>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</si>
  <si>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</si>
  <si>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</si>
  <si>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</si>
  <si>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</si>
  <si>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</si>
  <si>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</si>
  <si>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</si>
  <si>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</si>
  <si>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</si>
  <si>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</si>
  <si>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</si>
  <si>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</si>
  <si>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</si>
  <si>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</si>
  <si>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</si>
  <si>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</si>
  <si>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</si>
  <si>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</si>
  <si>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</si>
  <si>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</si>
  <si>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</si>
  <si>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</si>
  <si>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</si>
  <si>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</si>
  <si>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</si>
  <si>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</si>
  <si>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</si>
  <si>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</si>
  <si>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</si>
  <si>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</si>
  <si>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</si>
  <si>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</si>
  <si>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</si>
  <si>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</si>
  <si>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</si>
  <si>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</si>
  <si>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</si>
  <si>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</si>
  <si>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</si>
  <si>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</si>
  <si>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</si>
  <si>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</si>
  <si>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</si>
  <si>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</si>
  <si>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</si>
  <si>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</si>
  <si>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</si>
  <si>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</si>
  <si>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</si>
  <si>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</si>
  <si>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</si>
  <si>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</si>
  <si>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</si>
  <si>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</si>
  <si>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</si>
  <si>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</si>
  <si>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</si>
  <si>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</si>
  <si>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</si>
  <si>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</si>
  <si>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</si>
  <si>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</si>
  <si>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</si>
  <si>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</si>
  <si>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</si>
  <si>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</si>
  <si>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</si>
  <si>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</si>
  <si>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</si>
  <si>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</si>
  <si>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</si>
  <si>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</si>
  <si>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</si>
  <si>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</si>
  <si>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</si>
  <si>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</si>
  <si>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</si>
  <si>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</si>
  <si>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</si>
  <si>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</si>
  <si>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</si>
  <si>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</si>
  <si>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</si>
  <si>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</si>
  <si>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</si>
  <si>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</si>
  <si>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</si>
  <si>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</si>
  <si>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</si>
  <si>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</si>
  <si>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</si>
  <si>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</si>
  <si>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</si>
  <si>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</si>
  <si>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</si>
  <si>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</si>
  <si>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</si>
  <si>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</si>
  <si>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</si>
  <si>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</si>
  <si>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</si>
  <si>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</si>
  <si>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</si>
  <si>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</si>
  <si>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</si>
  <si>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</si>
  <si>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</si>
  <si>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</si>
  <si>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</si>
  <si>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</si>
  <si>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</si>
  <si>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</si>
  <si>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</si>
  <si>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</si>
  <si>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</si>
  <si>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</si>
  <si>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</si>
  <si>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</si>
  <si>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</si>
  <si>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</si>
  <si>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</si>
  <si>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</si>
  <si>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</si>
  <si>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</si>
  <si>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</si>
  <si>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</si>
  <si>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</si>
  <si>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</si>
  <si>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</si>
  <si>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</si>
  <si>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</si>
  <si>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</si>
  <si>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</si>
  <si>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</si>
  <si>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</si>
  <si>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</si>
  <si>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</si>
  <si>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</si>
  <si>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</si>
  <si>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</si>
  <si>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</si>
  <si>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</si>
  <si>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</si>
  <si>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</si>
  <si>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</si>
  <si>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</si>
  <si>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</si>
  <si>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</si>
  <si>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</si>
  <si>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</si>
  <si>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</si>
  <si>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</si>
  <si>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</si>
  <si>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</si>
  <si>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</si>
  <si>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</si>
  <si>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</si>
  <si>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</si>
  <si>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</si>
  <si>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</si>
  <si>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</si>
  <si>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</si>
  <si>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</si>
  <si>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</si>
  <si>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</si>
  <si>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</si>
  <si>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</si>
  <si>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</si>
  <si>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</si>
  <si>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</si>
  <si>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</si>
  <si>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</si>
  <si>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</si>
  <si>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</si>
  <si>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</si>
  <si>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</si>
  <si>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</si>
  <si>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</si>
  <si>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</si>
  <si>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</si>
  <si>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</si>
  <si>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</si>
  <si>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</si>
  <si>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</si>
  <si>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</si>
  <si>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</si>
  <si>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</si>
  <si>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</si>
  <si>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</si>
  <si>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</si>
  <si>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</si>
  <si>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</si>
  <si>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</si>
  <si>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</si>
  <si>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</si>
  <si>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</si>
  <si>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</si>
  <si>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</si>
  <si>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</si>
  <si>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</si>
  <si>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</si>
  <si>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</si>
  <si>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</si>
  <si>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</si>
  <si>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</si>
  <si>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</si>
  <si>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</si>
  <si>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</si>
  <si>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</si>
  <si>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</si>
  <si>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</si>
  <si>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</si>
  <si>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</si>
  <si>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</si>
  <si>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</si>
  <si>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</si>
  <si>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</si>
  <si>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</si>
  <si>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</si>
  <si>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</si>
  <si>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</si>
  <si>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</si>
  <si>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</si>
  <si>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</si>
  <si>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</si>
  <si>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</si>
  <si>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</si>
  <si>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</si>
  <si>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</si>
  <si>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</si>
  <si>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</si>
  <si>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</si>
  <si>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</si>
  <si>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</si>
  <si>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</si>
  <si>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</si>
  <si>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</si>
  <si>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</si>
  <si>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</si>
  <si>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</si>
  <si>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</si>
  <si>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</si>
  <si>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</si>
  <si>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</si>
  <si>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</si>
  <si>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</si>
  <si>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</si>
  <si>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</si>
  <si>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</si>
  <si>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</si>
  <si>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</si>
  <si>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</si>
  <si>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</si>
  <si>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</si>
  <si>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</si>
  <si>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</si>
  <si>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</si>
  <si>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</si>
  <si>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</si>
  <si>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</si>
  <si>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</si>
  <si>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</si>
  <si>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</si>
  <si>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</si>
  <si>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</si>
  <si>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</si>
  <si>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</si>
  <si>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</si>
  <si>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</si>
  <si>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</si>
  <si>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</si>
  <si>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</si>
  <si>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</si>
  <si>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</si>
  <si>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</si>
  <si>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</si>
  <si>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</si>
  <si>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</si>
  <si>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</si>
  <si>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</si>
  <si>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</si>
  <si>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</si>
  <si>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</si>
  <si>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</si>
  <si>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</si>
  <si>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</si>
  <si>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</si>
  <si>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</si>
  <si>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</si>
  <si>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</si>
  <si>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</si>
  <si>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</si>
  <si>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</si>
  <si>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</si>
  <si>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</si>
  <si>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</si>
  <si>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</si>
  <si>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</si>
  <si>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</si>
  <si>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</si>
  <si>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</si>
  <si>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</si>
  <si>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</si>
  <si>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</si>
  <si>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</si>
  <si>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</si>
  <si>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</si>
  <si>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</si>
  <si>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</si>
  <si>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</si>
  <si>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</si>
  <si>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</si>
  <si>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</si>
  <si>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</si>
  <si>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</si>
  <si>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</si>
  <si>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</si>
  <si>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</si>
  <si>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</si>
  <si>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</si>
  <si>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</si>
  <si>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</si>
  <si>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</si>
  <si>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</si>
  <si>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</si>
  <si>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</si>
  <si>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</si>
  <si>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</si>
  <si>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</si>
  <si>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</si>
  <si>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</si>
  <si>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</si>
  <si>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</si>
  <si>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</si>
  <si>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</si>
  <si>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</si>
  <si>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</si>
  <si>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</si>
  <si>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</si>
  <si>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</si>
  <si>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</si>
  <si>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</si>
  <si>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</si>
  <si>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</si>
  <si>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</si>
  <si>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</si>
  <si>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</si>
  <si>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</si>
  <si>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</si>
  <si>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</si>
  <si>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</si>
  <si>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</si>
  <si>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</si>
  <si>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</si>
  <si>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</si>
  <si>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</si>
  <si>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</si>
  <si>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</si>
  <si>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</si>
  <si>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</si>
  <si>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</si>
  <si>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</si>
  <si>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</si>
  <si>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</si>
  <si>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</si>
  <si>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</si>
  <si>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</si>
  <si>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</si>
  <si>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</si>
  <si>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</si>
  <si>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</si>
  <si>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</si>
  <si>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</si>
  <si>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</si>
  <si>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</si>
  <si>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</si>
  <si>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</si>
  <si>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</si>
  <si>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</si>
  <si>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</si>
  <si>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</si>
  <si>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</si>
  <si>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</si>
  <si>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</si>
  <si>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</si>
  <si>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</si>
  <si>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</si>
  <si>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</si>
  <si>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</si>
  <si>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</si>
  <si>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</si>
  <si>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</si>
  <si>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</si>
  <si>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</si>
  <si>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</si>
  <si>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</si>
  <si>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</si>
  <si>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</si>
  <si>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</si>
  <si>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</si>
  <si>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</si>
  <si>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</si>
  <si>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</si>
  <si>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</si>
  <si>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</si>
  <si>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</si>
  <si>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</si>
  <si>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</si>
  <si>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</si>
  <si>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</si>
  <si>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</si>
  <si>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</si>
  <si>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</si>
  <si>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</si>
  <si>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</si>
  <si>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</si>
  <si>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</si>
  <si>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</si>
  <si>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</si>
  <si>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</si>
  <si>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</si>
  <si>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</si>
  <si>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</si>
  <si>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</si>
  <si>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</si>
  <si>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</si>
  <si>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</si>
  <si>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</si>
  <si>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</si>
  <si>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</si>
  <si>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</si>
  <si>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</si>
  <si>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</si>
  <si>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</si>
  <si>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</si>
  <si>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</si>
  <si>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</si>
  <si>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</si>
  <si>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</si>
  <si>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</si>
  <si>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</si>
  <si>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</si>
  <si>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</si>
  <si>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</si>
  <si>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</si>
  <si>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</si>
  <si>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</si>
  <si>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</si>
  <si>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</si>
  <si>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</si>
  <si>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</si>
  <si>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</si>
  <si>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</si>
  <si>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</si>
  <si>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</si>
  <si>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</si>
  <si>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</si>
  <si>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</si>
  <si>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</si>
  <si>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</si>
  <si>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</si>
  <si>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</si>
  <si>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</si>
  <si>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</si>
  <si>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</si>
  <si>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</si>
  <si>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</si>
  <si>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</si>
  <si>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</si>
  <si>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</si>
  <si>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</si>
  <si>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</si>
  <si>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</si>
  <si>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</si>
  <si>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</si>
  <si>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</si>
  <si>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</si>
  <si>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</si>
  <si>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</si>
  <si>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</si>
  <si>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</si>
  <si>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</si>
  <si>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</si>
  <si>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</si>
  <si>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</si>
  <si>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</si>
  <si>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</si>
  <si>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</si>
  <si>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</si>
  <si>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</si>
  <si>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</si>
  <si>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</si>
  <si>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</si>
  <si>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</si>
  <si>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</si>
  <si>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</si>
  <si>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</si>
  <si>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</si>
  <si>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</si>
  <si>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</si>
  <si>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</si>
  <si>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</si>
  <si>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</si>
  <si>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</si>
  <si>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</si>
  <si>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</si>
  <si>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</si>
  <si>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</si>
  <si>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</si>
  <si>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</si>
  <si>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</si>
  <si>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</si>
  <si>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</si>
  <si>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</si>
  <si>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</si>
  <si>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</si>
  <si>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</si>
  <si>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</si>
  <si>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</si>
  <si>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</si>
  <si>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</si>
  <si>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</si>
  <si>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</si>
  <si>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</si>
  <si>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</si>
  <si>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</si>
  <si>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</si>
  <si>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</si>
  <si>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</si>
  <si>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</si>
  <si>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</si>
  <si>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</si>
  <si>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</si>
  <si>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</si>
  <si>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</si>
  <si>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</si>
  <si>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</si>
  <si>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</si>
  <si>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</si>
  <si>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</si>
  <si>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</si>
  <si>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</si>
  <si>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</si>
  <si>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</si>
  <si>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</si>
  <si>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</si>
  <si>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</si>
  <si>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</si>
  <si>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</si>
  <si>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</si>
  <si>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</si>
  <si>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</si>
  <si>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</si>
  <si>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</si>
  <si>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</si>
  <si>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</si>
  <si>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</si>
  <si>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</si>
  <si>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</si>
  <si>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</si>
  <si>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</si>
  <si>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</si>
  <si>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</si>
  <si>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</si>
  <si>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</si>
  <si>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</si>
  <si>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</si>
  <si>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</si>
  <si>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</si>
  <si>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</si>
  <si>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</si>
  <si>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</si>
  <si>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</si>
  <si>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</si>
  <si>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</si>
  <si>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</si>
  <si>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</si>
  <si>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</si>
  <si>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</si>
  <si>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</si>
  <si>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</si>
  <si>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</si>
  <si>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</si>
  <si>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</si>
  <si>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</si>
  <si>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</si>
  <si>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</si>
  <si>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</si>
  <si>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</si>
  <si>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</si>
  <si>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</si>
  <si>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</si>
  <si>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</si>
  <si>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</si>
  <si>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</si>
  <si>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</si>
  <si>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</si>
  <si>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</si>
  <si>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</si>
  <si>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</si>
  <si>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</si>
  <si>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</si>
  <si>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</si>
  <si>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</si>
  <si>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</si>
  <si>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</si>
  <si>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</si>
  <si>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</si>
  <si>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</si>
  <si>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</si>
  <si>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</si>
  <si>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</si>
  <si>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</si>
  <si>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</si>
  <si>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</si>
  <si>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</si>
  <si>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</si>
  <si>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</si>
  <si>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</si>
  <si>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</si>
  <si>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</si>
  <si>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</si>
  <si>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</si>
  <si>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</si>
  <si>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</si>
  <si>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</si>
  <si>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</si>
  <si>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</si>
  <si>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</si>
  <si>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</si>
  <si>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</si>
  <si>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</si>
  <si>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</si>
  <si>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</si>
  <si>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</si>
  <si>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</si>
  <si>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</si>
  <si>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</si>
  <si>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</si>
  <si>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</si>
  <si>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</si>
  <si>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</si>
  <si>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</si>
  <si>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</si>
  <si>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</si>
  <si>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</si>
  <si>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</si>
  <si>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</si>
  <si>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</si>
  <si>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</si>
  <si>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</si>
  <si>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</si>
  <si>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</si>
  <si>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</si>
  <si>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</si>
  <si>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</si>
  <si>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</si>
  <si>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</si>
  <si>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</si>
  <si>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</si>
  <si>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</si>
  <si>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</si>
  <si>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</si>
  <si>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</si>
  <si>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</si>
  <si>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</si>
  <si>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</si>
  <si>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</si>
  <si>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</si>
  <si>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</si>
  <si>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</si>
  <si>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</si>
  <si>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</si>
  <si>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</si>
  <si>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</si>
  <si>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</si>
  <si>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</si>
  <si>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</si>
  <si>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</si>
  <si>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</si>
  <si>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</si>
  <si>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</si>
  <si>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</si>
  <si>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</si>
  <si>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</si>
  <si>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</si>
  <si>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</si>
  <si>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</si>
  <si>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</si>
  <si>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</si>
  <si>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</si>
  <si>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</si>
  <si>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</si>
  <si>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</si>
  <si>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</si>
  <si>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</si>
  <si>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</si>
  <si>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</si>
  <si>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</si>
  <si>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</si>
  <si>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</si>
  <si>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</si>
  <si>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</si>
  <si>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</si>
  <si>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</si>
  <si>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</si>
  <si>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</si>
  <si>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</si>
  <si>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</si>
  <si>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</si>
  <si>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</si>
  <si>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</si>
  <si>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</si>
  <si>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</si>
  <si>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</si>
  <si>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</si>
  <si>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</si>
  <si>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</si>
  <si>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</si>
  <si>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</si>
  <si>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</si>
  <si>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</si>
  <si>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</si>
  <si>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</si>
  <si>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</si>
  <si>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</si>
  <si>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</si>
  <si>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</si>
  <si>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</si>
  <si>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</si>
  <si>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</si>
  <si>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</si>
  <si>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</si>
  <si>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</si>
  <si>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</si>
  <si>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</si>
  <si>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</si>
  <si>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</si>
  <si>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</si>
  <si>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</si>
  <si>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</si>
  <si>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</si>
  <si>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</si>
  <si>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</si>
  <si>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</si>
  <si>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</si>
  <si>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</si>
  <si>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</si>
  <si>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</si>
  <si>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</si>
  <si>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</si>
  <si>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</si>
  <si>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</si>
  <si>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</si>
  <si>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</si>
  <si>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</si>
  <si>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</si>
  <si>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</si>
  <si>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</si>
  <si>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</si>
  <si>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</si>
  <si>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</si>
  <si>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</si>
  <si>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</si>
  <si>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</si>
  <si>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</si>
  <si>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</si>
  <si>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</si>
  <si>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</si>
  <si>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</si>
  <si>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</si>
  <si>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</si>
  <si>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</si>
  <si>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</si>
  <si>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</si>
  <si>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</si>
  <si>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</si>
  <si>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</si>
  <si>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</si>
  <si>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</si>
  <si>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</si>
  <si>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</si>
  <si>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</si>
  <si>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</si>
  <si>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</si>
  <si>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</si>
  <si>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</si>
  <si>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</si>
  <si>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</si>
  <si>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</si>
  <si>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</si>
  <si>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</si>
  <si>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</si>
  <si>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</si>
  <si>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</si>
  <si>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</si>
  <si>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</si>
  <si>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</si>
  <si>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</si>
  <si>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</si>
  <si>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</si>
  <si>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</si>
  <si>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</si>
  <si>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</si>
  <si>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</si>
  <si>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</si>
  <si>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</si>
  <si>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</si>
  <si>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</si>
  <si>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</si>
  <si>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</si>
  <si>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</si>
  <si>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</si>
  <si>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</si>
  <si>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</si>
  <si>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</si>
  <si>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</si>
  <si>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</si>
  <si>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</si>
  <si>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</si>
  <si>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</si>
  <si>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</si>
  <si>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</si>
  <si>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</si>
  <si>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</si>
  <si>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</si>
  <si>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</si>
  <si>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</si>
  <si>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</si>
  <si>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</si>
  <si>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</si>
  <si>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</si>
  <si>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</si>
  <si>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</si>
  <si>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</si>
  <si>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</si>
  <si>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</si>
  <si>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</si>
  <si>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</si>
  <si>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</si>
  <si>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</si>
  <si>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</si>
  <si>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</si>
  <si>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</si>
  <si>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</si>
  <si>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</si>
  <si>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</si>
  <si>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</si>
  <si>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</si>
  <si>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</si>
  <si>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</si>
  <si>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</si>
  <si>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</si>
  <si>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</si>
  <si>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</si>
  <si>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</si>
  <si>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</si>
  <si>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</si>
  <si>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</si>
  <si>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</si>
  <si>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</si>
  <si>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</si>
  <si>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</si>
  <si>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</si>
  <si>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</si>
  <si>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</si>
  <si>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</si>
  <si>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</si>
  <si>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</si>
  <si>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</si>
  <si>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</si>
  <si>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</si>
  <si>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</si>
  <si>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</si>
  <si>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</si>
  <si>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</si>
  <si>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</si>
  <si>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</si>
  <si>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</si>
  <si>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</si>
  <si>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</si>
  <si>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</si>
  <si>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</si>
  <si>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</si>
  <si>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</si>
  <si>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</si>
  <si>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</si>
  <si>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</si>
  <si>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</si>
  <si>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</si>
  <si>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</si>
  <si>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</si>
  <si>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</si>
  <si>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</si>
  <si>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</si>
  <si>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</si>
  <si>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</si>
  <si>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</si>
  <si>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</si>
  <si>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</si>
  <si>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</si>
  <si>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</si>
  <si>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</si>
  <si>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</si>
  <si>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</si>
  <si>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</si>
  <si>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</si>
  <si>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</si>
  <si>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</si>
  <si>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</si>
  <si>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</si>
  <si>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</si>
  <si>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</si>
  <si>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</si>
  <si>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</si>
  <si>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</si>
  <si>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</si>
  <si>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</si>
  <si>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</si>
  <si>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</si>
  <si>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</si>
  <si>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</si>
  <si>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</si>
  <si>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</si>
  <si>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</si>
  <si>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</si>
  <si>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</si>
  <si>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</si>
  <si>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</si>
  <si>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</si>
  <si>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</si>
  <si>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</si>
  <si>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</si>
  <si>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</si>
  <si>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</si>
  <si>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</si>
  <si>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</si>
  <si>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</si>
  <si>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</si>
  <si>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</si>
  <si>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</si>
  <si>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</si>
  <si>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</si>
  <si>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</si>
  <si>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</si>
  <si>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</si>
  <si>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</si>
  <si>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</si>
  <si>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</si>
  <si>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</si>
  <si>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</si>
  <si>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</si>
  <si>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</si>
  <si>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</si>
  <si>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</si>
  <si>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</si>
  <si>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</si>
  <si>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</si>
  <si>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</si>
  <si>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</si>
  <si>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</si>
  <si>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</si>
  <si>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</si>
  <si>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</si>
  <si>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</si>
  <si>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</si>
  <si>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</si>
  <si>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</si>
  <si>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</si>
  <si>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</si>
  <si>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</si>
  <si>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</si>
  <si>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</si>
  <si>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</si>
  <si>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</si>
  <si>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</si>
  <si>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</si>
  <si>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</si>
  <si>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</si>
  <si>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</si>
  <si>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</si>
  <si>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</si>
  <si>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</si>
  <si>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</si>
  <si>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</si>
  <si>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</si>
  <si>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</si>
  <si>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</si>
  <si>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</si>
  <si>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</si>
  <si>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</si>
  <si>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</si>
  <si>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</si>
  <si>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</si>
  <si>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</si>
  <si>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</si>
  <si>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</si>
  <si>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</si>
  <si>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</si>
  <si>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</si>
  <si>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</si>
  <si>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</si>
  <si>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</si>
  <si>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</si>
  <si>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</si>
  <si>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</si>
  <si>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</si>
  <si>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</si>
  <si>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</si>
  <si>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</si>
  <si>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</si>
  <si>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</si>
  <si>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</si>
  <si>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</si>
  <si>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</si>
  <si>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</si>
  <si>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</si>
  <si>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</si>
  <si>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</si>
  <si>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</si>
  <si>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</si>
  <si>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</si>
  <si>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</si>
  <si>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</si>
  <si>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</si>
  <si>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</si>
  <si>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</si>
  <si>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</si>
  <si>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</si>
  <si>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</si>
  <si>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</si>
  <si>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</si>
  <si>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</si>
  <si>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</si>
  <si>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</si>
  <si>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</si>
  <si>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</si>
  <si>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</si>
  <si>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</si>
  <si>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</si>
  <si>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</si>
  <si>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</si>
  <si>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</si>
  <si>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</si>
  <si>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</si>
  <si>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</si>
  <si>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</si>
  <si>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</si>
  <si>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</si>
  <si>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</si>
  <si>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</si>
  <si>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</si>
  <si>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</si>
  <si>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</si>
  <si>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</si>
  <si>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</si>
  <si>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</si>
  <si>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</si>
  <si>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</si>
  <si>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</si>
  <si>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</si>
  <si>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</si>
  <si>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</si>
  <si>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</si>
  <si>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</si>
  <si>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</si>
  <si>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</si>
  <si>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</si>
  <si>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</si>
  <si>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</si>
  <si>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</si>
  <si>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</si>
  <si>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</si>
  <si>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</si>
  <si>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</si>
  <si>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</si>
  <si>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</si>
  <si>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</si>
  <si>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</si>
  <si>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</si>
  <si>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</si>
  <si>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</si>
  <si>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</si>
  <si>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</si>
  <si>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</si>
  <si>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</si>
  <si>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</si>
  <si>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</si>
  <si>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</si>
  <si>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</si>
  <si>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</si>
  <si>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</si>
  <si>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</si>
  <si>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</si>
  <si>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</si>
  <si>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</si>
  <si>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</si>
  <si>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</si>
  <si>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</si>
  <si>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</si>
  <si>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</si>
  <si>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</si>
  <si>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</si>
  <si>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</si>
  <si>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</si>
  <si>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</si>
  <si>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</si>
  <si>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</si>
  <si>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</si>
  <si>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</si>
  <si>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</si>
  <si>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</si>
  <si>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</si>
  <si>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</si>
  <si>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</si>
  <si>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</si>
  <si>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</si>
  <si>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</si>
  <si>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</si>
  <si>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</si>
  <si>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</si>
  <si>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</si>
  <si>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</si>
  <si>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</si>
  <si>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</si>
  <si>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</si>
  <si>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</si>
  <si>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</si>
  <si>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</si>
  <si>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</si>
  <si>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</si>
  <si>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</si>
  <si>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</si>
  <si>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</si>
  <si>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</si>
  <si>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</si>
  <si>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</si>
  <si>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</si>
  <si>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</si>
  <si>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</si>
  <si>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</si>
  <si>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</si>
  <si>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</si>
  <si>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</si>
  <si>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</si>
  <si>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</si>
  <si>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</si>
  <si>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</si>
  <si>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</si>
  <si>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</si>
  <si>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</si>
  <si>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</si>
  <si>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</si>
  <si>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</si>
  <si>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</si>
  <si>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</si>
  <si>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</si>
  <si>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</si>
  <si>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</si>
  <si>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</si>
  <si>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</si>
  <si>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</si>
  <si>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</si>
  <si>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</si>
  <si>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</si>
  <si>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</si>
  <si>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</si>
  <si>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</si>
  <si>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</si>
  <si>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</si>
  <si>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</si>
  <si>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</si>
  <si>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</si>
  <si>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</si>
  <si>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</si>
  <si>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</si>
  <si>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</si>
  <si>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</si>
  <si>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</si>
  <si>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</si>
  <si>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</si>
  <si>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</si>
  <si>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</si>
  <si>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</si>
  <si>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</si>
  <si>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</si>
  <si>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</si>
  <si>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</si>
  <si>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</si>
  <si>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</si>
  <si>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</si>
  <si>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</si>
  <si>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</si>
  <si>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</si>
  <si>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</si>
  <si>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</si>
  <si>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</si>
  <si>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</si>
  <si>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</si>
  <si>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</si>
  <si>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</si>
  <si>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</si>
  <si>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</si>
  <si>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</si>
  <si>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</si>
  <si>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</si>
  <si>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</si>
  <si>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</si>
  <si>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</si>
  <si>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</si>
  <si>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</si>
  <si>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</si>
  <si>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</si>
  <si>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</si>
  <si>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</si>
  <si>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</si>
  <si>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</si>
  <si>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</si>
  <si>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</si>
  <si>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</si>
  <si>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</si>
  <si>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</si>
  <si>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</si>
  <si>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</si>
  <si>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</si>
  <si>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</si>
  <si>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</si>
  <si>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</si>
  <si>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</si>
  <si>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</si>
  <si>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</si>
  <si>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</si>
  <si>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</si>
  <si>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</si>
  <si>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</si>
  <si>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</si>
  <si>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</si>
  <si>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</si>
  <si>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</si>
  <si>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</si>
  <si>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</si>
  <si>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</si>
  <si>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</si>
  <si>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</si>
  <si>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</si>
  <si>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</si>
  <si>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</si>
  <si>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</si>
  <si>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</si>
  <si>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</si>
  <si>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</si>
  <si>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</si>
  <si>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</si>
  <si>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</si>
  <si>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</si>
  <si>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</si>
  <si>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</si>
  <si>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</si>
  <si>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</si>
  <si>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</si>
  <si>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</si>
  <si>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</si>
  <si>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</si>
  <si>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</si>
  <si>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</si>
  <si>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</si>
  <si>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</si>
  <si>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</si>
  <si>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</si>
  <si>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</si>
  <si>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</si>
  <si>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</si>
  <si>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</si>
  <si>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</si>
  <si>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</si>
  <si>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</si>
  <si>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</si>
  <si>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</si>
  <si>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</si>
  <si>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</si>
  <si>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</si>
  <si>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</si>
  <si>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</si>
  <si>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</si>
  <si>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</si>
  <si>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</si>
  <si>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</si>
  <si>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</si>
  <si>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</si>
  <si>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</si>
  <si>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</si>
  <si>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</si>
  <si>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</si>
  <si>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</si>
  <si>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</si>
  <si>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</si>
  <si>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</si>
  <si>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</si>
  <si>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</si>
  <si>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</si>
  <si>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</si>
  <si>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</si>
  <si>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</si>
  <si>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</si>
  <si>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</si>
  <si>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</si>
  <si>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</si>
  <si>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</si>
  <si>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</si>
  <si>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</si>
  <si>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</si>
  <si>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</si>
  <si>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</si>
  <si>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</si>
  <si>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</si>
  <si>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</si>
  <si>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</si>
  <si>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</si>
  <si>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</si>
  <si>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</si>
  <si>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</si>
  <si>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</si>
  <si>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</si>
  <si>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</si>
  <si>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</si>
  <si>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</si>
  <si>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</si>
  <si>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</si>
  <si>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</si>
  <si>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</si>
  <si>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</si>
  <si>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</si>
  <si>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</si>
  <si>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</si>
  <si>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</si>
  <si>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</si>
  <si>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</si>
  <si>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</si>
  <si>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</si>
  <si>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</si>
  <si>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</si>
  <si>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</si>
  <si>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</si>
  <si>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</si>
  <si>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</si>
  <si>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</si>
  <si>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</si>
  <si>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</si>
  <si>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</si>
  <si>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</si>
  <si>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</si>
  <si>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</si>
  <si>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</si>
  <si>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</si>
  <si>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</si>
  <si>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</si>
  <si>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</si>
  <si>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</si>
  <si>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</si>
  <si>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</si>
  <si>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</si>
  <si>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</si>
  <si>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</si>
  <si>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</si>
  <si>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</si>
  <si>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</si>
  <si>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</si>
  <si>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</si>
  <si>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</si>
  <si>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</si>
  <si>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</si>
  <si>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</si>
  <si>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</si>
  <si>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</si>
  <si>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</si>
  <si>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</si>
  <si>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</si>
  <si>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</si>
  <si>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</si>
  <si>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</si>
  <si>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</si>
  <si>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</si>
  <si>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</si>
  <si>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</si>
  <si>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</si>
  <si>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</si>
  <si>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</si>
  <si>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</si>
  <si>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</si>
  <si>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</si>
  <si>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</si>
  <si>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</si>
  <si>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</si>
  <si>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</si>
  <si>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</si>
  <si>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</si>
  <si>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</si>
  <si>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</si>
  <si>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</si>
  <si>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</si>
  <si>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</si>
  <si>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</si>
  <si>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</si>
  <si>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</si>
  <si>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</si>
  <si>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</si>
  <si>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</si>
  <si>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</si>
  <si>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</si>
  <si>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</si>
  <si>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</si>
  <si>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</si>
  <si>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</si>
  <si>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</si>
  <si>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</si>
  <si>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</si>
  <si>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</si>
  <si>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</si>
  <si>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</si>
  <si>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</si>
  <si>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</si>
  <si>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</si>
  <si>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</si>
  <si>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</si>
  <si>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</si>
  <si>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</si>
  <si>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</si>
  <si>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</si>
  <si>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</si>
  <si>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</si>
  <si>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</si>
  <si>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</si>
  <si>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</si>
  <si>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</si>
  <si>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</si>
  <si>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</si>
  <si>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</si>
  <si>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</si>
  <si>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</si>
  <si>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</si>
  <si>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</si>
  <si>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</si>
  <si>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</si>
  <si>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</si>
  <si>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</si>
  <si>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</si>
  <si>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</si>
  <si>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</si>
  <si>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</si>
  <si>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</si>
  <si>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</si>
  <si>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</si>
  <si>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</si>
  <si>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</si>
  <si>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</si>
  <si>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</si>
  <si>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</si>
  <si>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</si>
  <si>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</si>
  <si>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</si>
  <si>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</si>
  <si>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</si>
  <si>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</si>
  <si>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</si>
  <si>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</si>
  <si>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</si>
  <si>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</si>
  <si>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</si>
  <si>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</si>
  <si>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</si>
  <si>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</si>
  <si>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</si>
  <si>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</si>
  <si>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</si>
  <si>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</si>
  <si>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</si>
  <si>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</si>
  <si>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</si>
  <si>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</si>
  <si>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</si>
  <si>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</si>
  <si>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</si>
  <si>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</si>
  <si>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</si>
  <si>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</si>
  <si>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</si>
  <si>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</si>
  <si>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</si>
  <si>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</si>
  <si>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</si>
  <si>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</si>
  <si>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</si>
  <si>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</si>
  <si>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</si>
  <si>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</si>
  <si>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</si>
  <si>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</si>
  <si>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</si>
  <si>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</si>
  <si>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</si>
  <si>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</si>
  <si>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</si>
  <si>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</si>
  <si>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</si>
  <si>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</si>
  <si>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</si>
  <si>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</si>
  <si>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</si>
  <si>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</si>
  <si>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</si>
  <si>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</si>
  <si>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</si>
  <si>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</si>
  <si>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</si>
  <si>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</si>
  <si>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</si>
  <si>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</si>
  <si>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</si>
  <si>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</si>
  <si>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</si>
  <si>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</si>
  <si>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</si>
  <si>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</si>
  <si>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</si>
  <si>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</si>
  <si>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</si>
  <si>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</si>
  <si>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</si>
  <si>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</si>
  <si>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</si>
  <si>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</si>
  <si>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</si>
  <si>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</si>
  <si>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</si>
  <si>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</si>
  <si>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</si>
  <si>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</si>
  <si>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</si>
  <si>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</si>
  <si>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</si>
  <si>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</si>
  <si>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</si>
  <si>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</si>
  <si>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</si>
  <si>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</si>
  <si>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</si>
  <si>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</si>
  <si>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</si>
  <si>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</si>
  <si>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</si>
  <si>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</si>
  <si>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</si>
  <si>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</si>
  <si>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</si>
  <si>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</si>
  <si>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</si>
  <si>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</si>
  <si>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</si>
  <si>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</si>
  <si>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</si>
  <si>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</si>
  <si>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</si>
  <si>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</si>
  <si>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</si>
  <si>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</si>
  <si>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</si>
  <si>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</si>
  <si>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</si>
  <si>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</si>
  <si>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</si>
  <si>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</si>
  <si>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</si>
  <si>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</si>
  <si>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</si>
  <si>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</si>
  <si>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</si>
  <si>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</si>
  <si>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</si>
  <si>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</si>
  <si>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</si>
  <si>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</si>
  <si>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</si>
  <si>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</si>
  <si>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</si>
  <si>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</si>
  <si>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</si>
  <si>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</si>
  <si>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</si>
  <si>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</si>
  <si>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</si>
  <si>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</si>
  <si>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</si>
  <si>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</si>
  <si>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</si>
  <si>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</si>
  <si>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</si>
  <si>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</si>
  <si>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</si>
  <si>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</si>
  <si>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</si>
  <si>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</si>
  <si>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</si>
  <si>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</si>
  <si>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</si>
  <si>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</si>
  <si>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</si>
  <si>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</si>
  <si>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</si>
  <si>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</si>
  <si>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</si>
  <si>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</si>
  <si>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</si>
  <si>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</si>
  <si>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</si>
  <si>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</si>
  <si>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</si>
  <si>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</si>
  <si>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</si>
  <si>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</si>
  <si>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</si>
  <si>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</si>
  <si>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</si>
  <si>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</si>
  <si>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</si>
  <si>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</si>
  <si>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</si>
  <si>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</si>
  <si>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</si>
  <si>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</si>
  <si>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</si>
  <si>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</si>
  <si>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</si>
  <si>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</si>
  <si>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</si>
  <si>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</si>
  <si>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</si>
  <si>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</si>
  <si>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</si>
  <si>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</si>
  <si>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</si>
  <si>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</si>
  <si>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</si>
  <si>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</si>
  <si>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</si>
  <si>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</si>
  <si>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</si>
  <si>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</si>
  <si>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</si>
  <si>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</si>
  <si>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</si>
  <si>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</si>
  <si>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</si>
  <si>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</si>
  <si>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</si>
  <si>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</si>
  <si>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</si>
  <si>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</si>
  <si>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</si>
  <si>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</si>
  <si>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</si>
  <si>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</si>
  <si>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</si>
  <si>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</si>
  <si>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</si>
  <si>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</si>
  <si>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</si>
  <si>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</si>
  <si>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</si>
  <si>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</si>
  <si>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</si>
  <si>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</si>
  <si>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</si>
  <si>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</si>
  <si>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</si>
  <si>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</si>
  <si>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</si>
  <si>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</si>
  <si>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</si>
  <si>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</si>
  <si>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</si>
  <si>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</si>
  <si>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</si>
  <si>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</si>
  <si>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</si>
  <si>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</si>
  <si>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</si>
  <si>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</si>
  <si>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</si>
  <si>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</si>
  <si>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</si>
  <si>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</si>
  <si>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</si>
  <si>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</si>
  <si>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</si>
  <si>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</si>
  <si>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</si>
  <si>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</si>
  <si>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</si>
  <si>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</si>
  <si>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</si>
  <si>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</si>
  <si>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</si>
  <si>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</si>
  <si>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</si>
  <si>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</si>
  <si>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</si>
  <si>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</si>
  <si>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</si>
  <si>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</si>
  <si>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</si>
  <si>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</si>
  <si>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</si>
  <si>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</si>
  <si>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</si>
  <si>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</si>
  <si>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</si>
  <si>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</si>
  <si>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</si>
  <si>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</si>
  <si>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</si>
  <si>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</si>
  <si>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</si>
  <si>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</si>
  <si>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</si>
  <si>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</si>
  <si>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</si>
  <si>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</si>
  <si>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</si>
  <si>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</si>
  <si>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</si>
  <si>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</si>
  <si>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</si>
  <si>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</si>
  <si>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</si>
  <si>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</si>
  <si>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</si>
  <si>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</si>
  <si>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</si>
  <si>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</si>
  <si>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</si>
  <si>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</si>
  <si>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</si>
  <si>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</si>
  <si>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</si>
  <si>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</si>
  <si>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</si>
  <si>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</si>
  <si>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</si>
  <si>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</si>
  <si>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</si>
  <si>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</si>
  <si>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</si>
  <si>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</si>
  <si>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</si>
  <si>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</si>
  <si>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</si>
  <si>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</si>
  <si>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</si>
  <si>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</si>
  <si>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</si>
  <si>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</si>
  <si>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</si>
  <si>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</si>
  <si>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</si>
  <si>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</si>
  <si>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</si>
  <si>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</si>
  <si>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</si>
  <si>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</si>
  <si>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</si>
  <si>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</si>
  <si>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</si>
  <si>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</si>
  <si>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</si>
  <si>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</si>
  <si>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</si>
  <si>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</si>
  <si>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</si>
  <si>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</si>
  <si>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</si>
  <si>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</si>
  <si>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</si>
  <si>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</si>
  <si>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</si>
  <si>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</si>
  <si>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</si>
  <si>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</si>
  <si>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</si>
  <si>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</si>
  <si>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</si>
  <si>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</si>
  <si>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</si>
  <si>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</si>
  <si>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</si>
  <si>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</si>
  <si>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</si>
  <si>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</si>
  <si>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</si>
  <si>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</si>
  <si>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</si>
  <si>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</si>
  <si>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</si>
  <si>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</si>
  <si>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</si>
  <si>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</si>
  <si>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</si>
  <si>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</si>
  <si>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</si>
  <si>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</si>
  <si>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</si>
  <si>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</si>
  <si>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</si>
  <si>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</si>
  <si>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</si>
  <si>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</si>
  <si>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</si>
  <si>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</si>
  <si>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</si>
  <si>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</si>
  <si>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</si>
  <si>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</si>
  <si>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</si>
  <si>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</si>
  <si>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</si>
  <si>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</si>
  <si>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</si>
  <si>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</si>
  <si>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</si>
  <si>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</si>
  <si>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</si>
  <si>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</si>
  <si>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</si>
  <si>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</si>
  <si>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</si>
  <si>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</si>
  <si>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</si>
  <si>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</si>
  <si>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</si>
  <si>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</si>
  <si>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</si>
  <si>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</si>
  <si>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</si>
  <si>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</si>
  <si>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</si>
  <si>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</si>
  <si>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</si>
  <si>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</si>
  <si>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</si>
  <si>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</si>
  <si>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</si>
  <si>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</si>
  <si>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</si>
  <si>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</si>
  <si>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</si>
  <si>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</si>
  <si>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</si>
  <si>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</si>
  <si>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</si>
  <si>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</si>
  <si>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</si>
  <si>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</si>
  <si>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</si>
  <si>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</si>
  <si>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</si>
  <si>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</si>
  <si>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</si>
  <si>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</si>
  <si>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</si>
  <si>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</si>
  <si>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</si>
  <si>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</si>
  <si>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</si>
  <si>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</si>
  <si>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</si>
  <si>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</si>
  <si>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</si>
  <si>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</si>
  <si>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</si>
  <si>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</si>
  <si>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</si>
  <si>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</si>
  <si>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</si>
  <si>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</si>
  <si>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</si>
  <si>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</si>
  <si>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</si>
  <si>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</si>
  <si>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</si>
  <si>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</si>
  <si>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</si>
  <si>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</si>
  <si>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</si>
  <si>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</si>
  <si>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</si>
  <si>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</si>
  <si>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</si>
  <si>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</si>
  <si>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</si>
  <si>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</si>
  <si>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</si>
  <si>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</si>
  <si>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</si>
  <si>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</si>
  <si>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</si>
  <si>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</si>
  <si>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</si>
  <si>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</si>
  <si>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</si>
  <si>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</si>
  <si>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</si>
  <si>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</si>
  <si>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</si>
  <si>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</si>
  <si>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</si>
  <si>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</si>
  <si>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</si>
  <si>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</si>
  <si>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</si>
  <si>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</si>
  <si>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</si>
  <si>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</si>
  <si>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</si>
  <si>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</si>
  <si>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</si>
  <si>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</si>
  <si>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</si>
  <si>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</si>
  <si>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</si>
  <si>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</si>
  <si>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</si>
  <si>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</si>
  <si>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</si>
  <si>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</si>
  <si>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</si>
  <si>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</si>
  <si>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</si>
  <si>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</si>
  <si>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</si>
  <si>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</si>
  <si>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</si>
  <si>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</si>
  <si>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</si>
  <si>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</si>
  <si>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</si>
  <si>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</si>
  <si>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</si>
  <si>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</si>
  <si>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</si>
  <si>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</si>
  <si>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</si>
  <si>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</si>
  <si>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</si>
  <si>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</si>
  <si>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</si>
  <si>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</si>
  <si>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</si>
  <si>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</si>
  <si>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</si>
  <si>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</si>
  <si>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</si>
  <si>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</si>
  <si>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</si>
  <si>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</si>
  <si>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</si>
  <si>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</si>
  <si>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</si>
  <si>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</si>
  <si>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</si>
  <si>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</si>
  <si>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</si>
  <si>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</si>
  <si>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</si>
  <si>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</si>
  <si>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</si>
  <si>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</si>
  <si>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</si>
  <si>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</si>
  <si>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</si>
  <si>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</si>
  <si>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</si>
  <si>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</si>
  <si>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</si>
  <si>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</si>
  <si>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</si>
  <si>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</si>
  <si>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</si>
  <si>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</si>
  <si>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</si>
  <si>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</si>
  <si>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</si>
  <si>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</si>
  <si>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</si>
  <si>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</si>
  <si>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</si>
  <si>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</si>
  <si>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</si>
  <si>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</si>
  <si>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</si>
  <si>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</si>
  <si>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</si>
  <si>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</si>
  <si>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</si>
  <si>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</si>
  <si>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</si>
  <si>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</si>
  <si>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</si>
  <si>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</si>
  <si>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</si>
  <si>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</si>
  <si>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</si>
  <si>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</si>
  <si>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</si>
  <si>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</si>
  <si>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</si>
  <si>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</si>
  <si>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</si>
  <si>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</si>
  <si>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</si>
  <si>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</si>
  <si>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</si>
  <si>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</si>
  <si>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</si>
  <si>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</si>
  <si>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</si>
  <si>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</si>
  <si>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</si>
  <si>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</si>
  <si>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</si>
  <si>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</si>
  <si>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</si>
  <si>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</si>
  <si>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</si>
  <si>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</si>
  <si>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</si>
  <si>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</si>
  <si>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</si>
  <si>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</si>
  <si>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</si>
  <si>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</si>
  <si>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</si>
  <si>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</si>
  <si>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</si>
  <si>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</si>
  <si>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</si>
  <si>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</si>
  <si>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</si>
  <si>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</si>
  <si>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</si>
  <si>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</si>
  <si>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</si>
  <si>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</si>
  <si>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</si>
  <si>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</si>
  <si>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</si>
  <si>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</si>
  <si>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</si>
  <si>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</si>
  <si>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</si>
  <si>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</si>
  <si>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</si>
  <si>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</si>
  <si>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</si>
  <si>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</si>
  <si>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</si>
  <si>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</si>
  <si>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</si>
  <si>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</si>
  <si>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</si>
  <si>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</si>
  <si>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</si>
  <si>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</si>
  <si>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</si>
  <si>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</si>
  <si>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</si>
  <si>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</si>
  <si>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</si>
  <si>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</si>
  <si>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</si>
  <si>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</si>
  <si>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</si>
  <si>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</si>
  <si>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</si>
  <si>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</si>
  <si>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</si>
  <si>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</si>
  <si>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</si>
  <si>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</si>
  <si>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</si>
  <si>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</si>
  <si>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</si>
  <si>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</si>
  <si>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</si>
  <si>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</si>
  <si>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</si>
  <si>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</si>
  <si>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</si>
  <si>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</si>
  <si>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</si>
  <si>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</si>
  <si>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</si>
  <si>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</si>
  <si>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</si>
  <si>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</si>
  <si>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</si>
  <si>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</si>
  <si>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</si>
  <si>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</si>
  <si>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</si>
  <si>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</si>
  <si>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</si>
  <si>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</si>
  <si>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</si>
  <si>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</si>
  <si>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</si>
  <si>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</si>
  <si>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</si>
  <si>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</si>
  <si>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</si>
  <si>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</si>
  <si>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</si>
  <si>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</si>
  <si>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</si>
  <si>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</si>
  <si>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</si>
  <si>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</si>
  <si>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</si>
  <si>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</si>
  <si>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</si>
  <si>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</si>
  <si>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</si>
  <si>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</si>
  <si>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</si>
  <si>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</si>
  <si>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</si>
  <si>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</si>
  <si>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</si>
  <si>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</si>
  <si>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</si>
  <si>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</si>
  <si>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</si>
  <si>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</si>
  <si>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</si>
  <si>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</si>
  <si>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</si>
  <si>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</si>
  <si>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</si>
  <si>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</si>
  <si>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</si>
  <si>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</si>
  <si>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</si>
  <si>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</si>
  <si>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</si>
  <si>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</si>
  <si>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</si>
  <si>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</si>
  <si>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</si>
  <si>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</si>
  <si>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</si>
  <si>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</si>
  <si>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</si>
  <si>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</si>
  <si>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</si>
  <si>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</si>
  <si>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</si>
  <si>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</si>
  <si>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</si>
  <si>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</si>
  <si>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</si>
  <si>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</si>
  <si>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</si>
  <si>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</si>
  <si>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</si>
  <si>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</si>
  <si>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</si>
  <si>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</si>
  <si>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</si>
  <si>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</si>
  <si>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</si>
  <si>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</si>
  <si>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</si>
  <si>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</si>
  <si>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</si>
  <si>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</si>
  <si>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</si>
  <si>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</si>
  <si>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</si>
  <si>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</si>
  <si>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</si>
  <si>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</si>
  <si>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</si>
  <si>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</si>
  <si>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</si>
  <si>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</si>
  <si>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</si>
  <si>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</si>
  <si>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</si>
  <si>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</si>
  <si>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</si>
  <si>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</si>
  <si>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</si>
  <si>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</si>
  <si>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</si>
  <si>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</si>
  <si>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</si>
  <si>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</si>
  <si>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</si>
  <si>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</si>
  <si>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</si>
  <si>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</si>
  <si>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</si>
  <si>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</si>
  <si>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</si>
  <si>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</si>
  <si>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</si>
  <si>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</si>
  <si>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</si>
  <si>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</si>
  <si>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</si>
  <si>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</si>
  <si>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</si>
  <si>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</si>
  <si>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</si>
  <si>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</si>
  <si>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</si>
  <si>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</si>
  <si>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</si>
  <si>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</si>
  <si>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</si>
  <si>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</si>
  <si>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</si>
  <si>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</si>
  <si>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</si>
  <si>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</si>
  <si>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</si>
  <si>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</si>
  <si>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</si>
  <si>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</si>
  <si>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</si>
  <si>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</si>
  <si>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</si>
  <si>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</si>
  <si>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</si>
  <si>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</si>
  <si>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</si>
  <si>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</si>
  <si>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</si>
  <si>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</si>
  <si>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</si>
  <si>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</si>
  <si>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</si>
  <si>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</si>
  <si>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</si>
  <si>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</si>
  <si>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</si>
  <si>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</si>
  <si>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</si>
  <si>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</si>
  <si>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</si>
  <si>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</si>
  <si>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</si>
  <si>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</si>
  <si>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</si>
  <si>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</si>
  <si>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</si>
  <si>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</si>
  <si>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</si>
  <si>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</si>
  <si>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</si>
  <si>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</si>
  <si>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</si>
  <si>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</si>
  <si>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</si>
  <si>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</si>
  <si>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</si>
  <si>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</si>
  <si>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</si>
  <si>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</si>
  <si>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</si>
  <si>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</si>
  <si>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</si>
  <si>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</si>
  <si>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</si>
  <si>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</si>
  <si>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</si>
  <si>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</si>
  <si>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</si>
  <si>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</si>
  <si>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</si>
  <si>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</si>
  <si>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</si>
  <si>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</si>
  <si>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</si>
  <si>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</si>
  <si>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</si>
  <si>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</si>
  <si>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</si>
  <si>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</si>
  <si>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</si>
  <si>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</si>
  <si>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</si>
  <si>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</si>
  <si>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</si>
  <si>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</si>
  <si>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</si>
  <si>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</si>
  <si>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</si>
  <si>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</si>
  <si>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</si>
  <si>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</si>
  <si>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</si>
  <si>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</si>
  <si>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</si>
  <si>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</si>
  <si>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</si>
  <si>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</si>
  <si>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</si>
  <si>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</si>
  <si>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</si>
  <si>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</si>
  <si>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</si>
  <si>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</si>
  <si>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</si>
  <si>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</si>
  <si>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</si>
  <si>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</si>
  <si>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</si>
  <si>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</si>
  <si>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</si>
  <si>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</si>
  <si>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</si>
  <si>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</si>
  <si>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</si>
  <si>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</si>
  <si>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</si>
  <si>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</si>
  <si>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</si>
  <si>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</si>
  <si>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</si>
  <si>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</si>
  <si>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</si>
  <si>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</si>
  <si>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</si>
  <si>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</si>
  <si>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</si>
  <si>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</si>
  <si>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</si>
  <si>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</si>
  <si>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</si>
  <si>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</si>
  <si>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</si>
  <si>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</si>
  <si>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</si>
  <si>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</si>
  <si>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</si>
  <si>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</si>
  <si>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</si>
  <si>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</si>
  <si>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</si>
  <si>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</si>
  <si>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</si>
  <si>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</si>
  <si>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</si>
  <si>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</si>
  <si>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</si>
  <si>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</si>
  <si>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</si>
  <si>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</si>
  <si>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</si>
  <si>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</si>
  <si>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</si>
  <si>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</si>
  <si>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</si>
  <si>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</si>
  <si>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</si>
  <si>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</si>
  <si>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</si>
  <si>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</si>
  <si>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</si>
  <si>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</si>
  <si>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</si>
  <si>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</si>
  <si>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</si>
  <si>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</si>
  <si>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</si>
  <si>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</si>
  <si>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</si>
  <si>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</si>
  <si>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</si>
  <si>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</si>
  <si>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</si>
  <si>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</si>
  <si>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</si>
  <si>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</si>
  <si>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</si>
  <si>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</si>
  <si>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</si>
  <si>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</si>
  <si>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</si>
  <si>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</si>
  <si>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</si>
  <si>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</si>
  <si>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</si>
  <si>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</si>
  <si>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</si>
  <si>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</si>
  <si>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</si>
  <si>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</si>
  <si>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</si>
  <si>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</si>
  <si>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</si>
  <si>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</si>
  <si>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</si>
  <si>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</si>
  <si>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</si>
  <si>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</si>
  <si>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</si>
  <si>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</si>
  <si>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</si>
  <si>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</si>
  <si>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</si>
  <si>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</si>
  <si>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</si>
  <si>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</si>
  <si>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</si>
  <si>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</si>
  <si>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</si>
  <si>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</si>
  <si>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</si>
  <si>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</si>
  <si>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</si>
  <si>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</si>
  <si>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</si>
  <si>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</si>
  <si>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</si>
  <si>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</si>
  <si>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</si>
  <si>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</si>
  <si>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</si>
  <si>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</si>
  <si>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</si>
  <si>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</si>
  <si>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</si>
  <si>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</si>
  <si>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</si>
  <si>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</si>
  <si>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</si>
  <si>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</si>
  <si>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</si>
  <si>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</si>
  <si>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</si>
  <si>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</si>
  <si>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</si>
  <si>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</si>
  <si>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</si>
  <si>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</si>
  <si>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</si>
  <si>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</si>
  <si>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</si>
  <si>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</si>
  <si>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</si>
  <si>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</si>
  <si>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</si>
  <si>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</si>
  <si>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</si>
  <si>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</si>
  <si>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</si>
  <si>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</si>
  <si>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</si>
  <si>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</si>
  <si>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</si>
  <si>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</si>
  <si>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</si>
  <si>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</si>
  <si>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</si>
  <si>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</si>
  <si>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</si>
  <si>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</si>
  <si>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</si>
  <si>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</si>
  <si>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</si>
  <si>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</si>
  <si>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</si>
  <si>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</si>
  <si>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</si>
  <si>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</si>
  <si>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</si>
  <si>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</si>
  <si>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</si>
  <si>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</si>
  <si>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</si>
  <si>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</si>
  <si>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</si>
  <si>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</si>
  <si>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</si>
  <si>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</si>
  <si>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</si>
  <si>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</si>
  <si>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</si>
  <si>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</si>
  <si>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</si>
  <si>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</si>
  <si>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</si>
  <si>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</si>
  <si>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</si>
  <si>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</si>
  <si>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</si>
  <si>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</si>
  <si>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</si>
  <si>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</si>
  <si>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</si>
  <si>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</si>
  <si>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</si>
  <si>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</si>
  <si>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</si>
  <si>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</si>
  <si>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</si>
  <si>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</si>
  <si>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</si>
  <si>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</si>
  <si>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</si>
  <si>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</si>
  <si>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</si>
  <si>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</si>
  <si>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</si>
  <si>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</si>
  <si>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</si>
  <si>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</si>
  <si>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</si>
  <si>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</si>
  <si>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</si>
  <si>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</si>
  <si>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</si>
  <si>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</si>
  <si>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</si>
  <si>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</si>
  <si>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</si>
  <si>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</si>
  <si>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</si>
  <si>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</si>
  <si>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</si>
  <si>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</si>
  <si>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</si>
  <si>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</si>
  <si>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</si>
  <si>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</si>
  <si>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</si>
  <si>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</si>
  <si>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</si>
  <si>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</si>
  <si>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</si>
  <si>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</si>
  <si>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</si>
  <si>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</si>
  <si>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</si>
  <si>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</si>
  <si>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</si>
  <si>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</si>
  <si>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</si>
  <si>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</si>
  <si>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</si>
  <si>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</si>
  <si>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</si>
  <si>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</si>
  <si>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</si>
  <si>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</si>
  <si>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</si>
  <si>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</si>
  <si>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</si>
  <si>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</si>
  <si>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</si>
  <si>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</si>
  <si>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</si>
  <si>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</si>
  <si>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</si>
  <si>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</si>
  <si>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</si>
  <si>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</si>
  <si>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</si>
  <si>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</si>
  <si>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</si>
  <si>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</si>
  <si>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</si>
  <si>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</si>
  <si>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</si>
  <si>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</si>
  <si>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</si>
  <si>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</si>
  <si>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</si>
  <si>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</si>
  <si>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</si>
  <si>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</si>
  <si>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</si>
  <si>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</si>
  <si>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</si>
  <si>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</si>
  <si>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</si>
  <si>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</si>
  <si>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</si>
  <si>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</si>
  <si>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</si>
  <si>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</si>
  <si>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</si>
  <si>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</si>
  <si>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</si>
  <si>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</si>
  <si>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</si>
  <si>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</si>
  <si>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</si>
  <si>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</si>
  <si>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</si>
  <si>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</si>
  <si>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</si>
  <si>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</si>
  <si>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</si>
  <si>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</si>
  <si>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</si>
  <si>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</si>
  <si>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</si>
  <si>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</si>
  <si>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</si>
  <si>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</si>
  <si>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</si>
  <si>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</si>
  <si>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</si>
  <si>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</si>
  <si>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</si>
  <si>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</si>
  <si>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</si>
  <si>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</si>
  <si>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</si>
  <si>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</si>
  <si>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</si>
  <si>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</si>
  <si>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</si>
  <si>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</si>
  <si>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</si>
  <si>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</si>
  <si>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</si>
  <si>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</si>
  <si>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</si>
  <si>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</si>
  <si>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</si>
  <si>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</si>
  <si>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</si>
  <si>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</si>
  <si>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</si>
  <si>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</si>
  <si>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</si>
  <si>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</si>
  <si>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</si>
  <si>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</si>
  <si>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</si>
  <si>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</si>
  <si>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</si>
  <si>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</si>
  <si>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</si>
  <si>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</si>
  <si>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</si>
  <si>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</si>
  <si>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</si>
  <si>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</si>
  <si>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</si>
  <si>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</si>
  <si>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</si>
  <si>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</si>
  <si>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</si>
  <si>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</si>
  <si>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</si>
  <si>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</si>
  <si>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</si>
  <si>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</si>
  <si>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</si>
  <si>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</si>
  <si>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</si>
  <si>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</si>
  <si>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</si>
  <si>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</si>
  <si>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</si>
  <si>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</si>
  <si>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</si>
  <si>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</si>
  <si>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</si>
  <si>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</si>
  <si>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</si>
  <si>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</si>
  <si>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</si>
  <si>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</si>
  <si>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</si>
  <si>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</si>
  <si>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</si>
  <si>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</si>
  <si>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</si>
  <si>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</si>
  <si>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</si>
  <si>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</si>
  <si>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</si>
  <si>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</si>
  <si>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</si>
  <si>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</si>
  <si>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</si>
  <si>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</si>
  <si>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</si>
  <si>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</si>
  <si>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</si>
  <si>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</si>
  <si>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</si>
  <si>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</si>
  <si>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</si>
  <si>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</si>
  <si>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</si>
  <si>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</si>
  <si>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</si>
  <si>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</si>
  <si>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</si>
  <si>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</si>
  <si>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</si>
  <si>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</si>
  <si>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</si>
  <si>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</si>
  <si>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</si>
  <si>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</si>
  <si>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</si>
  <si>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</si>
  <si>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</si>
  <si>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</si>
  <si>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</si>
  <si>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</si>
  <si>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</si>
  <si>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</si>
  <si>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</si>
  <si>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</si>
  <si>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</si>
  <si>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</si>
  <si>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</si>
  <si>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</si>
  <si>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</si>
  <si>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</si>
  <si>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</si>
  <si>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</si>
  <si>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</si>
  <si>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</si>
  <si>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</si>
  <si>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</si>
  <si>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</si>
  <si>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</si>
  <si>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</si>
  <si>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</si>
  <si>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</si>
  <si>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</si>
  <si>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</si>
  <si>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</si>
  <si>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</si>
  <si>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</si>
  <si>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</si>
  <si>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</si>
  <si>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</si>
  <si>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</si>
  <si>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</si>
  <si>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</si>
  <si>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</si>
  <si>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</si>
  <si>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</si>
  <si>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</si>
  <si>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</si>
  <si>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</si>
  <si>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</si>
  <si>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</si>
  <si>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</si>
  <si>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</si>
  <si>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</si>
  <si>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</si>
  <si>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</si>
  <si>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</si>
  <si>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</si>
  <si>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</si>
  <si>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</si>
  <si>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</si>
  <si>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</si>
  <si>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</si>
  <si>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</si>
  <si>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</si>
  <si>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</si>
  <si>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</si>
  <si>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</si>
  <si>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</si>
  <si>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</si>
  <si>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</si>
  <si>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</si>
  <si>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</si>
  <si>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</si>
  <si>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</si>
  <si>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</si>
  <si>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</si>
  <si>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</si>
  <si>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</si>
  <si>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</si>
  <si>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</si>
  <si>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</si>
  <si>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</si>
  <si>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</si>
  <si>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</si>
  <si>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</si>
  <si>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</si>
  <si>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</si>
  <si>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</si>
  <si>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</si>
  <si>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</si>
  <si>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</si>
  <si>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</si>
  <si>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</si>
  <si>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</si>
  <si>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</si>
  <si>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</si>
  <si>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</si>
  <si>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</si>
  <si>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</si>
  <si>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</si>
  <si>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</si>
  <si>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</si>
  <si>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</si>
  <si>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</si>
  <si>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</si>
  <si>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</si>
  <si>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</si>
  <si>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</si>
  <si>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</si>
  <si>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</si>
  <si>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</si>
  <si>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</si>
  <si>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</si>
  <si>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</si>
  <si>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</si>
  <si>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</si>
  <si>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</si>
  <si>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</si>
  <si>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</si>
  <si>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</si>
  <si>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</si>
  <si>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</si>
  <si>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</si>
  <si>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</si>
  <si>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</si>
  <si>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</si>
  <si>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</si>
  <si>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</si>
  <si>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</si>
  <si>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</si>
  <si>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</si>
  <si>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</si>
  <si>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</si>
  <si>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</si>
  <si>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</si>
  <si>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</si>
  <si>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</si>
  <si>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</si>
  <si>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</si>
  <si>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</si>
  <si>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</si>
  <si>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</si>
  <si>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</si>
  <si>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</si>
  <si>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</si>
  <si>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</si>
  <si>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</si>
  <si>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</si>
  <si>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</si>
  <si>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</si>
  <si>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</si>
  <si>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</si>
  <si>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</si>
  <si>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</si>
  <si>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</si>
  <si>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</si>
  <si>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</si>
  <si>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</si>
  <si>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</si>
  <si>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</si>
  <si>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</si>
  <si>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</si>
  <si>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</si>
  <si>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</si>
  <si>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</si>
  <si>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</si>
  <si>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</si>
  <si>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</si>
  <si>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</si>
  <si>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</si>
  <si>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</si>
  <si>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</si>
  <si>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</si>
  <si>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</si>
  <si>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</si>
  <si>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</si>
  <si>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</si>
  <si>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</si>
  <si>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</si>
  <si>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</si>
  <si>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</si>
  <si>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</si>
  <si>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</si>
  <si>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</si>
  <si>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</si>
  <si>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</si>
  <si>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</si>
  <si>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</si>
  <si>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</si>
  <si>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</si>
  <si>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</si>
  <si>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</si>
  <si>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</si>
  <si>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</si>
  <si>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</si>
  <si>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</si>
  <si>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</si>
  <si>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</si>
  <si>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</si>
  <si>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</si>
  <si>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</si>
  <si>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</si>
  <si>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</si>
  <si>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</si>
  <si>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</si>
  <si>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</si>
  <si>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</si>
  <si>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</si>
  <si>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</si>
  <si>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</si>
  <si>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</si>
  <si>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</si>
  <si>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</si>
  <si>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</si>
  <si>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</si>
  <si>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</si>
  <si>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</si>
  <si>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</si>
  <si>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</si>
  <si>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</si>
  <si>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</si>
  <si>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</si>
  <si>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</si>
  <si>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</si>
  <si>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</si>
  <si>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</si>
  <si>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</si>
  <si>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</si>
  <si>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</si>
  <si>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</si>
  <si>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</si>
  <si>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</si>
  <si>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</si>
  <si>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</si>
  <si>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</si>
  <si>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</si>
  <si>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</si>
  <si>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</si>
  <si>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</si>
  <si>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</si>
  <si>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</si>
  <si>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</si>
  <si>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</si>
  <si>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</si>
  <si>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</si>
  <si>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</si>
  <si>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</si>
  <si>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</si>
  <si>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</si>
  <si>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</si>
  <si>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</si>
  <si>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</si>
  <si>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</si>
  <si>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</si>
  <si>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</si>
  <si>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</si>
  <si>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</si>
  <si>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</si>
  <si>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</si>
  <si>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</si>
  <si>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</si>
  <si>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</si>
  <si>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</si>
  <si>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</si>
  <si>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</si>
  <si>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</si>
  <si>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</si>
  <si>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</si>
  <si>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</si>
  <si>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</si>
  <si>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</si>
  <si>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</si>
  <si>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</si>
  <si>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</si>
  <si>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</si>
  <si>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</si>
  <si>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</si>
  <si>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</si>
  <si>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</si>
  <si>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</si>
  <si>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</si>
  <si>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</si>
  <si>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</si>
  <si>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</si>
  <si>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</si>
  <si>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</si>
  <si>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</si>
  <si>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</si>
  <si>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</si>
  <si>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</si>
  <si>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</si>
  <si>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</si>
  <si>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</si>
  <si>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</si>
  <si>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</si>
  <si>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</si>
  <si>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</si>
  <si>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</si>
  <si>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</si>
  <si>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</si>
  <si>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</si>
  <si>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</si>
  <si>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</si>
  <si>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</si>
  <si>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</si>
  <si>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</si>
  <si>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</si>
  <si>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</si>
  <si>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</si>
  <si>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</si>
  <si>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</si>
  <si>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</si>
  <si>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</si>
  <si>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</si>
  <si>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</si>
  <si>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</si>
  <si>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</si>
  <si>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</si>
  <si>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</si>
  <si>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</si>
  <si>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</si>
  <si>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</si>
  <si>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</si>
  <si>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</si>
  <si>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</si>
  <si>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</si>
  <si>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</si>
  <si>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</si>
  <si>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</si>
  <si>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</si>
  <si>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</si>
  <si>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</si>
  <si>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</si>
  <si>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</si>
  <si>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</si>
  <si>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</si>
  <si>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</si>
  <si>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</si>
  <si>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</si>
  <si>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</si>
  <si>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</si>
  <si>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</si>
  <si>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</si>
  <si>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</si>
  <si>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</si>
  <si>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</si>
  <si>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</si>
  <si>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</si>
  <si>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</si>
  <si>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</si>
  <si>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</si>
  <si>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</si>
  <si>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</si>
  <si>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</si>
  <si>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</si>
  <si>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</si>
  <si>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</si>
  <si>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</si>
  <si>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</si>
  <si>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</si>
  <si>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</si>
  <si>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</si>
  <si>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</si>
  <si>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</si>
  <si>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</si>
  <si>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</si>
  <si>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</si>
  <si>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</si>
  <si>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</si>
  <si>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</si>
  <si>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</si>
  <si>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</si>
  <si>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</si>
  <si>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</si>
  <si>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</si>
  <si>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</si>
  <si>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</si>
  <si>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</si>
  <si>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</si>
  <si>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</si>
  <si>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</si>
  <si>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</si>
  <si>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</si>
  <si>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</si>
  <si>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</si>
  <si>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</si>
  <si>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</si>
  <si>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</si>
  <si>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</si>
  <si>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</si>
  <si>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</si>
  <si>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</si>
  <si>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</si>
  <si>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</si>
  <si>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</si>
  <si>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</si>
  <si>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</si>
  <si>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</si>
  <si>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</si>
  <si>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</si>
  <si>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</si>
  <si>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</si>
  <si>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</si>
  <si>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</si>
  <si>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</si>
  <si>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</si>
  <si>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</si>
  <si>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</si>
  <si>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</si>
  <si>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</si>
  <si>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</si>
  <si>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</si>
  <si>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</si>
  <si>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</si>
  <si>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</si>
  <si>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</si>
  <si>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</si>
  <si>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</si>
  <si>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</si>
  <si>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</si>
  <si>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</si>
  <si>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</si>
  <si>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</si>
  <si>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</si>
  <si>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</si>
  <si>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</si>
  <si>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</si>
  <si>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</si>
  <si>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</si>
  <si>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</si>
  <si>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</si>
  <si>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</si>
  <si>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</si>
  <si>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</si>
  <si>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</si>
  <si>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</si>
  <si>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</si>
  <si>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</si>
  <si>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</si>
  <si>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</si>
  <si>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</si>
  <si>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</si>
  <si>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</si>
  <si>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</si>
  <si>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</si>
  <si>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</si>
  <si>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</si>
  <si>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</si>
  <si>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</si>
  <si>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</si>
  <si>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</si>
  <si>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</si>
  <si>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</si>
  <si>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</si>
  <si>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</si>
  <si>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</si>
  <si>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</si>
  <si>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</si>
  <si>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</si>
  <si>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</si>
  <si>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</si>
  <si>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</si>
  <si>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</si>
  <si>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</si>
  <si>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</si>
  <si>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</si>
  <si>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</si>
  <si>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</si>
  <si>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</si>
  <si>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</si>
  <si>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</si>
  <si>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</si>
  <si>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</si>
  <si>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</si>
  <si>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</si>
  <si>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</si>
  <si>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</si>
  <si>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</si>
  <si>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</si>
  <si>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</si>
  <si>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</si>
  <si>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</si>
  <si>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</si>
  <si>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</si>
  <si>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</si>
  <si>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</si>
  <si>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</si>
  <si>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</si>
  <si>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</si>
  <si>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</si>
  <si>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</si>
  <si>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</si>
  <si>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</si>
  <si>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</si>
  <si>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</si>
  <si>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</si>
  <si>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</si>
  <si>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</si>
  <si>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</si>
  <si>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</si>
  <si>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</si>
  <si>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</si>
  <si>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</si>
  <si>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</si>
  <si>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</si>
  <si>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</si>
  <si>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</si>
  <si>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</si>
  <si>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</si>
  <si>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</si>
  <si>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</si>
  <si>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</si>
  <si>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</si>
  <si>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</si>
  <si>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</si>
  <si>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</si>
  <si>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</si>
  <si>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</si>
  <si>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</si>
  <si>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</si>
  <si>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</si>
  <si>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</si>
  <si>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</si>
  <si>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</si>
  <si>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</si>
  <si>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</si>
  <si>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</si>
  <si>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</si>
  <si>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</si>
  <si>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</si>
  <si>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</si>
  <si>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</si>
  <si>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</si>
  <si>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</si>
  <si>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</si>
  <si>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</si>
  <si>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</si>
  <si>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</si>
  <si>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</si>
  <si>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</si>
  <si>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</si>
  <si>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</si>
  <si>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</si>
  <si>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</si>
  <si>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</si>
  <si>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</si>
  <si>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</si>
  <si>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</si>
  <si>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</si>
  <si>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</si>
  <si>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</si>
  <si>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</si>
  <si>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</si>
  <si>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</si>
  <si>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</si>
  <si>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</si>
  <si>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</si>
  <si>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</si>
  <si>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</si>
  <si>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</si>
  <si>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</si>
  <si>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</si>
  <si>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</si>
  <si>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</si>
  <si>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</si>
  <si>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</si>
  <si>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</si>
  <si>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</si>
  <si>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</si>
  <si>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</si>
  <si>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</si>
  <si>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</si>
  <si>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</si>
  <si>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</si>
  <si>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</si>
  <si>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</si>
  <si>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</si>
  <si>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</si>
  <si>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</si>
  <si>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</si>
  <si>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</si>
  <si>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</si>
  <si>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</si>
  <si>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</si>
  <si>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</si>
  <si>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</si>
  <si>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</si>
  <si>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</si>
  <si>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</si>
  <si>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</si>
  <si>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</si>
  <si>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</si>
  <si>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</si>
  <si>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</si>
  <si>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</si>
  <si>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</si>
  <si>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</si>
  <si>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</si>
  <si>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</si>
  <si>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</si>
  <si>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</si>
  <si>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</si>
  <si>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</si>
  <si>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</si>
  <si>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</si>
  <si>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</si>
  <si>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</si>
  <si>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</si>
  <si>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</si>
  <si>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</si>
  <si>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</si>
  <si>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</si>
  <si>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</si>
  <si>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</si>
  <si>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</si>
  <si>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</si>
  <si>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</si>
  <si>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</si>
  <si>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</si>
  <si>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</si>
  <si>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</si>
  <si>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</si>
  <si>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</si>
  <si>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</si>
  <si>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</si>
  <si>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</si>
  <si>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</si>
  <si>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</si>
  <si>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</si>
  <si>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</si>
  <si>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</si>
  <si>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</si>
  <si>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</si>
  <si>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</si>
  <si>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</si>
  <si>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</si>
  <si>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</si>
  <si>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</si>
  <si>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</si>
  <si>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</si>
  <si>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</si>
  <si>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</si>
  <si>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</si>
  <si>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</si>
  <si>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</si>
  <si>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</si>
  <si>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</si>
  <si>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</si>
  <si>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</si>
  <si>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</si>
  <si>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</si>
  <si>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</si>
  <si>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</si>
  <si>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</si>
  <si>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</si>
  <si>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</si>
  <si>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</si>
  <si>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</si>
  <si>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</si>
  <si>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</si>
  <si>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</si>
  <si>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</si>
  <si>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</si>
  <si>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</si>
  <si>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</si>
  <si>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</si>
  <si>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</si>
  <si>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</si>
  <si>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</si>
  <si>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</si>
  <si>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</si>
  <si>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</si>
  <si>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</si>
  <si>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</si>
  <si>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</si>
  <si>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</si>
  <si>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</si>
  <si>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</si>
  <si>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</si>
  <si>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</si>
  <si>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</si>
  <si>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</si>
  <si>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</si>
  <si>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</si>
  <si>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</si>
  <si>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</si>
  <si>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</si>
  <si>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</si>
  <si>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</si>
  <si>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</si>
  <si>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</si>
  <si>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</si>
  <si>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</si>
  <si>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</si>
  <si>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</si>
  <si>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</si>
  <si>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</si>
  <si>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</si>
  <si>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</si>
  <si>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</si>
  <si>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</si>
  <si>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</si>
  <si>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</si>
  <si>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</si>
  <si>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</si>
  <si>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</si>
  <si>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</si>
  <si>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</si>
  <si>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</si>
  <si>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</si>
  <si>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</si>
  <si>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</si>
  <si>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</si>
  <si>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</si>
  <si>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</si>
  <si>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</si>
  <si>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</si>
  <si>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</si>
  <si>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</si>
  <si>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</si>
  <si>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</si>
  <si>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</si>
  <si>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</si>
  <si>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</si>
  <si>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</si>
  <si>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</si>
  <si>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</si>
  <si>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</si>
  <si>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</si>
  <si>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</si>
  <si>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</si>
  <si>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</si>
  <si>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</si>
  <si>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</si>
  <si>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</si>
  <si>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</si>
  <si>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</si>
  <si>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</si>
  <si>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</si>
  <si>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</si>
  <si>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</si>
  <si>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</si>
  <si>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</si>
  <si>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</si>
  <si>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</si>
  <si>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</si>
  <si>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</si>
  <si>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</si>
  <si>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</si>
  <si>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</si>
  <si>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</si>
  <si>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</si>
  <si>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</si>
  <si>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</si>
  <si>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</si>
  <si>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</si>
  <si>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</si>
  <si>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</si>
  <si>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</si>
  <si>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</si>
  <si>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</si>
  <si>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</si>
  <si>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</si>
  <si>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</si>
  <si>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</si>
  <si>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</si>
  <si>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</si>
  <si>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</si>
  <si>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</si>
  <si>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</si>
  <si>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</si>
  <si>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</si>
  <si>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</si>
  <si>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</si>
  <si>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</si>
  <si>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</si>
  <si>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</si>
  <si>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</si>
  <si>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</si>
  <si>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</si>
  <si>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</si>
  <si>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</si>
  <si>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</si>
  <si>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</si>
  <si>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</si>
  <si>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</si>
  <si>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</si>
  <si>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</si>
  <si>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</si>
  <si>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</si>
  <si>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</si>
  <si>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</si>
  <si>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</si>
  <si>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</si>
  <si>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</si>
  <si>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</si>
  <si>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</si>
  <si>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</si>
  <si>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</si>
  <si>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</si>
  <si>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</si>
  <si>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</si>
  <si>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</si>
  <si>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</si>
  <si>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</si>
  <si>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</si>
  <si>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</si>
  <si>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</si>
  <si>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</si>
  <si>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</si>
  <si>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</si>
  <si>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</si>
  <si>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</si>
  <si>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</si>
  <si>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</si>
  <si>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</si>
  <si>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</si>
  <si>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</si>
  <si>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</si>
  <si>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</si>
  <si>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</si>
  <si>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</si>
  <si>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</si>
  <si>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</si>
  <si>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</si>
  <si>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</si>
  <si>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</si>
  <si>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</si>
  <si>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</si>
  <si>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</si>
  <si>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</si>
  <si>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</si>
  <si>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</si>
  <si>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</si>
  <si>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</si>
  <si>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</si>
  <si>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</si>
  <si>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</si>
  <si>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</si>
  <si>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</si>
  <si>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</si>
  <si>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</si>
  <si>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</si>
  <si>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</si>
  <si>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</si>
  <si>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</si>
  <si>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</si>
  <si>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</si>
  <si>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</si>
  <si>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</si>
  <si>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</si>
  <si>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</si>
  <si>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</si>
  <si>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</si>
  <si>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</si>
  <si>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</si>
  <si>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</si>
  <si>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</si>
  <si>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</si>
  <si>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</si>
  <si>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</si>
  <si>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</si>
  <si>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</si>
  <si>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</si>
  <si>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</si>
  <si>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</si>
  <si>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</si>
  <si>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</si>
  <si>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</si>
  <si>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</si>
  <si>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</si>
  <si>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</si>
  <si>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</si>
  <si>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</si>
  <si>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</si>
  <si>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</si>
  <si>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</si>
  <si>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</si>
  <si>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</si>
  <si>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</si>
  <si>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</si>
  <si>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</si>
  <si>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</si>
  <si>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</si>
  <si>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</si>
  <si>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</si>
  <si>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</si>
  <si>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</si>
  <si>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</si>
  <si>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</si>
  <si>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</si>
  <si>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</si>
  <si>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</si>
  <si>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</si>
  <si>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</si>
  <si>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</si>
  <si>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</si>
  <si>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</si>
  <si>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</si>
  <si>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</si>
  <si>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</si>
  <si>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</si>
  <si>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</si>
  <si>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</si>
  <si>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</si>
  <si>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</si>
  <si>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</si>
  <si>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</si>
  <si>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</si>
  <si>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</si>
  <si>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</si>
  <si>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</si>
  <si>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</si>
  <si>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</si>
  <si>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</si>
  <si>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</si>
  <si>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</si>
  <si>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</si>
  <si>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</si>
  <si>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</si>
  <si>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</si>
  <si>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</si>
  <si>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</si>
  <si>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</si>
  <si>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</si>
  <si>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</si>
  <si>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</si>
  <si>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</si>
  <si>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</si>
  <si>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</si>
  <si>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</si>
  <si>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</si>
  <si>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</si>
  <si>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</si>
  <si>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</si>
  <si>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</si>
  <si>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</si>
  <si>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</si>
  <si>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</si>
  <si>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</si>
  <si>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</si>
  <si>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</si>
  <si>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</si>
  <si>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</si>
  <si>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</si>
  <si>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</si>
  <si>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</si>
  <si>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</si>
  <si>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</si>
  <si>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</si>
  <si>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</si>
  <si>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</si>
  <si>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</si>
  <si>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</si>
  <si>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</si>
  <si>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</si>
  <si>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</si>
  <si>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</si>
  <si>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</si>
  <si>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</si>
  <si>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</si>
  <si>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</si>
  <si>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</si>
  <si>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</si>
  <si>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</si>
  <si>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</si>
  <si>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</si>
  <si>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</si>
  <si>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</si>
  <si>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</si>
  <si>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</si>
  <si>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</si>
  <si>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</si>
  <si>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</si>
  <si>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</si>
  <si>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</si>
  <si>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</si>
  <si>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</si>
  <si>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</si>
  <si>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</si>
  <si>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</si>
  <si>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</si>
  <si>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</si>
  <si>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</si>
  <si>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</si>
  <si>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</si>
  <si>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</si>
  <si>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</si>
  <si>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</si>
  <si>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</si>
  <si>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</si>
  <si>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</si>
  <si>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</si>
  <si>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</si>
  <si>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</si>
  <si>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</si>
  <si>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</si>
  <si>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</si>
  <si>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</si>
  <si>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</si>
  <si>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</si>
  <si>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</si>
  <si>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</si>
  <si>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</si>
  <si>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</si>
  <si>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</si>
  <si>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</si>
  <si>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</si>
  <si>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</si>
  <si>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</si>
  <si>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</si>
  <si>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</si>
  <si>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</si>
  <si>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</si>
  <si>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</si>
  <si>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</si>
  <si>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</si>
  <si>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</si>
  <si>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</si>
  <si>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</si>
  <si>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</si>
  <si>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</si>
  <si>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</si>
  <si>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</si>
  <si>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</si>
  <si>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</si>
  <si>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</si>
  <si>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</si>
  <si>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</si>
  <si>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</si>
  <si>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</si>
  <si>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</si>
  <si>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</si>
  <si>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</si>
  <si>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</si>
  <si>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</si>
  <si>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</si>
  <si>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</si>
  <si>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</si>
  <si>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</si>
  <si>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</si>
  <si>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</si>
  <si>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</si>
  <si>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</si>
  <si>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</si>
  <si>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</si>
  <si>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</si>
  <si>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</si>
  <si>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</si>
  <si>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</si>
  <si>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</si>
  <si>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</si>
  <si>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</si>
  <si>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</si>
  <si>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</si>
  <si>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</si>
  <si>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</si>
  <si>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</si>
  <si>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</si>
  <si>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</si>
  <si>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</si>
  <si>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</si>
  <si>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</si>
  <si>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</si>
  <si>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</si>
  <si>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</si>
  <si>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</si>
  <si>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</si>
  <si>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</si>
  <si>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</si>
  <si>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</si>
  <si>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</si>
  <si>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</si>
  <si>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</si>
  <si>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</si>
  <si>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</si>
  <si>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</si>
  <si>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</si>
  <si>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</si>
  <si>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</si>
  <si>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</si>
  <si>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</si>
  <si>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</si>
  <si>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</si>
  <si>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</si>
  <si>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</si>
  <si>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</si>
  <si>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</si>
  <si>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</si>
  <si>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</si>
  <si>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</si>
  <si>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</si>
  <si>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</si>
  <si>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</si>
  <si>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</si>
  <si>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</si>
  <si>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</si>
  <si>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</si>
  <si>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</si>
  <si>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</si>
  <si>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</si>
  <si>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</si>
  <si>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</si>
  <si>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</si>
  <si>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</si>
  <si>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</si>
  <si>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</si>
  <si>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</si>
  <si>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</si>
  <si>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</si>
  <si>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</si>
  <si>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</si>
  <si>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</si>
  <si>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</si>
  <si>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</si>
  <si>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</si>
  <si>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</si>
  <si>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</si>
  <si>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</si>
  <si>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</si>
  <si>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</si>
  <si>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</si>
  <si>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</si>
  <si>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</si>
  <si>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</si>
  <si>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</si>
  <si>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</si>
  <si>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</si>
  <si>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</si>
  <si>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</si>
  <si>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</si>
  <si>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</si>
  <si>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</si>
  <si>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</si>
  <si>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</si>
  <si>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</si>
  <si>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</si>
  <si>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</si>
  <si>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</si>
  <si>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</si>
  <si>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</si>
  <si>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</si>
  <si>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</si>
  <si>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</si>
  <si>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</si>
  <si>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</si>
  <si>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</si>
  <si>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</si>
  <si>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</si>
  <si>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</si>
  <si>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</si>
  <si>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</si>
  <si>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</si>
  <si>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</si>
  <si>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</si>
  <si>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</si>
  <si>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</si>
  <si>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</si>
  <si>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</si>
  <si>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</si>
  <si>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</si>
  <si>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</si>
  <si>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</si>
  <si>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</si>
  <si>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</si>
  <si>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</si>
  <si>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</si>
  <si>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</si>
  <si>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</si>
  <si>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</si>
  <si>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</si>
  <si>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</si>
  <si>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</si>
  <si>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</si>
  <si>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</si>
  <si>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</si>
  <si>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</si>
  <si>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</si>
  <si>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</si>
  <si>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</si>
  <si>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</si>
  <si>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</si>
  <si>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</si>
  <si>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</si>
  <si>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</si>
  <si>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</si>
  <si>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</si>
  <si>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</si>
  <si>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</si>
  <si>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</si>
  <si>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</si>
  <si>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</si>
  <si>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</si>
  <si>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</si>
  <si>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</si>
  <si>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</si>
  <si>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</si>
  <si>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</si>
  <si>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</si>
  <si>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</si>
  <si>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</si>
  <si>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</si>
  <si>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</si>
  <si>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</si>
  <si>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</si>
  <si>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</si>
  <si>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</si>
  <si>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</si>
  <si>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</si>
  <si>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</si>
  <si>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</si>
  <si>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</si>
  <si>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</si>
  <si>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</si>
  <si>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</si>
  <si>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</si>
  <si>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</si>
  <si>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</si>
  <si>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</si>
  <si>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</si>
  <si>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</si>
  <si>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</si>
  <si>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</si>
  <si>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</si>
  <si>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</si>
  <si>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</si>
  <si>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</si>
  <si>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</si>
  <si>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</si>
  <si>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</si>
  <si>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</si>
  <si>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</si>
  <si>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</si>
  <si>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</si>
  <si>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</si>
  <si>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</si>
  <si>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</si>
  <si>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</si>
  <si>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</si>
  <si>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</si>
  <si>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</si>
  <si>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</si>
  <si>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</si>
  <si>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</si>
  <si>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</si>
  <si>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</si>
  <si>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</si>
  <si>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</si>
  <si>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</si>
  <si>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</si>
  <si>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</si>
  <si>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</si>
  <si>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</si>
  <si>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</si>
  <si>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</si>
  <si>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</si>
  <si>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</si>
  <si>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</si>
  <si>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</si>
  <si>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</si>
  <si>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</si>
  <si>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</si>
  <si>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</si>
  <si>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</si>
  <si>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</si>
  <si>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</si>
  <si>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</si>
  <si>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</si>
  <si>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</si>
  <si>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</si>
  <si>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</si>
  <si>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</si>
  <si>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</si>
  <si>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</si>
  <si>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</si>
  <si>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</si>
  <si>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</si>
  <si>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</si>
  <si>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</si>
  <si>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</si>
  <si>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</si>
  <si>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</si>
  <si>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</si>
  <si>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</si>
  <si>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</si>
  <si>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</si>
  <si>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</si>
  <si>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</si>
  <si>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</si>
  <si>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</si>
  <si>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</si>
  <si>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</si>
  <si>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</si>
  <si>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</si>
  <si>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</si>
  <si>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</si>
  <si>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</si>
  <si>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</si>
  <si>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</si>
  <si>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</si>
  <si>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</si>
  <si>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</si>
  <si>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</si>
  <si>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</si>
  <si>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</si>
  <si>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</si>
  <si>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</si>
  <si>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</si>
  <si>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</si>
  <si>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</si>
  <si>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</si>
  <si>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</si>
  <si>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</si>
  <si>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</si>
  <si>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</si>
  <si>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</si>
  <si>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</si>
  <si>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</si>
  <si>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</si>
  <si>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</si>
  <si>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</si>
  <si>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</si>
  <si>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</si>
  <si>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</si>
  <si>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</si>
  <si>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</si>
  <si>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</si>
  <si>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</si>
  <si>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</si>
  <si>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</si>
  <si>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</si>
  <si>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</si>
  <si>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</si>
  <si>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</si>
  <si>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</si>
  <si>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</si>
  <si>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</si>
  <si>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</si>
  <si>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</si>
  <si>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</si>
  <si>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</si>
  <si>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</si>
  <si>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</si>
  <si>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</si>
  <si>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</si>
  <si>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</si>
  <si>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</si>
  <si>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</si>
  <si>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</si>
  <si>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</si>
  <si>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</si>
  <si>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</si>
  <si>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</si>
  <si>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</si>
  <si>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</si>
  <si>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</si>
  <si>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</si>
  <si>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</si>
  <si>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</si>
  <si>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</si>
  <si>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</si>
  <si>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</si>
  <si>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</si>
  <si>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</si>
  <si>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</si>
  <si>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</si>
  <si>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</si>
  <si>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</si>
  <si>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</si>
  <si>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</si>
  <si>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</si>
  <si>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</si>
  <si>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</si>
  <si>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</si>
  <si>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</si>
  <si>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</si>
  <si>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</si>
  <si>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</si>
  <si>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</si>
  <si>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</si>
  <si>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</si>
  <si>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</si>
  <si>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</si>
  <si>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</si>
  <si>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</si>
  <si>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</si>
  <si>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</si>
  <si>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</si>
  <si>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</si>
  <si>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</si>
  <si>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</si>
  <si>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</si>
  <si>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</si>
  <si>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</si>
  <si>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</si>
  <si>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</si>
  <si>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</si>
  <si>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</si>
  <si>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</si>
  <si>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</si>
  <si>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</si>
  <si>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</si>
  <si>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</si>
  <si>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</si>
  <si>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</si>
  <si>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</si>
  <si>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</si>
  <si>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</si>
  <si>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</si>
  <si>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</si>
  <si>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</si>
  <si>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</si>
  <si>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</si>
  <si>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</si>
  <si>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</si>
  <si>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</si>
  <si>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</si>
  <si>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</si>
  <si>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</si>
  <si>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</si>
  <si>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</si>
  <si>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</si>
  <si>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</si>
  <si>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</si>
  <si>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</si>
  <si>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</si>
  <si>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</si>
  <si>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</si>
  <si>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</si>
  <si>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</si>
  <si>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</si>
  <si>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</si>
  <si>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</si>
  <si>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</si>
  <si>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</si>
  <si>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</si>
  <si>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</si>
  <si>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</si>
  <si>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</si>
  <si>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</si>
  <si>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</si>
  <si>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</si>
  <si>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</si>
  <si>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</si>
  <si>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</si>
  <si>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</si>
  <si>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</si>
  <si>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</si>
  <si>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</si>
  <si>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</si>
  <si>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</si>
  <si>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</si>
  <si>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</si>
  <si>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</si>
  <si>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</si>
  <si>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</si>
  <si>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</si>
  <si>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</si>
  <si>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</si>
  <si>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</si>
  <si>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</si>
  <si>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</si>
  <si>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</si>
  <si>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</si>
  <si>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</si>
  <si>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</si>
  <si>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</si>
  <si>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</si>
  <si>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</si>
  <si>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</si>
  <si>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</si>
  <si>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</si>
  <si>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</si>
  <si>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</si>
  <si>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</si>
  <si>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</si>
  <si>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</si>
  <si>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</si>
  <si>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</si>
  <si>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</si>
  <si>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</si>
  <si>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</si>
  <si>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</si>
  <si>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</si>
  <si>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</si>
  <si>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</si>
  <si>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</si>
  <si>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</si>
  <si>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</si>
  <si>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</si>
  <si>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</si>
  <si>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</si>
  <si>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</si>
  <si>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</si>
  <si>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</si>
  <si>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</si>
  <si>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</si>
  <si>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</si>
  <si>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</si>
  <si>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</si>
  <si>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</si>
  <si>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</si>
  <si>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</si>
  <si>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</si>
  <si>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</si>
  <si>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</si>
  <si>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</si>
  <si>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</si>
  <si>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</si>
  <si>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</si>
  <si>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</si>
  <si>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</si>
  <si>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</si>
  <si>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</si>
  <si>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</si>
  <si>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</si>
  <si>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</si>
  <si>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</si>
  <si>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</si>
  <si>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</si>
  <si>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</si>
  <si>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</si>
  <si>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</si>
  <si>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</si>
  <si>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</si>
  <si>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</si>
  <si>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</si>
  <si>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</si>
  <si>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</si>
  <si>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</si>
  <si>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</si>
  <si>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</si>
  <si>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</si>
  <si>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</si>
  <si>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</si>
  <si>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</si>
  <si>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</si>
  <si>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</si>
  <si>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</si>
  <si>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</si>
  <si>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</si>
  <si>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</si>
  <si>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</si>
  <si>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</si>
  <si>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</si>
  <si>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</si>
  <si>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</si>
  <si>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</si>
  <si>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</si>
  <si>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</si>
  <si>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</si>
  <si>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</si>
  <si>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</si>
  <si>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</si>
  <si>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</si>
  <si>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</si>
  <si>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</si>
  <si>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</si>
  <si>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</si>
  <si>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</si>
  <si>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</si>
  <si>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</si>
  <si>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</si>
  <si>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</si>
  <si>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</si>
  <si>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</si>
  <si>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</si>
  <si>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</si>
  <si>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</si>
  <si>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</si>
  <si>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</si>
  <si>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</si>
  <si>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</si>
  <si>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</si>
  <si>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</si>
  <si>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</si>
  <si>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</si>
  <si>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</si>
  <si>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</si>
  <si>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</si>
  <si>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</si>
  <si>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</si>
  <si>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</si>
  <si>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</si>
  <si>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</si>
  <si>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</si>
  <si>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</si>
  <si>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</si>
  <si>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</si>
  <si>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</si>
  <si>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</si>
  <si>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</si>
  <si>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</si>
  <si>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</si>
  <si>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</si>
  <si>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</si>
  <si>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</si>
  <si>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</si>
  <si>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</si>
  <si>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</si>
  <si>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</si>
  <si>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</si>
  <si>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</si>
  <si>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</si>
  <si>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</si>
  <si>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</si>
  <si>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</si>
  <si>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</si>
  <si>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</si>
  <si>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</si>
  <si>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</si>
  <si>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</si>
  <si>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</si>
  <si>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</si>
  <si>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</si>
  <si>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</si>
  <si>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</si>
  <si>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</si>
  <si>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</si>
  <si>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</si>
  <si>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</si>
  <si>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</si>
  <si>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</si>
  <si>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</si>
  <si>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</si>
  <si>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</si>
  <si>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</si>
  <si>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</si>
  <si>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</si>
  <si>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</si>
  <si>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</si>
  <si>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</si>
  <si>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</si>
  <si>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</si>
  <si>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</si>
  <si>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</si>
  <si>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</si>
  <si>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</si>
  <si>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</si>
  <si>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</si>
  <si>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</si>
  <si>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</si>
  <si>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</si>
  <si>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</si>
  <si>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</si>
  <si>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</si>
  <si>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</si>
  <si>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</si>
  <si>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</si>
  <si>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</si>
  <si>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</si>
  <si>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</si>
  <si>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</si>
  <si>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</si>
  <si>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</si>
  <si>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</si>
  <si>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</si>
  <si>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</si>
  <si>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</si>
  <si>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</si>
  <si>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</si>
  <si>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</si>
  <si>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</si>
  <si>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</si>
  <si>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</si>
  <si>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</si>
  <si>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</si>
  <si>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</si>
  <si>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</si>
  <si>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</si>
  <si>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</si>
  <si>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</si>
  <si>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</si>
  <si>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</si>
  <si>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</si>
  <si>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</si>
  <si>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</si>
  <si>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</si>
  <si>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</si>
  <si>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</si>
  <si>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</si>
  <si>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</si>
  <si>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</si>
  <si>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</si>
  <si>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</si>
  <si>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</si>
  <si>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</si>
  <si>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</si>
  <si>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</si>
  <si>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</si>
  <si>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</si>
  <si>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</si>
  <si>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</si>
  <si>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</si>
  <si>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</si>
  <si>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</si>
  <si>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</si>
  <si>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</si>
  <si>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</si>
  <si>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</si>
  <si>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</si>
  <si>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</si>
  <si>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</si>
  <si>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</si>
  <si>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</si>
  <si>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</si>
  <si>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</si>
  <si>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</si>
  <si>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</si>
  <si>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</si>
  <si>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</si>
  <si>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</si>
  <si>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</si>
  <si>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</si>
  <si>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</si>
  <si>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</si>
  <si>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</si>
  <si>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</si>
  <si>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</si>
  <si>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</si>
  <si>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</si>
  <si>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</si>
  <si>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</si>
  <si>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</si>
  <si>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</si>
  <si>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</si>
  <si>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</si>
  <si>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</si>
  <si>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</si>
  <si>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</si>
  <si>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</si>
  <si>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</si>
  <si>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</si>
  <si>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</si>
  <si>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</si>
  <si>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</si>
  <si>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</si>
  <si>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</si>
  <si>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</si>
  <si>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</si>
  <si>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</si>
  <si>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</si>
  <si>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</si>
  <si>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</si>
  <si>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</si>
  <si>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</si>
  <si>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</si>
  <si>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</si>
  <si>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</si>
  <si>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</si>
  <si>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</si>
  <si>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</si>
  <si>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</si>
  <si>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</si>
  <si>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</si>
  <si>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</si>
  <si>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</si>
  <si>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</si>
  <si>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</si>
  <si>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</si>
  <si>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</si>
  <si>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</si>
  <si>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</si>
  <si>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</si>
  <si>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</si>
  <si>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</si>
  <si>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</si>
  <si>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</si>
  <si>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</si>
  <si>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</si>
  <si>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</si>
  <si>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</si>
  <si>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</si>
  <si>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</si>
  <si>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</si>
  <si>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</si>
  <si>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</si>
  <si>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</si>
  <si>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</si>
  <si>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</si>
  <si>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</si>
  <si>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</si>
  <si>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</si>
  <si>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</si>
  <si>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</si>
  <si>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</si>
  <si>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</si>
  <si>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</si>
  <si>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</si>
  <si>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</si>
  <si>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</si>
  <si>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</si>
  <si>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</si>
  <si>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</si>
  <si>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</si>
  <si>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</si>
  <si>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</si>
  <si>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</si>
  <si>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</si>
  <si>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</si>
  <si>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</si>
  <si>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</si>
  <si>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</si>
  <si>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</si>
  <si>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</si>
  <si>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</si>
  <si>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</si>
  <si>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</si>
  <si>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</si>
  <si>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</si>
  <si>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</si>
  <si>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</si>
  <si>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</si>
  <si>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</si>
  <si>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</si>
  <si>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</si>
  <si>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</si>
  <si>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</si>
  <si>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</si>
  <si>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</si>
  <si>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</si>
  <si>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</si>
  <si>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</si>
  <si>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</si>
  <si>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</si>
  <si>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</si>
  <si>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</si>
  <si>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</si>
  <si>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</si>
  <si>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</si>
  <si>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</si>
  <si>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</si>
  <si>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</si>
  <si>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</si>
  <si>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</si>
  <si>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</si>
  <si>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</si>
  <si>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</si>
  <si>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</si>
  <si>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</si>
  <si>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</si>
  <si>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</si>
  <si>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</si>
  <si>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</si>
  <si>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</si>
  <si>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</si>
  <si>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</si>
  <si>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</si>
  <si>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</si>
  <si>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</si>
  <si>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</si>
  <si>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</si>
  <si>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</si>
  <si>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</si>
  <si>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</si>
  <si>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</si>
  <si>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</si>
  <si>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</si>
  <si>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</si>
  <si>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</si>
  <si>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</si>
  <si>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</si>
  <si>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</si>
  <si>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</si>
  <si>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</si>
  <si>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</si>
  <si>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</si>
  <si>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</si>
  <si>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</si>
  <si>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</si>
  <si>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</si>
  <si>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</si>
  <si>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</si>
  <si>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</si>
  <si>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</si>
  <si>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</si>
  <si>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</si>
  <si>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</si>
  <si>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</si>
  <si>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</si>
  <si>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</si>
  <si>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</si>
  <si>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</si>
  <si>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</si>
  <si>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</si>
  <si>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</si>
  <si>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</si>
  <si>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</si>
  <si>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</si>
  <si>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</si>
  <si>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</si>
  <si>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</si>
  <si>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</si>
  <si>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</si>
  <si>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</si>
  <si>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</si>
  <si>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</si>
  <si>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</si>
  <si>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</si>
  <si>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</si>
  <si>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</si>
  <si>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</si>
  <si>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</si>
  <si>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</si>
  <si>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</si>
  <si>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</si>
  <si>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</si>
  <si>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</si>
  <si>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</si>
  <si>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</si>
  <si>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</si>
  <si>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</si>
  <si>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</si>
  <si>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</si>
  <si>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</si>
  <si>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</si>
  <si>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</si>
  <si>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</si>
  <si>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</si>
  <si>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</si>
  <si>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</si>
  <si>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</si>
  <si>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</si>
  <si>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</si>
  <si>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</si>
  <si>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</si>
  <si>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</si>
  <si>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</si>
  <si>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</si>
  <si>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</si>
  <si>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</si>
  <si>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</si>
  <si>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</si>
  <si>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</si>
  <si>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</si>
  <si>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</si>
  <si>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</si>
  <si>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</si>
  <si>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</si>
  <si>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</si>
  <si>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</si>
  <si>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</si>
  <si>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</si>
  <si>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</si>
  <si>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</si>
  <si>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</si>
  <si>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</si>
  <si>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</si>
  <si>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</si>
  <si>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</si>
  <si>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</si>
  <si>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</si>
  <si>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</si>
  <si>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</si>
  <si>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</si>
  <si>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</si>
  <si>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</si>
  <si>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</si>
  <si>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</si>
  <si>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</si>
  <si>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</si>
  <si>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</si>
  <si>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</si>
  <si>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</si>
  <si>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</si>
  <si>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</si>
  <si>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</si>
  <si>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</si>
  <si>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</si>
  <si>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</si>
  <si>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</si>
  <si>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</si>
  <si>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</si>
  <si>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</si>
  <si>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</si>
  <si>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</si>
  <si>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</si>
  <si>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</si>
  <si>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</si>
  <si>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</si>
  <si>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</si>
  <si>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</si>
  <si>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</si>
  <si>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</si>
  <si>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</si>
  <si>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</si>
  <si>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</si>
  <si>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</si>
  <si>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</si>
  <si>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</si>
  <si>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</si>
  <si>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</si>
  <si>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</si>
  <si>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</si>
  <si>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</si>
  <si>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</si>
  <si>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</si>
  <si>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</si>
  <si>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</si>
  <si>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</si>
  <si>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</si>
  <si>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</si>
  <si>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</si>
  <si>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</si>
  <si>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</si>
  <si>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</si>
  <si>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</si>
  <si>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</si>
  <si>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</si>
  <si>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</si>
  <si>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</si>
  <si>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</si>
  <si>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</si>
  <si>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</si>
  <si>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</si>
  <si>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</si>
  <si>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</si>
  <si>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</si>
  <si>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</si>
  <si>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</si>
  <si>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</si>
  <si>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</si>
  <si>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</si>
  <si>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</si>
  <si>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</si>
  <si>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</si>
  <si>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</si>
  <si>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</si>
  <si>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</si>
  <si>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</si>
  <si>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</si>
  <si>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</si>
  <si>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</si>
  <si>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</si>
  <si>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</si>
  <si>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</si>
  <si>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</si>
  <si>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</si>
  <si>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</si>
  <si>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</si>
  <si>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</si>
  <si>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</si>
  <si>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</si>
  <si>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</si>
  <si>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</si>
  <si>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</si>
  <si>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</si>
  <si>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</si>
  <si>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</si>
  <si>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</si>
  <si>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</si>
  <si>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</si>
  <si>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</si>
  <si>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</si>
  <si>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</si>
  <si>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</si>
  <si>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</si>
  <si>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</si>
  <si>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</si>
  <si>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</si>
  <si>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</si>
  <si>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</si>
  <si>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</si>
  <si>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</si>
  <si>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</si>
  <si>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</si>
  <si>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</si>
  <si>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</si>
  <si>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</si>
  <si>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</si>
  <si>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</si>
  <si>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</si>
  <si>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</si>
  <si>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</si>
  <si>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</si>
  <si>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</si>
  <si>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</si>
  <si>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</si>
  <si>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</si>
  <si>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</si>
  <si>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</si>
  <si>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</si>
  <si>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</si>
  <si>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</si>
  <si>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</si>
  <si>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</si>
  <si>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</si>
  <si>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</si>
  <si>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</si>
  <si>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</si>
  <si>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</si>
  <si>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</si>
  <si>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</si>
  <si>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</si>
  <si>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</si>
  <si>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</si>
  <si>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</si>
  <si>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</si>
  <si>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</si>
  <si>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</si>
  <si>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</si>
  <si>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</si>
  <si>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</si>
  <si>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</si>
  <si>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</si>
  <si>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</si>
  <si>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</si>
  <si>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</si>
  <si>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</si>
  <si>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</si>
  <si>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</si>
  <si>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</si>
  <si>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</si>
  <si>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</si>
  <si>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</si>
  <si>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</si>
  <si>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</si>
  <si>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</si>
  <si>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</si>
  <si>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</si>
  <si>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</si>
  <si>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</si>
  <si>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</si>
  <si>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</si>
  <si>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</si>
  <si>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</si>
  <si>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</si>
  <si>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</si>
  <si>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</si>
  <si>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</si>
  <si>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</si>
  <si>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</si>
  <si>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</si>
  <si>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</si>
  <si>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</si>
  <si>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</si>
  <si>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</si>
  <si>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</si>
  <si>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</si>
  <si>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</si>
  <si>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</si>
  <si>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</si>
  <si>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</si>
  <si>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</si>
  <si>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</si>
  <si>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</si>
  <si>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</si>
  <si>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</si>
  <si>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</si>
  <si>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</si>
  <si>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</si>
  <si>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</si>
  <si>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</si>
  <si>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</si>
  <si>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</si>
  <si>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</si>
  <si>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</si>
  <si>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</si>
  <si>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</si>
  <si>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</si>
  <si>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</si>
  <si>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</si>
  <si>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</si>
  <si>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</si>
  <si>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</si>
  <si>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</si>
  <si>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</si>
  <si>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</si>
  <si>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</si>
  <si>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</si>
  <si>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</si>
  <si>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</si>
  <si>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</si>
  <si>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</si>
  <si>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</si>
  <si>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</si>
  <si>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</si>
  <si>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</si>
  <si>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</si>
  <si>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</si>
  <si>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</si>
  <si>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</si>
  <si>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</si>
  <si>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</si>
  <si>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</si>
  <si>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</si>
  <si>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</si>
  <si>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</si>
  <si>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</si>
  <si>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</si>
  <si>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</si>
  <si>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</si>
  <si>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</si>
  <si>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</si>
  <si>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</si>
  <si>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</si>
  <si>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</si>
  <si>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</si>
  <si>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</si>
  <si>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</si>
  <si>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</si>
  <si>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</si>
  <si>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</si>
  <si>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</si>
  <si>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</si>
  <si>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</si>
  <si>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</si>
  <si>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</si>
  <si>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</si>
  <si>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</si>
  <si>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</si>
  <si>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</si>
  <si>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</si>
  <si>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</si>
  <si>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</si>
  <si>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</si>
  <si>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</si>
  <si>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</si>
  <si>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</si>
  <si>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</si>
  <si>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</si>
  <si>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</si>
  <si>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</si>
  <si>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</si>
  <si>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</si>
  <si>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</si>
  <si>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</si>
  <si>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</si>
  <si>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</si>
  <si>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</si>
  <si>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</si>
  <si>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</si>
  <si>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</si>
  <si>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</si>
  <si>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</si>
  <si>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</si>
  <si>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</si>
  <si>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</si>
  <si>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</si>
  <si>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</si>
  <si>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</si>
  <si>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</si>
  <si>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</si>
  <si>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</si>
  <si>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</si>
  <si>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</si>
  <si>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</si>
  <si>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</si>
  <si>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</si>
  <si>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</si>
  <si>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</si>
  <si>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</si>
  <si>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</si>
  <si>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</si>
  <si>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</si>
  <si>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</si>
  <si>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</si>
  <si>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</si>
  <si>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</si>
  <si>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</si>
  <si>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</si>
  <si>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</si>
  <si>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</si>
  <si>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</si>
  <si>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</si>
  <si>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</si>
  <si>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</si>
  <si>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</si>
  <si>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</si>
  <si>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</si>
  <si>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</si>
  <si>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</si>
  <si>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</si>
  <si>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</si>
  <si>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</si>
  <si>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</si>
  <si>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</si>
  <si>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</si>
  <si>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</si>
  <si>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</si>
  <si>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</si>
  <si>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</si>
  <si>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</si>
  <si>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</si>
  <si>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</si>
  <si>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</si>
  <si>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</si>
  <si>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</si>
  <si>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</si>
  <si>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</si>
  <si>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</si>
  <si>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</si>
  <si>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</si>
  <si>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</si>
  <si>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</si>
  <si>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</si>
  <si>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</si>
  <si>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</si>
  <si>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</si>
  <si>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</si>
  <si>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</si>
  <si>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</si>
  <si>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</si>
  <si>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</si>
  <si>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</si>
  <si>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</si>
  <si>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</si>
  <si>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</si>
  <si>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</si>
  <si>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</si>
  <si>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</si>
  <si>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</si>
  <si>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</si>
  <si>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</si>
  <si>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</si>
  <si>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</si>
  <si>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</si>
  <si>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</si>
  <si>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</si>
  <si>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</si>
  <si>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</si>
  <si>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</si>
  <si>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</si>
  <si>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</si>
  <si>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</si>
  <si>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</si>
  <si>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</si>
  <si>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</si>
  <si>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</si>
  <si>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</si>
  <si>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</si>
  <si>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</si>
  <si>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</si>
  <si>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</si>
  <si>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</si>
  <si>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</si>
  <si>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</si>
  <si>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</si>
  <si>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</si>
  <si>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</si>
  <si>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</si>
  <si>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</si>
  <si>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</si>
  <si>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</si>
  <si>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</si>
  <si>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</si>
  <si>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</si>
  <si>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</si>
  <si>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</si>
  <si>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</si>
  <si>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</si>
  <si>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</si>
  <si>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</si>
  <si>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</si>
  <si>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</si>
  <si>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</si>
  <si>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</si>
  <si>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</si>
  <si>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</si>
  <si>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</si>
  <si>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</si>
  <si>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</si>
  <si>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</si>
  <si>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</si>
  <si>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</si>
  <si>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</si>
  <si>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</si>
  <si>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</si>
  <si>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</si>
  <si>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</si>
  <si>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</si>
  <si>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</si>
  <si>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</si>
  <si>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</si>
  <si>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</si>
  <si>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</si>
  <si>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</si>
  <si>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</si>
  <si>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</si>
  <si>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</si>
  <si>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</si>
  <si>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</si>
  <si>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</si>
  <si>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</si>
  <si>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</si>
  <si>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</si>
  <si>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</si>
  <si>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</si>
  <si>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</si>
  <si>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</si>
  <si>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</si>
  <si>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</si>
  <si>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</si>
  <si>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</si>
  <si>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</si>
  <si>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</si>
  <si>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</si>
  <si>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</si>
  <si>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</si>
  <si>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</si>
  <si>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</si>
  <si>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</si>
  <si>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</si>
  <si>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</si>
  <si>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</si>
  <si>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</si>
  <si>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</si>
  <si>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</si>
  <si>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</si>
  <si>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</si>
  <si>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</si>
  <si>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</si>
  <si>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</si>
  <si>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</si>
  <si>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</si>
  <si>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</si>
  <si>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</si>
  <si>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</si>
  <si>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</si>
  <si>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</si>
  <si>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</si>
  <si>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</si>
  <si>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</si>
  <si>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</si>
  <si>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</si>
  <si>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</si>
  <si>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</si>
  <si>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</si>
  <si>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</si>
  <si>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</si>
  <si>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</si>
  <si>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</si>
  <si>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</si>
  <si>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</si>
  <si>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</si>
  <si>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</si>
  <si>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</si>
  <si>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</si>
  <si>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</si>
  <si>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</si>
  <si>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</si>
  <si>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</si>
  <si>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</si>
  <si>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</si>
  <si>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</si>
  <si>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</si>
  <si>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</si>
  <si>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</si>
  <si>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</si>
  <si>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</si>
  <si>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</si>
  <si>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</si>
  <si>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</si>
  <si>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</si>
  <si>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</si>
  <si>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</si>
  <si>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</si>
  <si>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</si>
  <si>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</si>
  <si>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</si>
  <si>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</si>
  <si>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</si>
  <si>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</si>
  <si>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</si>
  <si>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</si>
  <si>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</si>
  <si>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</si>
  <si>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</si>
  <si>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</si>
  <si>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</si>
  <si>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</si>
  <si>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</si>
  <si>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</si>
  <si>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</si>
  <si>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</si>
  <si>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</si>
  <si>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</si>
  <si>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</si>
  <si>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</si>
  <si>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</si>
  <si>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</si>
  <si>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</si>
  <si>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</si>
  <si>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</si>
  <si>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</si>
  <si>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</si>
  <si>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</si>
  <si>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</si>
  <si>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</si>
  <si>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</si>
  <si>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</si>
  <si>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</si>
  <si>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</si>
  <si>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</si>
  <si>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</si>
  <si>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</si>
  <si>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</si>
  <si>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</si>
  <si>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</si>
  <si>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</si>
  <si>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</si>
  <si>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</si>
  <si>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</si>
  <si>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</si>
  <si>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</si>
  <si>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</si>
  <si>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</si>
  <si>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</si>
  <si>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</si>
  <si>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</si>
  <si>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</si>
  <si>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</si>
  <si>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</si>
  <si>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</si>
  <si>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</si>
  <si>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</si>
  <si>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</si>
  <si>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</si>
  <si>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</si>
  <si>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</si>
  <si>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</si>
  <si>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</si>
  <si>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</si>
  <si>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</si>
  <si>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</si>
  <si>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</si>
  <si>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</si>
  <si>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</si>
  <si>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</si>
  <si>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</si>
  <si>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</si>
  <si>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</si>
  <si>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</si>
  <si>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</si>
  <si>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</si>
  <si>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</si>
  <si>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</si>
  <si>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</si>
  <si>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</si>
  <si>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</si>
  <si>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</si>
  <si>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</si>
  <si>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</si>
  <si>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</si>
  <si>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</si>
  <si>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</si>
  <si>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</si>
  <si>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</si>
  <si>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</si>
  <si>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</si>
  <si>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</si>
  <si>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</si>
  <si>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</si>
  <si>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</si>
  <si>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</si>
  <si>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</si>
  <si>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</si>
  <si>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</si>
  <si>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</si>
  <si>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</si>
  <si>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</si>
  <si>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</si>
  <si>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</si>
  <si>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</si>
  <si>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</si>
  <si>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</si>
  <si>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</si>
  <si>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</si>
  <si>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</si>
  <si>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</si>
  <si>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</si>
  <si>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</si>
  <si>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</si>
  <si>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</si>
  <si>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</si>
  <si>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</si>
  <si>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</si>
  <si>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</si>
  <si>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</si>
  <si>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</si>
  <si>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</si>
  <si>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</si>
  <si>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</si>
  <si>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</si>
  <si>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</si>
  <si>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</si>
  <si>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</si>
  <si>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</si>
  <si>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</si>
  <si>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</si>
  <si>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</si>
  <si>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</si>
  <si>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</si>
  <si>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</si>
  <si>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</si>
  <si>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</si>
  <si>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</si>
  <si>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</si>
  <si>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</si>
  <si>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</si>
  <si>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</si>
  <si>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</si>
  <si>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</si>
  <si>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</si>
  <si>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</si>
  <si>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</si>
  <si>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</si>
  <si>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</si>
  <si>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</si>
  <si>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</si>
  <si>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</si>
  <si>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</si>
  <si>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</si>
  <si>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</si>
  <si>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</si>
  <si>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</si>
  <si>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</si>
  <si>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</si>
  <si>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</si>
  <si>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</si>
  <si>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</si>
  <si>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</si>
  <si>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</si>
  <si>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</si>
  <si>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</si>
  <si>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</si>
  <si>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</si>
  <si>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</si>
  <si>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</si>
  <si>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</si>
  <si>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</si>
  <si>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</si>
  <si>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</si>
  <si>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</si>
  <si>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</si>
  <si>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</si>
  <si>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</si>
  <si>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</si>
  <si>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</si>
  <si>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</si>
  <si>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</si>
  <si>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</si>
  <si>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</si>
  <si>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</si>
  <si>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</si>
  <si>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</si>
  <si>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</si>
  <si>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</si>
  <si>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</si>
  <si>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</si>
  <si>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</si>
  <si>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</si>
  <si>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</si>
  <si>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</si>
  <si>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</si>
  <si>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</si>
  <si>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</si>
  <si>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</si>
  <si>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</si>
  <si>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</si>
  <si>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</si>
  <si>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</si>
  <si>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</si>
  <si>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</si>
  <si>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</si>
  <si>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</si>
  <si>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</si>
  <si>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</si>
  <si>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</si>
  <si>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</si>
  <si>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</si>
  <si>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</si>
  <si>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</si>
  <si>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</si>
  <si>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</si>
  <si>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</si>
  <si>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</si>
  <si>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</si>
  <si>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</si>
  <si>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</si>
  <si>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</si>
  <si>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</si>
  <si>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</si>
  <si>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</si>
  <si>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</si>
  <si>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</si>
  <si>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</si>
  <si>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</si>
  <si>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</si>
  <si>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</si>
  <si>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</si>
  <si>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</si>
  <si>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</si>
  <si>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</si>
  <si>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</si>
  <si>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</si>
  <si>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</si>
  <si>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</si>
  <si>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</si>
  <si>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</si>
  <si>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</si>
  <si>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</si>
  <si>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</si>
  <si>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</si>
  <si>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</si>
  <si>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</si>
  <si>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</si>
  <si>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</si>
  <si>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</si>
  <si>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</si>
  <si>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</si>
  <si>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</si>
  <si>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</si>
  <si>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</si>
  <si>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</si>
  <si>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</si>
  <si>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</si>
  <si>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</si>
  <si>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</si>
  <si>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</si>
  <si>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</si>
  <si>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</si>
  <si>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</si>
  <si>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</si>
  <si>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</si>
  <si>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</si>
  <si>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</si>
  <si>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</si>
  <si>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</si>
  <si>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</si>
  <si>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</si>
  <si>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</si>
  <si>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</si>
  <si>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</si>
  <si>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</si>
  <si>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</si>
  <si>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</si>
  <si>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</si>
  <si>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</si>
  <si>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</si>
  <si>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</si>
  <si>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</si>
  <si>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</si>
  <si>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</si>
  <si>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</si>
  <si>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</si>
  <si>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</si>
  <si>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</si>
  <si>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</si>
  <si>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</si>
  <si>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</si>
  <si>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</si>
  <si>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</si>
  <si>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</si>
  <si>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</si>
  <si>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</si>
  <si>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</si>
  <si>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</si>
  <si>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</si>
  <si>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</si>
  <si>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</si>
  <si>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</si>
  <si>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</si>
  <si>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</si>
  <si>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</si>
  <si>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</si>
  <si>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</si>
  <si>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</si>
  <si>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</si>
  <si>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</si>
  <si>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</si>
  <si>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</si>
  <si>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</si>
  <si>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</si>
  <si>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</si>
  <si>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</si>
  <si>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</si>
  <si>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</si>
  <si>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</si>
  <si>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</si>
  <si>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</si>
  <si>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</si>
  <si>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</si>
  <si>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</si>
  <si>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</si>
  <si>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</si>
  <si>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</si>
  <si>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</si>
  <si>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</si>
  <si>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</si>
  <si>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</si>
  <si>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</si>
  <si>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</si>
  <si>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</si>
  <si>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</si>
  <si>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</si>
  <si>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</si>
  <si>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</si>
  <si>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</si>
  <si>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</si>
  <si>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</si>
  <si>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</si>
  <si>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</si>
  <si>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</si>
  <si>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</si>
  <si>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</si>
  <si>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</si>
  <si>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</si>
  <si>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</si>
  <si>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</si>
  <si>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</si>
  <si>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</si>
  <si>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</si>
  <si>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</si>
  <si>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</si>
  <si>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</si>
  <si>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</si>
  <si>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</si>
  <si>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</si>
  <si>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</si>
  <si>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</si>
  <si>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</si>
  <si>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</si>
  <si>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</si>
  <si>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</si>
  <si>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</si>
  <si>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</si>
  <si>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</si>
  <si>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</si>
  <si>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</si>
  <si>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</si>
  <si>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</si>
  <si>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</si>
  <si>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</si>
  <si>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</si>
  <si>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</si>
  <si>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</si>
  <si>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</si>
  <si>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</si>
  <si>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</si>
  <si>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</si>
  <si>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</si>
  <si>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</si>
  <si>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</si>
  <si>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</si>
  <si>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</si>
  <si>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</si>
  <si>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</si>
  <si>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</si>
  <si>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</si>
  <si>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</si>
  <si>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</si>
  <si>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</si>
  <si>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</si>
  <si>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</si>
  <si>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</si>
  <si>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</si>
  <si>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</si>
  <si>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</si>
  <si>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</si>
  <si>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</si>
  <si>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</si>
  <si>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</si>
  <si>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</si>
  <si>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</si>
  <si>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</si>
  <si>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</si>
  <si>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</si>
  <si>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</si>
  <si>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</si>
  <si>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</si>
  <si>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</si>
  <si>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</si>
  <si>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</si>
  <si>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</si>
  <si>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</si>
  <si>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</si>
  <si>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</si>
  <si>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</si>
  <si>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</si>
  <si>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</si>
  <si>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</si>
  <si>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</si>
  <si>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</si>
  <si>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</si>
  <si>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</si>
  <si>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</si>
  <si>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</si>
  <si>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</si>
  <si>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</si>
  <si>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</si>
  <si>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</si>
  <si>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</si>
  <si>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</si>
  <si>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</si>
  <si>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</si>
  <si>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</si>
  <si>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</si>
  <si>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</si>
  <si>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</si>
  <si>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</si>
  <si>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</si>
  <si>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</si>
  <si>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</si>
  <si>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</si>
  <si>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</si>
  <si>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</si>
  <si>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</si>
  <si>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</si>
  <si>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</si>
  <si>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</si>
  <si>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</si>
  <si>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</si>
  <si>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</si>
  <si>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</si>
  <si>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</si>
  <si>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</si>
  <si>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</si>
  <si>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</si>
  <si>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</si>
  <si>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</si>
  <si>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</si>
  <si>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</si>
  <si>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</si>
  <si>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</si>
  <si>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</si>
  <si>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</si>
  <si>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</si>
  <si>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</si>
  <si>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</si>
  <si>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</si>
  <si>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</si>
  <si>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</si>
  <si>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</si>
  <si>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</si>
  <si>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</si>
  <si>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</si>
  <si>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</si>
  <si>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</si>
  <si>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</si>
  <si>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</si>
  <si>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</si>
  <si>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</si>
  <si>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</si>
  <si>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</si>
  <si>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</si>
  <si>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</si>
  <si>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</si>
  <si>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</si>
  <si>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</si>
  <si>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</si>
  <si>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</si>
  <si>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</si>
  <si>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</si>
  <si>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</si>
  <si>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</si>
  <si>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</si>
  <si>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</si>
  <si>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</si>
  <si>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</si>
  <si>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</si>
  <si>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</si>
  <si>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</si>
  <si>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</si>
  <si>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</si>
  <si>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</si>
  <si>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</si>
  <si>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</si>
  <si>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</si>
  <si>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</si>
  <si>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</si>
  <si>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</si>
  <si>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</si>
  <si>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</si>
  <si>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</si>
  <si>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</si>
  <si>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</si>
  <si>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</si>
  <si>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</si>
  <si>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</si>
  <si>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</si>
  <si>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</si>
  <si>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</si>
  <si>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</si>
  <si>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</si>
  <si>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</si>
  <si>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</si>
  <si>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</si>
  <si>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</si>
  <si>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</si>
  <si>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</si>
  <si>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</si>
  <si>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</si>
  <si>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</si>
  <si>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</si>
  <si>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</si>
  <si>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</si>
  <si>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</si>
  <si>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</si>
  <si>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</si>
  <si>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</si>
  <si>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</si>
  <si>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</si>
  <si>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</si>
  <si>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</si>
  <si>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</si>
  <si>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</si>
  <si>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</si>
  <si>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</si>
  <si>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</si>
  <si>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</si>
  <si>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</si>
  <si>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</si>
  <si>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</si>
  <si>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</si>
  <si>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</si>
  <si>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</si>
  <si>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</si>
  <si>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</si>
  <si>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</si>
  <si>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</si>
  <si>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</si>
  <si>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</si>
  <si>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</si>
  <si>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</si>
  <si>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</si>
  <si>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</si>
  <si>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</si>
  <si>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</si>
  <si>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</si>
  <si>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</si>
  <si>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</si>
  <si>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</si>
  <si>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</si>
  <si>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</si>
  <si>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</si>
  <si>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</si>
  <si>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</si>
  <si>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</si>
  <si>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</si>
  <si>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</si>
  <si>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</si>
  <si>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</si>
  <si>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</si>
  <si>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</si>
  <si>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</si>
  <si>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</si>
  <si>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</si>
  <si>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</si>
  <si>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</si>
  <si>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</si>
  <si>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</si>
  <si>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</si>
  <si>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</si>
  <si>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</si>
  <si>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</si>
  <si>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</si>
  <si>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</si>
  <si>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</si>
  <si>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</si>
  <si>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</si>
  <si>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</si>
  <si>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</si>
  <si>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</si>
  <si>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</si>
  <si>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</si>
  <si>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</si>
  <si>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</si>
  <si>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</si>
  <si>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</si>
  <si>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</si>
  <si>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</si>
  <si>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</si>
  <si>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</si>
  <si>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</si>
  <si>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</si>
  <si>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</si>
  <si>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</si>
  <si>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</si>
  <si>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</si>
  <si>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</si>
  <si>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</si>
  <si>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</si>
  <si>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</si>
  <si>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</si>
  <si>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</si>
  <si>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</si>
  <si>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</si>
  <si>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</si>
  <si>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</si>
  <si>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</si>
  <si>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</si>
  <si>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</si>
  <si>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</si>
  <si>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</si>
  <si>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</si>
  <si>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</si>
  <si>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</si>
  <si>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</si>
  <si>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</si>
  <si>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</si>
  <si>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</si>
  <si>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</si>
  <si>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</si>
  <si>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</si>
  <si>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</si>
  <si>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</si>
  <si>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</si>
  <si>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</si>
  <si>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</si>
  <si>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</si>
  <si>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</si>
  <si>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</si>
  <si>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</si>
  <si>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</si>
  <si>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</si>
  <si>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</si>
  <si>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</si>
  <si>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</si>
  <si>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</si>
  <si>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</si>
  <si>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</si>
  <si>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</si>
  <si>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</si>
  <si>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</si>
  <si>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</si>
  <si>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</si>
  <si>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</si>
  <si>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</si>
  <si>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</si>
  <si>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</si>
  <si>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</si>
  <si>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</si>
  <si>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</si>
  <si>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</si>
  <si>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</si>
  <si>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</si>
  <si>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</si>
  <si>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</si>
  <si>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</si>
  <si>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</si>
  <si>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</si>
  <si>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</si>
  <si>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</si>
  <si>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</si>
  <si>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</si>
  <si>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</si>
  <si>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</si>
  <si>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</si>
  <si>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</si>
  <si>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</si>
  <si>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</si>
  <si>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</si>
  <si>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</si>
  <si>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</si>
  <si>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</si>
  <si>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</si>
  <si>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</si>
  <si>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</si>
  <si>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</si>
  <si>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</si>
  <si>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</si>
  <si>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</si>
  <si>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</si>
  <si>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</si>
  <si>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</si>
  <si>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</si>
  <si>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</si>
  <si>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</si>
  <si>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</si>
  <si>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</si>
  <si>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</si>
  <si>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</si>
  <si>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</si>
  <si>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</si>
  <si>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</si>
  <si>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</si>
  <si>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</si>
  <si>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</si>
  <si>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</si>
  <si>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</si>
  <si>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</si>
  <si>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</si>
  <si>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</si>
  <si>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</si>
  <si>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</si>
  <si>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</si>
  <si>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</si>
  <si>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</si>
  <si>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</si>
  <si>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</si>
  <si>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</si>
  <si>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</si>
  <si>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</si>
  <si>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</si>
  <si>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</si>
  <si>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</si>
  <si>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</si>
  <si>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</si>
  <si>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</si>
  <si>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</si>
  <si>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</si>
  <si>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</si>
  <si>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</si>
  <si>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</si>
  <si>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</si>
  <si>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</si>
  <si>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</si>
  <si>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</si>
  <si>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</si>
  <si>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</si>
  <si>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</si>
  <si>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</si>
  <si>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</si>
  <si>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</si>
  <si>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</si>
  <si>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</si>
  <si>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</si>
  <si>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</si>
  <si>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</si>
  <si>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</si>
  <si>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</si>
  <si>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</si>
  <si>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</si>
  <si>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</si>
  <si>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</si>
  <si>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</si>
  <si>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</si>
  <si>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</si>
  <si>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</si>
  <si>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</si>
  <si>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</si>
  <si>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</si>
  <si>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</si>
  <si>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</si>
  <si>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</si>
  <si>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</si>
  <si>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</si>
  <si>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</si>
  <si>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</si>
  <si>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</si>
  <si>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</si>
  <si>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</si>
  <si>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</si>
  <si>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</si>
  <si>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</si>
  <si>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</si>
  <si>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</si>
  <si>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</si>
  <si>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</si>
  <si>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</si>
  <si>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</si>
  <si>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</si>
  <si>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</si>
  <si>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</si>
  <si>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</si>
  <si>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</si>
  <si>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</si>
  <si>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</si>
  <si>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</si>
  <si>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</si>
  <si>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</si>
  <si>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</si>
  <si>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</si>
  <si>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</si>
  <si>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</si>
  <si>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</si>
  <si>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</si>
  <si>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</si>
  <si>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</si>
  <si>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</si>
  <si>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</si>
  <si>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</si>
  <si>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</si>
  <si>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</si>
  <si>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</si>
  <si>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</si>
  <si>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</si>
  <si>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</si>
  <si>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</si>
  <si>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</si>
  <si>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</si>
  <si>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</si>
  <si>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</si>
  <si>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</si>
  <si>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</si>
  <si>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</si>
  <si>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</si>
  <si>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</si>
  <si>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</si>
  <si>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</si>
  <si>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</si>
  <si>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</si>
  <si>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</si>
  <si>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</si>
  <si>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</si>
  <si>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</si>
  <si>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</si>
  <si>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</si>
  <si>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</si>
  <si>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</si>
  <si>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</si>
  <si>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</si>
  <si>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</si>
  <si>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</si>
  <si>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</si>
  <si>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</si>
  <si>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</si>
  <si>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</si>
  <si>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</si>
  <si>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</si>
  <si>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</si>
  <si>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</si>
  <si>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</si>
  <si>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</si>
  <si>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</si>
  <si>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</si>
  <si>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</si>
  <si>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</si>
  <si>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</si>
  <si>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</si>
  <si>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</si>
  <si>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</si>
  <si>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</si>
  <si>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</si>
  <si>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</si>
  <si>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</si>
  <si>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</si>
  <si>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</si>
  <si>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</si>
  <si>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</si>
  <si>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</si>
  <si>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</si>
  <si>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</si>
  <si>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</si>
  <si>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</si>
  <si>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</si>
  <si>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</si>
  <si>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</si>
  <si>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</si>
  <si>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</si>
  <si>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</si>
  <si>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</si>
  <si>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</si>
  <si>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</si>
  <si>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</si>
  <si>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</si>
  <si>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</si>
  <si>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</si>
  <si>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</si>
  <si>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</si>
  <si>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</si>
  <si>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</si>
  <si>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</si>
  <si>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</si>
  <si>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</si>
  <si>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</si>
  <si>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</si>
  <si>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</si>
  <si>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</si>
  <si>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</si>
  <si>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</si>
  <si>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</si>
  <si>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</si>
  <si>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</si>
  <si>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</si>
  <si>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</si>
  <si>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</si>
  <si>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</si>
  <si>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</si>
  <si>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</si>
  <si>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</si>
  <si>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</si>
  <si>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</si>
  <si>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</si>
  <si>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</si>
  <si>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</si>
  <si>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</si>
  <si>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</si>
  <si>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</si>
  <si>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</si>
  <si>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</si>
  <si>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</si>
  <si>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</si>
  <si>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</si>
  <si>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</si>
  <si>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</si>
  <si>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</si>
  <si>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</si>
  <si>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</si>
  <si>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</si>
  <si>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</si>
  <si>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</si>
  <si>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</si>
  <si>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</si>
  <si>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</si>
  <si>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</si>
  <si>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</si>
  <si>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</si>
  <si>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</si>
  <si>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</si>
  <si>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</si>
  <si>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</si>
  <si>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</si>
  <si>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</si>
  <si>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</si>
  <si>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</si>
  <si>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</si>
  <si>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</si>
  <si>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</si>
  <si>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</si>
  <si>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</si>
  <si>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</si>
  <si>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</si>
  <si>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</si>
  <si>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</si>
  <si>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</si>
  <si>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</si>
  <si>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</si>
  <si>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</si>
  <si>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</si>
  <si>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</si>
  <si>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</si>
  <si>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</si>
  <si>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</si>
  <si>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</si>
  <si>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</si>
  <si>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</si>
  <si>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</si>
  <si>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</si>
  <si>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</si>
  <si>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</si>
  <si>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</si>
  <si>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</si>
  <si>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</si>
  <si>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</si>
  <si>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</si>
  <si>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</si>
  <si>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</si>
  <si>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</si>
  <si>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</si>
  <si>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</si>
  <si>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</si>
  <si>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</si>
  <si>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</si>
  <si>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</si>
  <si>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</si>
  <si>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</si>
  <si>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</si>
  <si>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</si>
  <si>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</si>
  <si>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</si>
  <si>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</si>
  <si>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</si>
  <si>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</si>
  <si>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</si>
  <si>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</si>
  <si>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</si>
  <si>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</si>
  <si>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</si>
  <si>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</si>
  <si>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</si>
  <si>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</si>
  <si>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</si>
  <si>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</si>
  <si>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</si>
  <si>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</si>
  <si>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</si>
  <si>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</si>
  <si>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</si>
  <si>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</si>
  <si>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</si>
  <si>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</si>
  <si>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</si>
  <si>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</si>
  <si>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</si>
  <si>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</si>
  <si>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</si>
  <si>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</si>
  <si>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</si>
  <si>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</si>
  <si>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</si>
  <si>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</si>
  <si>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</si>
  <si>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</si>
  <si>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</si>
  <si>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</si>
  <si>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</si>
  <si>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</si>
  <si>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</si>
  <si>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</si>
  <si>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</si>
  <si>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</si>
  <si>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</si>
  <si>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</si>
  <si>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</si>
  <si>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</si>
  <si>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</si>
  <si>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</si>
  <si>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</si>
  <si>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</si>
  <si>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</si>
  <si>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</si>
  <si>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</si>
  <si>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</si>
  <si>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</si>
  <si>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</si>
  <si>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</si>
  <si>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</si>
  <si>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</si>
  <si>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</si>
  <si>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</si>
  <si>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</si>
  <si>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</si>
  <si>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</si>
  <si>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</si>
  <si>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</si>
  <si>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</si>
  <si>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</si>
  <si>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</si>
  <si>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</si>
  <si>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</si>
  <si>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</si>
  <si>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</si>
  <si>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</si>
  <si>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</si>
  <si>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</si>
  <si>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</si>
  <si>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</si>
  <si>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</si>
  <si>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</si>
  <si>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</si>
  <si>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mg/ml</t>
  </si>
  <si>
    <t>iv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</si>
  <si>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</si>
  <si>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</si>
  <si>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</si>
  <si>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</si>
  <si>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</si>
  <si>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</si>
  <si>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</si>
  <si>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</si>
  <si>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</si>
  <si>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</si>
  <si>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</si>
  <si>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</si>
  <si>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</si>
  <si>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</si>
  <si>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</si>
  <si>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</si>
  <si>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</si>
  <si>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</si>
  <si>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</si>
  <si>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</si>
  <si>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</si>
  <si>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</si>
  <si>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</si>
  <si>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</si>
  <si>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</si>
  <si>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</si>
  <si>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</si>
  <si>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</si>
  <si>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man</t>
  </si>
  <si>
    <t>0.20.29-beta</t>
  </si>
  <si>
    <t>Ped Cont Med fiks missend commentaar</t>
  </si>
  <si>
    <t>0.20.30-beta</t>
  </si>
  <si>
    <t>Ped TPN totalen berekening bug fiks verkeerde totaal berekening</t>
  </si>
  <si>
    <t>mg/stuk</t>
  </si>
  <si>
    <t>rect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</si>
  <si>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</si>
  <si>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</si>
  <si>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</si>
  <si>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</si>
  <si>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</si>
  <si>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</si>
  <si>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</si>
  <si>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</si>
  <si>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</si>
  <si>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</si>
  <si>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</si>
  <si>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</si>
  <si>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</si>
  <si>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</si>
  <si>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</si>
  <si>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</si>
  <si>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</si>
  <si>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</si>
  <si>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</si>
  <si>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</si>
  <si>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</si>
  <si>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</si>
  <si>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</si>
  <si>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</si>
  <si>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</si>
  <si>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</si>
  <si>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</si>
  <si>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</si>
  <si>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</si>
  <si>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</si>
  <si>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</si>
  <si>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</si>
  <si>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</si>
  <si>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</si>
  <si>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</si>
  <si>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</si>
  <si>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</si>
  <si>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</si>
  <si>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</si>
  <si>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</si>
  <si>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</si>
  <si>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</si>
  <si>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</si>
  <si>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</si>
  <si>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</si>
  <si>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</si>
  <si>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</si>
  <si>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</si>
  <si>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</si>
  <si>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</si>
  <si>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</si>
  <si>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</si>
  <si>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zetpil</t>
  </si>
  <si>
    <t>injectievloeistof</t>
  </si>
  <si>
    <t>poeder voor oplossing voor infusie</t>
  </si>
  <si>
    <t>morgen genta spiegel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</si>
  <si>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</si>
  <si>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</si>
  <si>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</si>
  <si>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</si>
  <si>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</si>
  <si>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</si>
  <si>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</si>
  <si>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</si>
  <si>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</si>
  <si>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</si>
  <si>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</si>
  <si>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</si>
  <si>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</si>
  <si>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</si>
  <si>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</si>
  <si>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</si>
  <si>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</si>
  <si>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</si>
  <si>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</si>
  <si>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Actuele Afspraken</t>
  </si>
  <si>
    <t>0.20.43-beta</t>
  </si>
  <si>
    <t>Neo Infuusbrief kleine aanpassing in layout, marge links</t>
  </si>
  <si>
    <t>CaGluc 10% (0,226 mmol/ml)</t>
  </si>
  <si>
    <t>0.20.44-beta</t>
  </si>
  <si>
    <t>CaCl2 3,3%</t>
  </si>
  <si>
    <t>MgCl2 10%</t>
  </si>
  <si>
    <t xml:space="preserve">MgCl2 10% </t>
  </si>
  <si>
    <t>Pediatrie TPN CaCl2 10% in de TPN prints veranderd in CaGluc 10%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</si>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</sst>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0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2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07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7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1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4486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4485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3726</v>
      </c>
      <c r="F13" s="762"/>
      <c r="G13" s="763" t="str">
        <f>$G$20</f>
        <v>0.20.48-beta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360</v>
      </c>
      <c r="G18" s="383" t="s">
        <v>3726</v>
      </c>
      <c r="J18" s="383" t="s">
        <v>6999</v>
      </c>
    </row>
    <row r="20" spans="5:10" x14ac:dyDescent="0.2">
      <c r="E20" s="764" t="s">
        <v>7537</v>
      </c>
      <c r="G20" s="288" t="s">
        <v>7544</v>
      </c>
      <c r="J20" s="288" t="s">
        <v>7545</v>
      </c>
    </row>
    <row r="21" spans="5:10" x14ac:dyDescent="0.2">
      <c r="E21" s="764" t="s">
        <v>7537</v>
      </c>
      <c r="G21" s="288" t="s">
        <v>7541</v>
      </c>
      <c r="J21" s="288" t="s">
        <v>7542</v>
      </c>
    </row>
    <row r="22" spans="5:10" x14ac:dyDescent="0.2">
      <c r="E22" s="764" t="s">
        <v>7537</v>
      </c>
      <c r="G22" s="288" t="s">
        <v>7538</v>
      </c>
      <c r="J22" s="288" t="s">
        <v>7539</v>
      </c>
    </row>
    <row r="23" spans="5:10" x14ac:dyDescent="0.2">
      <c r="E23" s="764" t="s">
        <v>7537</v>
      </c>
      <c r="G23" s="288" t="s">
        <v>7536</v>
      </c>
      <c r="J23" s="288" t="s">
        <v>7535</v>
      </c>
    </row>
    <row r="24" spans="5:10" x14ac:dyDescent="0.2">
      <c r="E24" s="764" t="s">
        <v>7537</v>
      </c>
      <c r="G24" s="288" t="s">
        <v>7530</v>
      </c>
      <c r="J24" s="288" t="s">
        <v>7534</v>
      </c>
    </row>
    <row r="25" spans="5:10" x14ac:dyDescent="0.2">
      <c r="E25" s="764" t="s">
        <v>7512</v>
      </c>
      <c r="G25" s="288" t="s">
        <v>7527</v>
      </c>
      <c r="J25" s="288" t="s">
        <v>7528</v>
      </c>
    </row>
    <row r="26" spans="5:10" x14ac:dyDescent="0.2">
      <c r="E26" s="764" t="s">
        <v>7512</v>
      </c>
      <c r="G26" s="288" t="s">
        <v>7523</v>
      </c>
      <c r="J26" s="288" t="s">
        <v>7524</v>
      </c>
    </row>
    <row r="27" spans="5:10" x14ac:dyDescent="0.2">
      <c r="E27" s="764" t="s">
        <v>7512</v>
      </c>
      <c r="G27" s="288" t="s">
        <v>7521</v>
      </c>
      <c r="J27" s="288" t="s">
        <v>7522</v>
      </c>
    </row>
    <row r="28" spans="5:10" x14ac:dyDescent="0.2">
      <c r="E28" s="764" t="s">
        <v>7512</v>
      </c>
      <c r="G28" s="288" t="s">
        <v>7516</v>
      </c>
      <c r="J28" s="288" t="s">
        <v>7517</v>
      </c>
    </row>
    <row r="29" spans="5:10" x14ac:dyDescent="0.2">
      <c r="E29" s="764" t="s">
        <v>7512</v>
      </c>
      <c r="G29" s="288" t="s">
        <v>7513</v>
      </c>
      <c r="J29" s="288" t="s">
        <v>7525</v>
      </c>
    </row>
    <row r="30" spans="5:10" x14ac:dyDescent="0.2">
      <c r="E30" s="764" t="s">
        <v>7507</v>
      </c>
      <c r="G30" s="288" t="s">
        <v>7510</v>
      </c>
      <c r="J30" s="288" t="s">
        <v>7511</v>
      </c>
    </row>
    <row r="31" spans="5:10" x14ac:dyDescent="0.2">
      <c r="E31" s="764" t="s">
        <v>7507</v>
      </c>
      <c r="G31" s="288" t="s">
        <v>7508</v>
      </c>
      <c r="J31" s="288" t="s">
        <v>7509</v>
      </c>
    </row>
    <row r="32" spans="5:10" x14ac:dyDescent="0.2">
      <c r="E32" s="764" t="s">
        <v>7456</v>
      </c>
      <c r="G32" s="288" t="s">
        <v>7464</v>
      </c>
      <c r="J32" s="288" t="s">
        <v>7466</v>
      </c>
    </row>
    <row r="33" spans="5:10" x14ac:dyDescent="0.2">
      <c r="E33" s="764" t="s">
        <v>7456</v>
      </c>
      <c r="G33" s="288" t="s">
        <v>7463</v>
      </c>
      <c r="J33" s="288" t="s">
        <v>7465</v>
      </c>
    </row>
    <row r="34" spans="5:10" x14ac:dyDescent="0.2">
      <c r="E34" s="764" t="s">
        <v>7456</v>
      </c>
      <c r="G34" s="288" t="s">
        <v>7461</v>
      </c>
      <c r="J34" s="288" t="s">
        <v>7462</v>
      </c>
    </row>
    <row r="35" spans="5:10" x14ac:dyDescent="0.2">
      <c r="E35" s="764" t="s">
        <v>7456</v>
      </c>
      <c r="G35" s="288" t="s">
        <v>7459</v>
      </c>
      <c r="J35" s="288" t="s">
        <v>7460</v>
      </c>
    </row>
    <row r="36" spans="5:10" x14ac:dyDescent="0.2">
      <c r="E36" s="764" t="s">
        <v>7456</v>
      </c>
      <c r="G36" s="288" t="s">
        <v>7457</v>
      </c>
      <c r="J36" s="288" t="s">
        <v>7458</v>
      </c>
    </row>
    <row r="37" spans="5:10" x14ac:dyDescent="0.2">
      <c r="E37" s="764" t="s">
        <v>7431</v>
      </c>
      <c r="G37" s="288" t="s">
        <v>7454</v>
      </c>
      <c r="J37" s="288" t="s">
        <v>7455</v>
      </c>
    </row>
    <row r="38" spans="5:10" x14ac:dyDescent="0.2">
      <c r="E38" s="764" t="s">
        <v>7431</v>
      </c>
      <c r="G38" s="288" t="s">
        <v>7447</v>
      </c>
      <c r="J38" s="288" t="s">
        <v>7448</v>
      </c>
    </row>
    <row r="39" spans="5:10" x14ac:dyDescent="0.2">
      <c r="E39" s="764" t="s">
        <v>7431</v>
      </c>
      <c r="G39" s="288" t="s">
        <v>7445</v>
      </c>
      <c r="J39" s="288" t="s">
        <v>7446</v>
      </c>
    </row>
    <row r="40" spans="5:10" x14ac:dyDescent="0.2">
      <c r="E40" s="764" t="s">
        <v>7431</v>
      </c>
      <c r="G40" s="288" t="s">
        <v>7441</v>
      </c>
      <c r="J40" s="288" t="s">
        <v>7442</v>
      </c>
    </row>
    <row r="41" spans="5:10" x14ac:dyDescent="0.2">
      <c r="E41" s="764" t="s">
        <v>7431</v>
      </c>
      <c r="G41" s="288" t="s">
        <v>7440</v>
      </c>
      <c r="J41" s="288" t="s">
        <v>7443</v>
      </c>
    </row>
    <row r="42" spans="5:10" x14ac:dyDescent="0.2">
      <c r="E42" s="764" t="s">
        <v>7431</v>
      </c>
      <c r="G42" s="288" t="s">
        <v>7438</v>
      </c>
      <c r="J42" s="288" t="s">
        <v>7439</v>
      </c>
    </row>
    <row r="43" spans="5:10" x14ac:dyDescent="0.2">
      <c r="E43" s="764" t="s">
        <v>7431</v>
      </c>
      <c r="G43" s="288" t="s">
        <v>7436</v>
      </c>
      <c r="J43" s="288" t="s">
        <v>7437</v>
      </c>
    </row>
    <row r="44" spans="5:10" x14ac:dyDescent="0.2">
      <c r="E44" s="764" t="s">
        <v>7431</v>
      </c>
      <c r="G44" s="288" t="s">
        <v>7434</v>
      </c>
      <c r="J44" s="288" t="s">
        <v>7435</v>
      </c>
    </row>
    <row r="45" spans="5:10" x14ac:dyDescent="0.2">
      <c r="E45" s="764" t="s">
        <v>7431</v>
      </c>
      <c r="G45" s="288" t="s">
        <v>7432</v>
      </c>
      <c r="J45" s="288" t="s">
        <v>7433</v>
      </c>
    </row>
    <row r="46" spans="5:10" x14ac:dyDescent="0.2">
      <c r="E46" s="764" t="s">
        <v>7422</v>
      </c>
      <c r="G46" s="288" t="s">
        <v>7427</v>
      </c>
      <c r="J46" s="288" t="s">
        <v>7428</v>
      </c>
    </row>
    <row r="47" spans="5:10" x14ac:dyDescent="0.2">
      <c r="E47" s="764" t="s">
        <v>7422</v>
      </c>
      <c r="G47" s="288" t="s">
        <v>7425</v>
      </c>
      <c r="J47" s="288" t="s">
        <v>7426</v>
      </c>
    </row>
    <row r="48" spans="5:10" x14ac:dyDescent="0.2">
      <c r="E48" s="764" t="s">
        <v>7422</v>
      </c>
      <c r="G48" s="288" t="s">
        <v>7423</v>
      </c>
      <c r="J48" s="288" t="s">
        <v>7424</v>
      </c>
    </row>
    <row r="49" spans="5:10" x14ac:dyDescent="0.2">
      <c r="E49" s="764" t="s">
        <v>7411</v>
      </c>
      <c r="G49" s="288" t="s">
        <v>7412</v>
      </c>
      <c r="J49" s="288" t="s">
        <v>7413</v>
      </c>
    </row>
    <row r="50" spans="5:10" x14ac:dyDescent="0.2">
      <c r="E50" s="764" t="s">
        <v>7404</v>
      </c>
      <c r="G50" s="288" t="s">
        <v>7408</v>
      </c>
      <c r="J50" s="288" t="s">
        <v>7410</v>
      </c>
    </row>
    <row r="51" spans="5:10" x14ac:dyDescent="0.2">
      <c r="E51" s="764" t="s">
        <v>7404</v>
      </c>
      <c r="G51" s="288" t="s">
        <v>7407</v>
      </c>
      <c r="J51" s="288" t="s">
        <v>7409</v>
      </c>
    </row>
    <row r="52" spans="5:10" x14ac:dyDescent="0.2">
      <c r="E52" s="764" t="s">
        <v>7404</v>
      </c>
      <c r="G52" s="288" t="s">
        <v>7405</v>
      </c>
      <c r="J52" s="288" t="s">
        <v>7406</v>
      </c>
    </row>
    <row r="53" spans="5:10" x14ac:dyDescent="0.2">
      <c r="E53" s="764" t="s">
        <v>7384</v>
      </c>
      <c r="G53" s="288" t="s">
        <v>7399</v>
      </c>
      <c r="J53" s="288" t="s">
        <v>7400</v>
      </c>
    </row>
    <row r="54" spans="5:10" x14ac:dyDescent="0.2">
      <c r="E54" s="764" t="s">
        <v>7384</v>
      </c>
      <c r="G54" s="288" t="s">
        <v>7397</v>
      </c>
      <c r="J54" s="288" t="s">
        <v>7398</v>
      </c>
    </row>
    <row r="55" spans="5:10" x14ac:dyDescent="0.2">
      <c r="E55" s="764" t="s">
        <v>7384</v>
      </c>
      <c r="G55" s="288" t="s">
        <v>7395</v>
      </c>
      <c r="J55" s="288" t="s">
        <v>7396</v>
      </c>
    </row>
    <row r="56" spans="5:10" x14ac:dyDescent="0.2">
      <c r="E56" s="764" t="s">
        <v>7384</v>
      </c>
      <c r="G56" s="288" t="s">
        <v>7393</v>
      </c>
      <c r="J56" s="288" t="s">
        <v>7394</v>
      </c>
    </row>
    <row r="57" spans="5:10" x14ac:dyDescent="0.2">
      <c r="E57" s="764" t="s">
        <v>7384</v>
      </c>
      <c r="G57" s="288" t="s">
        <v>7391</v>
      </c>
      <c r="J57" s="288" t="s">
        <v>7392</v>
      </c>
    </row>
    <row r="58" spans="5:10" x14ac:dyDescent="0.2">
      <c r="E58" s="764" t="s">
        <v>7384</v>
      </c>
      <c r="G58" s="288" t="s">
        <v>7389</v>
      </c>
      <c r="J58" s="288" t="s">
        <v>7390</v>
      </c>
    </row>
    <row r="59" spans="5:10" x14ac:dyDescent="0.2">
      <c r="E59" s="764" t="s">
        <v>7384</v>
      </c>
      <c r="G59" s="288" t="s">
        <v>7387</v>
      </c>
      <c r="J59" s="288" t="s">
        <v>7388</v>
      </c>
    </row>
    <row r="60" spans="5:10" x14ac:dyDescent="0.2">
      <c r="E60" s="764" t="s">
        <v>7384</v>
      </c>
      <c r="G60" s="288" t="s">
        <v>7385</v>
      </c>
      <c r="J60" s="288" t="s">
        <v>7386</v>
      </c>
    </row>
    <row r="61" spans="5:10" x14ac:dyDescent="0.2">
      <c r="E61" s="764" t="s">
        <v>7375</v>
      </c>
      <c r="G61" s="288" t="s">
        <v>7382</v>
      </c>
      <c r="J61" s="288" t="s">
        <v>7383</v>
      </c>
    </row>
    <row r="62" spans="5:10" x14ac:dyDescent="0.2">
      <c r="E62" s="764" t="s">
        <v>7375</v>
      </c>
      <c r="G62" s="288" t="s">
        <v>7379</v>
      </c>
      <c r="J62" s="288" t="s">
        <v>7381</v>
      </c>
    </row>
    <row r="63" spans="5:10" x14ac:dyDescent="0.2">
      <c r="E63" s="764" t="s">
        <v>7375</v>
      </c>
      <c r="G63" s="288" t="s">
        <v>7378</v>
      </c>
      <c r="J63" s="288" t="s">
        <v>7380</v>
      </c>
    </row>
    <row r="64" spans="5:10" x14ac:dyDescent="0.2">
      <c r="E64" s="764" t="s">
        <v>7375</v>
      </c>
      <c r="G64" s="288" t="s">
        <v>7376</v>
      </c>
      <c r="J64" s="288" t="s">
        <v>7377</v>
      </c>
    </row>
    <row r="65" spans="5:10" x14ac:dyDescent="0.2">
      <c r="E65" s="764" t="s">
        <v>7364</v>
      </c>
      <c r="G65" s="288" t="s">
        <v>7373</v>
      </c>
      <c r="J65" s="288" t="s">
        <v>7374</v>
      </c>
    </row>
    <row r="66" spans="5:10" x14ac:dyDescent="0.2">
      <c r="E66" s="764" t="s">
        <v>7364</v>
      </c>
      <c r="G66" s="288" t="s">
        <v>7371</v>
      </c>
      <c r="J66" s="288" t="s">
        <v>7372</v>
      </c>
    </row>
    <row r="67" spans="5:10" x14ac:dyDescent="0.2">
      <c r="E67" s="764" t="s">
        <v>7364</v>
      </c>
      <c r="G67" s="288" t="s">
        <v>7369</v>
      </c>
      <c r="J67" s="288" t="s">
        <v>7370</v>
      </c>
    </row>
    <row r="68" spans="5:10" x14ac:dyDescent="0.2">
      <c r="E68" s="764" t="s">
        <v>7364</v>
      </c>
      <c r="G68" s="288" t="s">
        <v>7367</v>
      </c>
      <c r="J68" s="288" t="s">
        <v>7368</v>
      </c>
    </row>
    <row r="69" spans="5:10" x14ac:dyDescent="0.2">
      <c r="E69" s="764" t="s">
        <v>7364</v>
      </c>
      <c r="G69" s="288" t="s">
        <v>7365</v>
      </c>
      <c r="J69" s="288" t="s">
        <v>7366</v>
      </c>
    </row>
    <row r="70" spans="5:10" x14ac:dyDescent="0.2">
      <c r="E70" s="764" t="s">
        <v>7357</v>
      </c>
      <c r="G70" s="288" t="s">
        <v>7362</v>
      </c>
      <c r="J70" s="288" t="s">
        <v>7363</v>
      </c>
    </row>
    <row r="71" spans="5:10" x14ac:dyDescent="0.2">
      <c r="E71" s="764" t="s">
        <v>7357</v>
      </c>
      <c r="G71" s="288" t="s">
        <v>7360</v>
      </c>
      <c r="J71" s="288" t="s">
        <v>7361</v>
      </c>
    </row>
    <row r="72" spans="5:10" x14ac:dyDescent="0.2">
      <c r="E72" s="764" t="s">
        <v>7357</v>
      </c>
      <c r="G72" s="288" t="s">
        <v>7358</v>
      </c>
      <c r="J72" s="288" t="s">
        <v>7359</v>
      </c>
    </row>
    <row r="73" spans="5:10" x14ac:dyDescent="0.2">
      <c r="E73" s="764" t="s">
        <v>7354</v>
      </c>
      <c r="G73" s="288" t="s">
        <v>7355</v>
      </c>
      <c r="J73" s="288" t="s">
        <v>7356</v>
      </c>
    </row>
    <row r="74" spans="5:10" x14ac:dyDescent="0.2">
      <c r="E74" s="764" t="s">
        <v>7329</v>
      </c>
      <c r="G74" s="288" t="s">
        <v>7351</v>
      </c>
      <c r="J74" s="288" t="s">
        <v>7352</v>
      </c>
    </row>
    <row r="75" spans="5:10" x14ac:dyDescent="0.2">
      <c r="E75" s="764" t="s">
        <v>7329</v>
      </c>
      <c r="G75" s="288" t="s">
        <v>7332</v>
      </c>
      <c r="J75" s="288" t="s">
        <v>7353</v>
      </c>
    </row>
    <row r="76" spans="5:10" x14ac:dyDescent="0.2">
      <c r="E76" s="764" t="s">
        <v>7329</v>
      </c>
      <c r="G76" s="288" t="s">
        <v>7330</v>
      </c>
      <c r="J76" s="288" t="s">
        <v>7331</v>
      </c>
    </row>
    <row r="77" spans="5:10" x14ac:dyDescent="0.2">
      <c r="E77" s="764" t="s">
        <v>7329</v>
      </c>
      <c r="G77" s="288" t="s">
        <v>7327</v>
      </c>
      <c r="J77" s="288" t="s">
        <v>7328</v>
      </c>
    </row>
    <row r="78" spans="5:10" x14ac:dyDescent="0.2">
      <c r="E78" s="764" t="s">
        <v>7281</v>
      </c>
      <c r="G78" s="288" t="s">
        <v>7306</v>
      </c>
      <c r="J78" s="288" t="s">
        <v>7307</v>
      </c>
    </row>
    <row r="79" spans="5:10" x14ac:dyDescent="0.2">
      <c r="E79" s="764" t="s">
        <v>7281</v>
      </c>
      <c r="G79" s="288" t="s">
        <v>7304</v>
      </c>
      <c r="J79" s="288" t="s">
        <v>7305</v>
      </c>
    </row>
    <row r="80" spans="5:10" x14ac:dyDescent="0.2">
      <c r="E80" s="764" t="s">
        <v>7281</v>
      </c>
      <c r="G80" s="288" t="s">
        <v>7302</v>
      </c>
      <c r="J80" s="288" t="s">
        <v>7303</v>
      </c>
    </row>
    <row r="81" spans="5:10" x14ac:dyDescent="0.2">
      <c r="E81" s="764" t="s">
        <v>7281</v>
      </c>
      <c r="G81" s="288" t="s">
        <v>7300</v>
      </c>
      <c r="J81" s="288" t="s">
        <v>7301</v>
      </c>
    </row>
    <row r="82" spans="5:10" x14ac:dyDescent="0.2">
      <c r="E82" s="764" t="s">
        <v>7281</v>
      </c>
      <c r="G82" s="288" t="s">
        <v>7299</v>
      </c>
      <c r="J82" s="288" t="s">
        <v>7298</v>
      </c>
    </row>
    <row r="83" spans="5:10" x14ac:dyDescent="0.2">
      <c r="E83" s="764" t="s">
        <v>7281</v>
      </c>
      <c r="G83" s="288" t="s">
        <v>7296</v>
      </c>
      <c r="J83" s="288" t="s">
        <v>7297</v>
      </c>
    </row>
    <row r="84" spans="5:10" x14ac:dyDescent="0.2">
      <c r="E84" s="764" t="s">
        <v>7281</v>
      </c>
      <c r="G84" s="288" t="s">
        <v>7294</v>
      </c>
      <c r="J84" s="288" t="s">
        <v>7295</v>
      </c>
    </row>
    <row r="85" spans="5:10" x14ac:dyDescent="0.2">
      <c r="E85" s="764" t="s">
        <v>7281</v>
      </c>
      <c r="G85" s="288" t="s">
        <v>7292</v>
      </c>
      <c r="J85" s="288" t="s">
        <v>7293</v>
      </c>
    </row>
    <row r="86" spans="5:10" x14ac:dyDescent="0.2">
      <c r="E86" s="764" t="s">
        <v>7281</v>
      </c>
      <c r="G86" s="288" t="s">
        <v>7290</v>
      </c>
      <c r="J86" s="288" t="s">
        <v>7291</v>
      </c>
    </row>
    <row r="87" spans="5:10" x14ac:dyDescent="0.2">
      <c r="E87" s="764" t="s">
        <v>7281</v>
      </c>
      <c r="G87" s="288" t="s">
        <v>7288</v>
      </c>
      <c r="J87" s="288" t="s">
        <v>7289</v>
      </c>
    </row>
    <row r="88" spans="5:10" x14ac:dyDescent="0.2">
      <c r="E88" s="764" t="s">
        <v>7281</v>
      </c>
      <c r="G88" s="288" t="s">
        <v>7287</v>
      </c>
      <c r="J88" s="288" t="s">
        <v>7286</v>
      </c>
    </row>
    <row r="89" spans="5:10" x14ac:dyDescent="0.2">
      <c r="E89" s="764" t="s">
        <v>7281</v>
      </c>
      <c r="G89" s="288" t="s">
        <v>7285</v>
      </c>
      <c r="J89" s="288" t="s">
        <v>7284</v>
      </c>
    </row>
    <row r="90" spans="5:10" x14ac:dyDescent="0.2">
      <c r="E90" s="764" t="s">
        <v>7281</v>
      </c>
      <c r="G90" s="288" t="s">
        <v>7283</v>
      </c>
      <c r="J90" s="288" t="s">
        <v>7280</v>
      </c>
    </row>
    <row r="91" spans="5:10" x14ac:dyDescent="0.2">
      <c r="E91" s="764" t="s">
        <v>7281</v>
      </c>
      <c r="G91" s="288" t="s">
        <v>7282</v>
      </c>
      <c r="J91" s="288" t="s">
        <v>7279</v>
      </c>
    </row>
    <row r="92" spans="5:10" x14ac:dyDescent="0.2">
      <c r="E92" s="764" t="s">
        <v>7210</v>
      </c>
      <c r="G92" s="288" t="s">
        <v>7211</v>
      </c>
      <c r="J92" s="288" t="s">
        <v>7212</v>
      </c>
    </row>
    <row r="93" spans="5:10" x14ac:dyDescent="0.2">
      <c r="E93" s="764" t="s">
        <v>7202</v>
      </c>
      <c r="G93" s="288" t="s">
        <v>7208</v>
      </c>
      <c r="J93" s="288" t="s">
        <v>7209</v>
      </c>
    </row>
    <row r="94" spans="5:10" x14ac:dyDescent="0.2">
      <c r="E94" s="764" t="s">
        <v>7202</v>
      </c>
      <c r="G94" s="288" t="s">
        <v>7203</v>
      </c>
      <c r="J94" s="288" t="s">
        <v>7204</v>
      </c>
    </row>
    <row r="95" spans="5:10" x14ac:dyDescent="0.2">
      <c r="E95" s="764" t="s">
        <v>7202</v>
      </c>
      <c r="G95" s="288" t="s">
        <v>7200</v>
      </c>
      <c r="J95" s="288" t="s">
        <v>7201</v>
      </c>
    </row>
    <row r="96" spans="5:10" x14ac:dyDescent="0.2">
      <c r="E96" s="764" t="s">
        <v>7147</v>
      </c>
      <c r="G96" s="288" t="s">
        <v>7154</v>
      </c>
      <c r="J96" s="288" t="s">
        <v>7155</v>
      </c>
    </row>
    <row r="97" spans="5:10" x14ac:dyDescent="0.2">
      <c r="E97" s="764" t="s">
        <v>7147</v>
      </c>
      <c r="G97" s="288" t="s">
        <v>7152</v>
      </c>
      <c r="J97" s="288" t="s">
        <v>7153</v>
      </c>
    </row>
    <row r="98" spans="5:10" x14ac:dyDescent="0.2">
      <c r="E98" s="764" t="s">
        <v>7147</v>
      </c>
      <c r="G98" s="288" t="s">
        <v>7150</v>
      </c>
      <c r="J98" s="288" t="s">
        <v>7151</v>
      </c>
    </row>
    <row r="99" spans="5:10" x14ac:dyDescent="0.2">
      <c r="E99" s="764" t="s">
        <v>7147</v>
      </c>
      <c r="G99" s="288" t="s">
        <v>7148</v>
      </c>
      <c r="J99" s="288" t="s">
        <v>7149</v>
      </c>
    </row>
    <row r="100" spans="5:10" x14ac:dyDescent="0.2">
      <c r="E100" s="764" t="s">
        <v>7142</v>
      </c>
      <c r="G100" s="288" t="s">
        <v>7145</v>
      </c>
      <c r="J100" s="288" t="s">
        <v>7146</v>
      </c>
    </row>
    <row r="101" spans="5:10" x14ac:dyDescent="0.2">
      <c r="E101" s="764" t="s">
        <v>7142</v>
      </c>
      <c r="G101" s="288" t="s">
        <v>7143</v>
      </c>
      <c r="J101" s="288" t="s">
        <v>7144</v>
      </c>
    </row>
    <row r="102" spans="5:10" x14ac:dyDescent="0.2">
      <c r="E102" s="764" t="s">
        <v>7139</v>
      </c>
      <c r="G102" s="288" t="s">
        <v>7140</v>
      </c>
      <c r="J102" s="288" t="s">
        <v>7141</v>
      </c>
    </row>
    <row r="103" spans="5:10" x14ac:dyDescent="0.2">
      <c r="E103" s="765" t="s">
        <v>7136</v>
      </c>
      <c r="G103" s="288" t="s">
        <v>7137</v>
      </c>
      <c r="J103" s="288" t="s">
        <v>7138</v>
      </c>
    </row>
    <row r="104" spans="5:10" x14ac:dyDescent="0.2">
      <c r="E104" s="765">
        <v>43039</v>
      </c>
      <c r="G104" s="288" t="s">
        <v>7134</v>
      </c>
      <c r="J104" s="288" t="s">
        <v>7135</v>
      </c>
    </row>
    <row r="105" spans="5:10" x14ac:dyDescent="0.2">
      <c r="E105" s="765">
        <v>43039</v>
      </c>
      <c r="G105" s="288" t="s">
        <v>7083</v>
      </c>
      <c r="J105" s="288" t="s">
        <v>7084</v>
      </c>
    </row>
    <row r="106" spans="5:10" x14ac:dyDescent="0.2">
      <c r="E106" s="765">
        <v>43039</v>
      </c>
      <c r="G106" s="288" t="s">
        <v>7081</v>
      </c>
      <c r="J106" s="288" t="s">
        <v>7082</v>
      </c>
    </row>
    <row r="107" spans="5:10" x14ac:dyDescent="0.2">
      <c r="E107" s="765">
        <v>43038</v>
      </c>
      <c r="G107" s="288" t="s">
        <v>7079</v>
      </c>
      <c r="J107" s="288" t="s">
        <v>7080</v>
      </c>
    </row>
    <row r="108" spans="5:10" x14ac:dyDescent="0.2">
      <c r="E108" s="765">
        <v>43038</v>
      </c>
      <c r="G108" s="288" t="s">
        <v>7077</v>
      </c>
      <c r="J108" s="288" t="s">
        <v>7078</v>
      </c>
    </row>
    <row r="109" spans="5:10" x14ac:dyDescent="0.2">
      <c r="E109" s="765">
        <v>43038</v>
      </c>
      <c r="G109" s="288" t="s">
        <v>7072</v>
      </c>
      <c r="J109" s="288" t="s">
        <v>7073</v>
      </c>
    </row>
    <row r="110" spans="5:10" x14ac:dyDescent="0.2">
      <c r="E110" s="765">
        <v>43038</v>
      </c>
      <c r="G110" s="288" t="s">
        <v>7070</v>
      </c>
      <c r="J110" s="288" t="s">
        <v>7071</v>
      </c>
    </row>
    <row r="111" spans="5:10" x14ac:dyDescent="0.2">
      <c r="E111" s="765">
        <v>43038</v>
      </c>
      <c r="G111" s="288" t="s">
        <v>7068</v>
      </c>
      <c r="J111" s="288" t="s">
        <v>7069</v>
      </c>
    </row>
    <row r="112" spans="5:10" x14ac:dyDescent="0.2">
      <c r="E112" s="765">
        <v>43037</v>
      </c>
      <c r="G112" s="288" t="s">
        <v>7066</v>
      </c>
      <c r="J112" s="288" t="s">
        <v>7067</v>
      </c>
    </row>
    <row r="113" spans="5:10" x14ac:dyDescent="0.2">
      <c r="E113" s="765">
        <v>43037</v>
      </c>
      <c r="G113" s="288" t="s">
        <v>7064</v>
      </c>
      <c r="J113" s="288" t="s">
        <v>7065</v>
      </c>
    </row>
    <row r="114" spans="5:10" x14ac:dyDescent="0.2">
      <c r="E114" s="765">
        <v>43037</v>
      </c>
      <c r="G114" s="288" t="s">
        <v>7058</v>
      </c>
      <c r="J114" s="288" t="s">
        <v>7059</v>
      </c>
    </row>
    <row r="115" spans="5:10" x14ac:dyDescent="0.2">
      <c r="E115" s="765">
        <v>43037</v>
      </c>
      <c r="G115" s="288" t="s">
        <v>7056</v>
      </c>
      <c r="J115" s="288" t="s">
        <v>7060</v>
      </c>
    </row>
    <row r="116" spans="5:10" x14ac:dyDescent="0.2">
      <c r="E116" s="765">
        <v>43037</v>
      </c>
      <c r="G116" s="288" t="s">
        <v>7055</v>
      </c>
      <c r="J116" s="288" t="s">
        <v>7057</v>
      </c>
    </row>
    <row r="117" spans="5:10" x14ac:dyDescent="0.2">
      <c r="E117" s="765">
        <v>43033</v>
      </c>
      <c r="G117" s="288" t="s">
        <v>7053</v>
      </c>
      <c r="J117" s="288" t="s">
        <v>7054</v>
      </c>
    </row>
    <row r="118" spans="5:10" x14ac:dyDescent="0.2">
      <c r="E118" s="765">
        <v>43033</v>
      </c>
      <c r="G118" s="288" t="s">
        <v>7051</v>
      </c>
      <c r="J118" s="288" t="s">
        <v>7052</v>
      </c>
    </row>
    <row r="119" spans="5:10" x14ac:dyDescent="0.2">
      <c r="E119" s="765">
        <v>43033</v>
      </c>
      <c r="G119" s="288" t="s">
        <v>7049</v>
      </c>
      <c r="J119" s="288" t="s">
        <v>7050</v>
      </c>
    </row>
    <row r="120" spans="5:10" x14ac:dyDescent="0.2">
      <c r="E120" s="765">
        <v>43033</v>
      </c>
      <c r="G120" s="288" t="s">
        <v>7046</v>
      </c>
      <c r="J120" s="287" t="s">
        <v>7047</v>
      </c>
    </row>
    <row r="121" spans="5:10" x14ac:dyDescent="0.2">
      <c r="E121" s="765">
        <v>43033</v>
      </c>
      <c r="G121" s="288" t="s">
        <v>7044</v>
      </c>
      <c r="J121" s="288" t="s">
        <v>7045</v>
      </c>
    </row>
    <row r="122" spans="5:10" x14ac:dyDescent="0.2">
      <c r="E122" s="765">
        <v>43033</v>
      </c>
      <c r="G122" s="288" t="s">
        <v>7042</v>
      </c>
      <c r="J122" s="288" t="s">
        <v>7043</v>
      </c>
    </row>
    <row r="123" spans="5:10" x14ac:dyDescent="0.2">
      <c r="E123" s="765">
        <v>43032</v>
      </c>
      <c r="G123" s="288" t="s">
        <v>7040</v>
      </c>
      <c r="J123" s="288" t="s">
        <v>7041</v>
      </c>
    </row>
    <row r="124" spans="5:10" x14ac:dyDescent="0.2">
      <c r="E124" s="765">
        <v>43032</v>
      </c>
      <c r="G124" s="288" t="s">
        <v>7038</v>
      </c>
      <c r="J124" s="288" t="s">
        <v>7039</v>
      </c>
    </row>
    <row r="125" spans="5:10" x14ac:dyDescent="0.2">
      <c r="E125" s="765">
        <v>43032</v>
      </c>
      <c r="G125" s="288" t="s">
        <v>7036</v>
      </c>
      <c r="J125" s="288" t="s">
        <v>7037</v>
      </c>
    </row>
    <row r="126" spans="5:10" x14ac:dyDescent="0.2">
      <c r="E126" s="765">
        <v>43032</v>
      </c>
      <c r="G126" s="288" t="s">
        <v>7035</v>
      </c>
      <c r="J126" s="288" t="s">
        <v>7034</v>
      </c>
    </row>
    <row r="127" spans="5:10" x14ac:dyDescent="0.2">
      <c r="E127" s="765">
        <v>43031</v>
      </c>
      <c r="G127" s="288" t="s">
        <v>7032</v>
      </c>
      <c r="J127" s="288" t="s">
        <v>7033</v>
      </c>
    </row>
    <row r="128" spans="5:10" x14ac:dyDescent="0.2">
      <c r="E128" s="765">
        <v>43031</v>
      </c>
      <c r="G128" s="288" t="s">
        <v>7030</v>
      </c>
      <c r="J128" s="288" t="s">
        <v>7031</v>
      </c>
    </row>
    <row r="129" spans="5:10" x14ac:dyDescent="0.2">
      <c r="E129" s="765">
        <v>43031</v>
      </c>
      <c r="G129" s="288" t="s">
        <v>7028</v>
      </c>
      <c r="J129" s="288" t="s">
        <v>7029</v>
      </c>
    </row>
    <row r="130" spans="5:10" x14ac:dyDescent="0.2">
      <c r="E130" s="765">
        <v>43031</v>
      </c>
      <c r="G130" s="288" t="s">
        <v>7026</v>
      </c>
      <c r="J130" s="288" t="s">
        <v>7027</v>
      </c>
    </row>
    <row r="131" spans="5:10" x14ac:dyDescent="0.2">
      <c r="E131" s="765">
        <v>43030</v>
      </c>
      <c r="G131" s="288" t="s">
        <v>7022</v>
      </c>
      <c r="J131" s="288" t="s">
        <v>7023</v>
      </c>
    </row>
    <row r="132" spans="5:10" x14ac:dyDescent="0.2">
      <c r="E132" s="765">
        <v>43030</v>
      </c>
      <c r="G132" s="288" t="s">
        <v>7048</v>
      </c>
      <c r="J132" s="288" t="s">
        <v>7021</v>
      </c>
    </row>
    <row r="133" spans="5:10" x14ac:dyDescent="0.2">
      <c r="E133" s="765">
        <v>43030</v>
      </c>
      <c r="G133" s="288" t="s">
        <v>7016</v>
      </c>
      <c r="J133" s="288" t="s">
        <v>7017</v>
      </c>
    </row>
    <row r="134" spans="5:10" x14ac:dyDescent="0.2">
      <c r="E134" s="765">
        <v>43030</v>
      </c>
      <c r="G134" s="288" t="s">
        <v>7014</v>
      </c>
      <c r="J134" s="288" t="s">
        <v>7015</v>
      </c>
    </row>
    <row r="135" spans="5:10" x14ac:dyDescent="0.2">
      <c r="E135" s="765">
        <v>43017</v>
      </c>
      <c r="G135" s="287" t="s">
        <v>7008</v>
      </c>
      <c r="J135" s="287" t="s">
        <v>7012</v>
      </c>
    </row>
    <row r="136" spans="5:10" x14ac:dyDescent="0.2">
      <c r="E136" s="765">
        <v>43017</v>
      </c>
      <c r="G136" s="287" t="s">
        <v>7007</v>
      </c>
      <c r="J136" s="287" t="s">
        <v>7006</v>
      </c>
    </row>
    <row r="137" spans="5:10" x14ac:dyDescent="0.2">
      <c r="E137" s="765">
        <v>43017</v>
      </c>
      <c r="G137" s="287" t="s">
        <v>7009</v>
      </c>
      <c r="J137" s="287" t="s">
        <v>7005</v>
      </c>
    </row>
    <row r="138" spans="5:10" x14ac:dyDescent="0.2">
      <c r="E138" s="765">
        <v>43017</v>
      </c>
      <c r="G138" s="287" t="s">
        <v>7003</v>
      </c>
      <c r="J138" s="287" t="s">
        <v>7004</v>
      </c>
    </row>
    <row r="139" spans="5:10" x14ac:dyDescent="0.2">
      <c r="E139" s="765">
        <v>43017</v>
      </c>
      <c r="G139" s="288" t="s">
        <v>7001</v>
      </c>
      <c r="J139" s="288" t="s">
        <v>7002</v>
      </c>
    </row>
    <row r="140" spans="5:10" x14ac:dyDescent="0.2">
      <c r="E140" s="765">
        <v>43017</v>
      </c>
      <c r="G140" s="288" t="s">
        <v>7010</v>
      </c>
      <c r="J140" s="288" t="s">
        <v>7000</v>
      </c>
    </row>
    <row r="141" spans="5:10" x14ac:dyDescent="0.2">
      <c r="E141" s="765">
        <v>43015</v>
      </c>
      <c r="G141" s="288" t="s">
        <v>7011</v>
      </c>
      <c r="J141" s="288" t="s">
        <v>6998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234</v>
      </c>
      <c r="G2" s="566" t="str">
        <f ca="1">Txt_Pat_AfspraakDat</f>
        <v>04-dec-2017</v>
      </c>
      <c r="H2" s="570"/>
      <c r="I2" s="571"/>
      <c r="J2" s="569"/>
      <c r="K2" s="569"/>
      <c r="L2" s="579" t="s">
        <v>241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212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3473</v>
      </c>
      <c r="G4" s="566" t="str">
        <f>Txt_Pat_PatNo</f>
        <v/>
      </c>
      <c r="H4" s="569"/>
      <c r="I4" s="571"/>
      <c r="J4" s="569"/>
      <c r="K4" s="569"/>
      <c r="L4" s="566" t="s">
        <v>5301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3472</v>
      </c>
      <c r="C7" s="613" t="s">
        <v>3304</v>
      </c>
      <c r="D7" s="612"/>
      <c r="E7" s="612" t="s">
        <v>873</v>
      </c>
      <c r="F7" s="611" t="s">
        <v>259</v>
      </c>
      <c r="G7" s="610"/>
      <c r="H7" s="612"/>
      <c r="I7" s="612"/>
      <c r="J7" s="612" t="s">
        <v>157</v>
      </c>
      <c r="K7" s="612" t="s">
        <v>479</v>
      </c>
      <c r="L7" s="612"/>
      <c r="M7" s="612" t="s">
        <v>353</v>
      </c>
      <c r="N7" s="612" t="s">
        <v>260</v>
      </c>
      <c r="O7" s="612" t="s">
        <v>113</v>
      </c>
      <c r="P7" s="612"/>
      <c r="Q7" s="612"/>
      <c r="R7" s="612" t="s">
        <v>3308</v>
      </c>
      <c r="S7" s="612" t="s">
        <v>297</v>
      </c>
      <c r="T7" s="612" t="s">
        <v>184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08" t="str">
        <f>GlobBerMedDisc!AR2</f>
        <v/>
      </c>
      <c r="G9" s="808"/>
      <c r="H9" s="808"/>
      <c r="I9" s="808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07" t="str">
        <f>GlobBerMedDisc!AR3</f>
        <v/>
      </c>
      <c r="G10" s="807"/>
      <c r="H10" s="807"/>
      <c r="I10" s="807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07" t="str">
        <f>GlobBerMedDisc!AR4</f>
        <v/>
      </c>
      <c r="G11" s="807"/>
      <c r="H11" s="807"/>
      <c r="I11" s="807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07" t="str">
        <f>GlobBerMedDisc!AR5</f>
        <v/>
      </c>
      <c r="G12" s="807"/>
      <c r="H12" s="807"/>
      <c r="I12" s="807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07" t="str">
        <f>GlobBerMedDisc!AR6</f>
        <v/>
      </c>
      <c r="G13" s="807"/>
      <c r="H13" s="807"/>
      <c r="I13" s="807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07" t="str">
        <f>GlobBerMedDisc!AR7</f>
        <v/>
      </c>
      <c r="G14" s="807"/>
      <c r="H14" s="807"/>
      <c r="I14" s="807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07" t="str">
        <f>GlobBerMedDisc!AR8</f>
        <v/>
      </c>
      <c r="G15" s="807"/>
      <c r="H15" s="807"/>
      <c r="I15" s="807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07" t="str">
        <f>GlobBerMedDisc!AR9</f>
        <v/>
      </c>
      <c r="G16" s="807"/>
      <c r="H16" s="807"/>
      <c r="I16" s="807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07" t="str">
        <f>GlobBerMedDisc!AR10</f>
        <v/>
      </c>
      <c r="G17" s="807"/>
      <c r="H17" s="807"/>
      <c r="I17" s="807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07" t="str">
        <f>GlobBerMedDisc!AR11</f>
        <v/>
      </c>
      <c r="G18" s="807"/>
      <c r="H18" s="807"/>
      <c r="I18" s="807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07" t="str">
        <f>GlobBerMedDisc!AR12</f>
        <v/>
      </c>
      <c r="G19" s="807"/>
      <c r="H19" s="807"/>
      <c r="I19" s="807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07" t="str">
        <f>GlobBerMedDisc!AR13</f>
        <v/>
      </c>
      <c r="G20" s="807"/>
      <c r="H20" s="807"/>
      <c r="I20" s="807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07" t="str">
        <f>GlobBerMedDisc!AR14</f>
        <v/>
      </c>
      <c r="G21" s="807"/>
      <c r="H21" s="807"/>
      <c r="I21" s="807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07" t="str">
        <f>GlobBerMedDisc!AR15</f>
        <v/>
      </c>
      <c r="G22" s="807"/>
      <c r="H22" s="807"/>
      <c r="I22" s="807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07" t="str">
        <f>GlobBerMedDisc!AR16</f>
        <v/>
      </c>
      <c r="G23" s="807"/>
      <c r="H23" s="807"/>
      <c r="I23" s="807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07" t="str">
        <f>GlobBerMedDisc!AR17</f>
        <v/>
      </c>
      <c r="G24" s="807"/>
      <c r="H24" s="807"/>
      <c r="I24" s="807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07" t="str">
        <f>GlobBerMedDisc!AR18</f>
        <v/>
      </c>
      <c r="G25" s="807"/>
      <c r="H25" s="807"/>
      <c r="I25" s="807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07" t="str">
        <f>GlobBerMedDisc!AR19</f>
        <v/>
      </c>
      <c r="G26" s="807"/>
      <c r="H26" s="807"/>
      <c r="I26" s="807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07" t="str">
        <f>GlobBerMedDisc!AR20</f>
        <v/>
      </c>
      <c r="G27" s="807"/>
      <c r="H27" s="807"/>
      <c r="I27" s="807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07" t="str">
        <f>GlobBerMedDisc!AR21</f>
        <v/>
      </c>
      <c r="G28" s="807"/>
      <c r="H28" s="807"/>
      <c r="I28" s="807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07" t="str">
        <f>GlobBerMedDisc!AR22</f>
        <v/>
      </c>
      <c r="G29" s="807"/>
      <c r="H29" s="807"/>
      <c r="I29" s="807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07" t="str">
        <f>GlobBerMedDisc!AR23</f>
        <v/>
      </c>
      <c r="G30" s="807"/>
      <c r="H30" s="807"/>
      <c r="I30" s="807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07" t="str">
        <f>GlobBerMedDisc!AR24</f>
        <v/>
      </c>
      <c r="G31" s="807"/>
      <c r="H31" s="807"/>
      <c r="I31" s="807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07" t="str">
        <f>GlobBerMedDisc!AR25</f>
        <v/>
      </c>
      <c r="G32" s="807"/>
      <c r="H32" s="807"/>
      <c r="I32" s="807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07" t="str">
        <f>GlobBerMedDisc!AR26</f>
        <v/>
      </c>
      <c r="G33" s="807"/>
      <c r="H33" s="807"/>
      <c r="I33" s="807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07" t="str">
        <f>GlobBerMedDisc!AR27</f>
        <v/>
      </c>
      <c r="G34" s="807"/>
      <c r="H34" s="807"/>
      <c r="I34" s="807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07" t="str">
        <f>GlobBerMedDisc!AR28</f>
        <v/>
      </c>
      <c r="G35" s="807"/>
      <c r="H35" s="807"/>
      <c r="I35" s="807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07" t="str">
        <f>GlobBerMedDisc!AR29</f>
        <v/>
      </c>
      <c r="G36" s="807"/>
      <c r="H36" s="807"/>
      <c r="I36" s="807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07" t="str">
        <f>GlobBerMedDisc!AR30</f>
        <v/>
      </c>
      <c r="G37" s="807"/>
      <c r="H37" s="807"/>
      <c r="I37" s="807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09" t="str">
        <f>GlobBerMedDisc!AR31</f>
        <v/>
      </c>
      <c r="G38" s="809"/>
      <c r="H38" s="809"/>
      <c r="I38" s="809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873</v>
      </c>
      <c r="C1" s="152" t="s">
        <v>3440</v>
      </c>
      <c r="D1" s="49" t="s">
        <v>362</v>
      </c>
      <c r="E1" t="s">
        <v>119</v>
      </c>
      <c r="F1" t="s">
        <v>120</v>
      </c>
      <c r="G1" t="s">
        <v>107</v>
      </c>
      <c r="H1" t="s">
        <v>260</v>
      </c>
      <c r="I1" t="s">
        <v>296</v>
      </c>
      <c r="J1" t="s">
        <v>157</v>
      </c>
      <c r="K1" t="s">
        <v>108</v>
      </c>
      <c r="L1" t="s">
        <v>109</v>
      </c>
      <c r="M1" t="s">
        <v>77</v>
      </c>
      <c r="N1" s="152" t="s">
        <v>4552</v>
      </c>
      <c r="O1" t="s">
        <v>290</v>
      </c>
      <c r="P1" t="s">
        <v>291</v>
      </c>
      <c r="Q1" t="s">
        <v>292</v>
      </c>
      <c r="R1" t="s">
        <v>297</v>
      </c>
      <c r="S1" t="s">
        <v>173</v>
      </c>
      <c r="T1" t="s">
        <v>294</v>
      </c>
      <c r="U1" t="s">
        <v>295</v>
      </c>
      <c r="V1" s="152" t="s">
        <v>872</v>
      </c>
      <c r="W1" t="s">
        <v>282</v>
      </c>
      <c r="X1" t="s">
        <v>352</v>
      </c>
      <c r="Y1" s="152" t="s">
        <v>4850</v>
      </c>
      <c r="Z1" t="s">
        <v>353</v>
      </c>
      <c r="AA1" s="152" t="s">
        <v>5220</v>
      </c>
      <c r="AB1" s="152" t="s">
        <v>5181</v>
      </c>
      <c r="AC1" t="s">
        <v>297</v>
      </c>
      <c r="AD1" t="s">
        <v>354</v>
      </c>
      <c r="AE1" t="s">
        <v>338</v>
      </c>
      <c r="AG1" s="152" t="s">
        <v>211</v>
      </c>
      <c r="AH1" s="152" t="s">
        <v>3304</v>
      </c>
      <c r="AI1" s="152" t="s">
        <v>3305</v>
      </c>
      <c r="AJ1" s="152" t="s">
        <v>874</v>
      </c>
      <c r="AK1" s="152" t="s">
        <v>156</v>
      </c>
      <c r="AL1" s="152" t="s">
        <v>875</v>
      </c>
      <c r="AM1" s="152" t="s">
        <v>876</v>
      </c>
      <c r="AN1" s="152" t="s">
        <v>3300</v>
      </c>
      <c r="AO1" s="152" t="s">
        <v>3306</v>
      </c>
      <c r="AP1" s="152" t="s">
        <v>113</v>
      </c>
      <c r="AQ1" s="152" t="s">
        <v>3309</v>
      </c>
      <c r="AR1" s="152" t="s">
        <v>3471</v>
      </c>
      <c r="AS1" s="152" t="s">
        <v>4516</v>
      </c>
      <c r="AT1" s="152" t="s">
        <v>5322</v>
      </c>
      <c r="AU1" s="152" t="s">
        <v>5323</v>
      </c>
      <c r="AV1" s="152" t="s">
        <v>5324</v>
      </c>
      <c r="AW1" s="152" t="s">
        <v>5325</v>
      </c>
      <c r="AX1" s="152" t="s">
        <v>5326</v>
      </c>
      <c r="AY1" s="152" t="s">
        <v>5327</v>
      </c>
      <c r="AZ1" s="152" t="s">
        <v>5328</v>
      </c>
      <c r="BA1" s="152" t="s">
        <v>5329</v>
      </c>
      <c r="BB1" s="152" t="s">
        <v>5330</v>
      </c>
      <c r="BC1" s="152" t="s">
        <v>5331</v>
      </c>
      <c r="BD1" s="152" t="s">
        <v>3308</v>
      </c>
      <c r="BE1" s="152" t="s">
        <v>157</v>
      </c>
      <c r="BF1" s="152" t="s">
        <v>5704</v>
      </c>
      <c r="BG1" s="152" t="s">
        <v>5705</v>
      </c>
      <c r="BH1" s="152" t="s">
        <v>5706</v>
      </c>
      <c r="BI1" s="152" t="s">
        <v>5707</v>
      </c>
      <c r="BJ1" s="152" t="s">
        <v>5708</v>
      </c>
      <c r="BK1" s="152" t="s">
        <v>6009</v>
      </c>
      <c r="BL1" s="152" t="s">
        <v>6010</v>
      </c>
      <c r="BM1" s="152" t="s">
        <v>6011</v>
      </c>
      <c r="BN1" s="152" t="s">
        <v>7213</v>
      </c>
      <c r="BO1" s="152" t="s">
        <v>6959</v>
      </c>
      <c r="BP1" s="152" t="s">
        <v>7214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265</v>
      </c>
      <c r="S32" s="152" t="s">
        <v>266</v>
      </c>
      <c r="T32" s="152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166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4673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4528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137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4529</v>
      </c>
      <c r="B5">
        <v>1</v>
      </c>
      <c r="C5" s="501" t="s">
        <v>137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137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4530</v>
      </c>
      <c r="B6">
        <v>2</v>
      </c>
      <c r="C6" s="501" t="s">
        <v>137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137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137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137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4531</v>
      </c>
      <c r="B7">
        <v>3</v>
      </c>
      <c r="C7" s="501" t="s">
        <v>137</v>
      </c>
      <c r="D7" s="500"/>
      <c r="E7" s="500"/>
      <c r="F7" s="500"/>
      <c r="G7" s="500"/>
      <c r="H7" s="500"/>
      <c r="I7" s="500"/>
      <c r="J7" s="500"/>
      <c r="K7" s="501" t="s">
        <v>137</v>
      </c>
      <c r="L7" s="500"/>
      <c r="M7" s="500"/>
      <c r="N7" s="500"/>
      <c r="O7" s="500"/>
      <c r="P7" s="500"/>
      <c r="Q7" s="500"/>
      <c r="R7" s="500"/>
      <c r="S7" s="501" t="s">
        <v>137</v>
      </c>
      <c r="T7" s="500"/>
      <c r="U7" s="500"/>
      <c r="V7" s="500"/>
      <c r="W7" s="500"/>
      <c r="X7" s="500"/>
      <c r="Y7" s="500"/>
      <c r="Z7" s="500"/>
      <c r="AA7" s="500" t="s">
        <v>137</v>
      </c>
      <c r="AB7" s="500"/>
      <c r="AC7" s="500"/>
      <c r="AD7" s="500"/>
      <c r="AE7" s="500"/>
      <c r="AF7" s="500"/>
      <c r="AG7" s="500"/>
      <c r="AH7" s="500"/>
      <c r="AI7" s="500" t="s">
        <v>137</v>
      </c>
      <c r="AJ7" s="500"/>
      <c r="AK7" s="500"/>
      <c r="AL7" s="500"/>
      <c r="AM7" s="500"/>
      <c r="AN7" s="500"/>
      <c r="AO7" s="500"/>
      <c r="AP7" s="500"/>
      <c r="AQ7" s="500" t="s">
        <v>137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4532</v>
      </c>
      <c r="B8">
        <v>4</v>
      </c>
      <c r="C8" s="500"/>
      <c r="D8" s="500"/>
      <c r="E8" s="501" t="s">
        <v>137</v>
      </c>
      <c r="F8" s="500"/>
      <c r="G8" s="500"/>
      <c r="H8" s="500"/>
      <c r="I8" s="500"/>
      <c r="J8" s="500"/>
      <c r="K8" s="501" t="s">
        <v>137</v>
      </c>
      <c r="L8" s="500"/>
      <c r="M8" s="500"/>
      <c r="N8" s="500"/>
      <c r="O8" s="501"/>
      <c r="P8" s="500"/>
      <c r="Q8" s="501" t="s">
        <v>137</v>
      </c>
      <c r="R8" s="500"/>
      <c r="S8" s="500"/>
      <c r="T8" s="500"/>
      <c r="U8" s="500"/>
      <c r="V8" s="500"/>
      <c r="W8" s="501" t="s">
        <v>137</v>
      </c>
      <c r="X8" s="500"/>
      <c r="Y8" s="500"/>
      <c r="Z8" s="500"/>
      <c r="AA8" s="500" t="s">
        <v>137</v>
      </c>
      <c r="AB8" s="500"/>
      <c r="AC8" s="500"/>
      <c r="AD8" s="500"/>
      <c r="AE8" s="500"/>
      <c r="AF8" s="500"/>
      <c r="AG8" s="500" t="s">
        <v>137</v>
      </c>
      <c r="AH8" s="500"/>
      <c r="AI8" s="500"/>
      <c r="AJ8" s="500"/>
      <c r="AK8" s="500"/>
      <c r="AL8" s="500"/>
      <c r="AM8" s="500" t="s">
        <v>137</v>
      </c>
      <c r="AN8" s="500"/>
      <c r="AO8" s="500"/>
      <c r="AP8" s="500"/>
      <c r="AQ8" s="500"/>
      <c r="AR8" s="500"/>
      <c r="AS8" s="500" t="s">
        <v>137</v>
      </c>
      <c r="AT8" s="500"/>
      <c r="AU8" s="500"/>
      <c r="AV8" s="500"/>
      <c r="AW8" s="500"/>
      <c r="AX8" s="500"/>
    </row>
    <row r="9" spans="1:50" x14ac:dyDescent="0.2">
      <c r="A9" t="s">
        <v>4533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137</v>
      </c>
      <c r="AB9" s="500"/>
      <c r="AC9" s="500"/>
      <c r="AD9" s="500" t="s">
        <v>137</v>
      </c>
      <c r="AE9" s="500"/>
      <c r="AF9" s="500"/>
      <c r="AG9" s="500" t="s">
        <v>137</v>
      </c>
      <c r="AH9" s="500"/>
      <c r="AI9" s="500"/>
      <c r="AJ9" s="500" t="s">
        <v>137</v>
      </c>
      <c r="AK9" s="500"/>
      <c r="AL9" s="500"/>
      <c r="AM9" s="500"/>
      <c r="AN9" s="500" t="s">
        <v>137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4534</v>
      </c>
      <c r="B10">
        <v>6</v>
      </c>
      <c r="C10" s="500" t="s">
        <v>137</v>
      </c>
      <c r="D10" s="500"/>
      <c r="E10" s="500"/>
      <c r="F10" s="500"/>
      <c r="G10" s="500" t="s">
        <v>137</v>
      </c>
      <c r="H10" s="500"/>
      <c r="I10" s="500"/>
      <c r="J10" s="500"/>
      <c r="K10" s="500" t="s">
        <v>137</v>
      </c>
      <c r="L10" s="500"/>
      <c r="M10" s="500"/>
      <c r="N10" s="500"/>
      <c r="O10" s="500" t="s">
        <v>137</v>
      </c>
      <c r="P10" s="500"/>
      <c r="Q10" s="500"/>
      <c r="R10" s="500"/>
      <c r="S10" s="500" t="s">
        <v>137</v>
      </c>
      <c r="T10" s="500"/>
      <c r="U10" s="500"/>
      <c r="V10" s="500"/>
      <c r="W10" s="500" t="s">
        <v>137</v>
      </c>
      <c r="X10" s="500"/>
      <c r="Y10" s="500"/>
      <c r="Z10" s="500"/>
      <c r="AA10" s="500" t="s">
        <v>137</v>
      </c>
      <c r="AB10" s="500"/>
      <c r="AC10" s="500"/>
      <c r="AD10" s="500"/>
      <c r="AE10" s="500" t="s">
        <v>137</v>
      </c>
      <c r="AF10" s="500"/>
      <c r="AG10" s="500"/>
      <c r="AH10" s="500"/>
      <c r="AI10" s="500" t="s">
        <v>137</v>
      </c>
      <c r="AJ10" s="500"/>
      <c r="AK10" s="500"/>
      <c r="AL10" s="500"/>
      <c r="AM10" s="500" t="s">
        <v>137</v>
      </c>
      <c r="AN10" s="500"/>
      <c r="AO10" s="500"/>
      <c r="AP10" s="500"/>
      <c r="AQ10" s="500" t="s">
        <v>137</v>
      </c>
      <c r="AR10" s="500"/>
      <c r="AS10" s="500"/>
      <c r="AT10" s="500"/>
      <c r="AU10" s="500" t="s">
        <v>137</v>
      </c>
      <c r="AV10" s="500"/>
      <c r="AW10" s="500"/>
      <c r="AX10" s="500"/>
    </row>
    <row r="11" spans="1:50" x14ac:dyDescent="0.2">
      <c r="A11" t="s">
        <v>4535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4536</v>
      </c>
      <c r="B12">
        <v>8</v>
      </c>
      <c r="C12" s="500"/>
      <c r="D12" s="500" t="s">
        <v>137</v>
      </c>
      <c r="E12" s="500"/>
      <c r="F12" s="500"/>
      <c r="G12" s="500" t="s">
        <v>137</v>
      </c>
      <c r="H12" s="500"/>
      <c r="I12" s="500"/>
      <c r="J12" s="500" t="s">
        <v>137</v>
      </c>
      <c r="K12" s="500"/>
      <c r="L12" s="500"/>
      <c r="M12" s="500" t="s">
        <v>137</v>
      </c>
      <c r="N12" s="500"/>
      <c r="O12" s="500"/>
      <c r="P12" s="500" t="s">
        <v>137</v>
      </c>
      <c r="Q12" s="500"/>
      <c r="R12" s="500"/>
      <c r="S12" s="500" t="s">
        <v>137</v>
      </c>
      <c r="T12" s="500"/>
      <c r="U12" s="500"/>
      <c r="V12" s="500" t="s">
        <v>137</v>
      </c>
      <c r="W12" s="500"/>
      <c r="X12" s="500"/>
      <c r="Y12" s="500" t="s">
        <v>137</v>
      </c>
      <c r="Z12" s="500"/>
      <c r="AA12" s="500"/>
      <c r="AB12" s="500"/>
      <c r="AC12" s="500" t="s">
        <v>137</v>
      </c>
      <c r="AD12" s="500"/>
      <c r="AE12" s="500"/>
      <c r="AF12" s="500" t="s">
        <v>137</v>
      </c>
      <c r="AG12" s="500"/>
      <c r="AH12" s="500"/>
      <c r="AI12" s="500" t="s">
        <v>137</v>
      </c>
      <c r="AJ12" s="500"/>
      <c r="AK12" s="500"/>
      <c r="AL12" s="500" t="s">
        <v>137</v>
      </c>
      <c r="AM12" s="500"/>
      <c r="AN12" s="500"/>
      <c r="AO12" s="500" t="s">
        <v>137</v>
      </c>
      <c r="AP12" s="500"/>
      <c r="AQ12" s="500"/>
      <c r="AR12" s="500" t="s">
        <v>137</v>
      </c>
      <c r="AS12" s="500"/>
      <c r="AT12" s="500"/>
      <c r="AU12" s="500" t="s">
        <v>137</v>
      </c>
      <c r="AV12" s="500"/>
      <c r="AW12" s="500"/>
      <c r="AX12" s="500" t="s">
        <v>137</v>
      </c>
    </row>
    <row r="13" spans="1:50" x14ac:dyDescent="0.2">
      <c r="A13" t="s">
        <v>4537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4538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4539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4540</v>
      </c>
      <c r="B16">
        <v>12</v>
      </c>
      <c r="C16" s="500" t="s">
        <v>137</v>
      </c>
      <c r="D16" s="500"/>
      <c r="E16" s="500" t="s">
        <v>137</v>
      </c>
      <c r="F16" s="500"/>
      <c r="G16" s="500" t="s">
        <v>137</v>
      </c>
      <c r="H16" s="500"/>
      <c r="I16" s="500" t="s">
        <v>137</v>
      </c>
      <c r="J16" s="500"/>
      <c r="K16" s="500" t="s">
        <v>137</v>
      </c>
      <c r="L16" s="500"/>
      <c r="M16" s="500" t="s">
        <v>137</v>
      </c>
      <c r="N16" s="500"/>
      <c r="O16" s="500" t="s">
        <v>137</v>
      </c>
      <c r="P16" s="500"/>
      <c r="Q16" s="500" t="s">
        <v>137</v>
      </c>
      <c r="R16" s="500"/>
      <c r="S16" s="500" t="s">
        <v>137</v>
      </c>
      <c r="T16" s="500"/>
      <c r="U16" s="500" t="s">
        <v>137</v>
      </c>
      <c r="V16" s="500"/>
      <c r="W16" s="500" t="s">
        <v>137</v>
      </c>
      <c r="X16" s="500"/>
      <c r="Y16" s="500" t="s">
        <v>137</v>
      </c>
      <c r="Z16" s="500"/>
      <c r="AA16" s="500" t="s">
        <v>137</v>
      </c>
      <c r="AB16" s="500"/>
      <c r="AC16" s="500" t="s">
        <v>137</v>
      </c>
      <c r="AD16" s="500"/>
      <c r="AE16" s="500" t="s">
        <v>137</v>
      </c>
      <c r="AF16" s="500"/>
      <c r="AG16" s="500" t="s">
        <v>137</v>
      </c>
      <c r="AH16" s="500"/>
      <c r="AI16" s="500" t="s">
        <v>137</v>
      </c>
      <c r="AJ16" s="500"/>
      <c r="AK16" s="500" t="s">
        <v>137</v>
      </c>
      <c r="AL16" s="500"/>
      <c r="AM16" s="500" t="s">
        <v>137</v>
      </c>
      <c r="AN16" s="500"/>
      <c r="AO16" s="500" t="s">
        <v>137</v>
      </c>
      <c r="AP16" s="500"/>
      <c r="AQ16" s="500" t="s">
        <v>137</v>
      </c>
      <c r="AR16" s="500"/>
      <c r="AS16" s="500" t="s">
        <v>137</v>
      </c>
      <c r="AT16" s="500"/>
      <c r="AU16" s="500" t="s">
        <v>137</v>
      </c>
      <c r="AV16" s="500"/>
      <c r="AW16" s="500" t="s">
        <v>137</v>
      </c>
      <c r="AX16" s="500"/>
    </row>
    <row r="17" spans="1:50" s="151" customFormat="1" x14ac:dyDescent="0.2">
      <c r="A17" s="152" t="s">
        <v>5321</v>
      </c>
      <c r="B17" s="151">
        <v>24</v>
      </c>
      <c r="C17" s="501" t="s">
        <v>137</v>
      </c>
      <c r="D17" s="501" t="s">
        <v>137</v>
      </c>
      <c r="E17" s="501" t="s">
        <v>137</v>
      </c>
      <c r="F17" s="501" t="s">
        <v>137</v>
      </c>
      <c r="G17" s="501" t="s">
        <v>137</v>
      </c>
      <c r="H17" s="501" t="s">
        <v>137</v>
      </c>
      <c r="I17" s="501" t="s">
        <v>137</v>
      </c>
      <c r="J17" s="501" t="s">
        <v>137</v>
      </c>
      <c r="K17" s="501" t="s">
        <v>137</v>
      </c>
      <c r="L17" s="501" t="s">
        <v>137</v>
      </c>
      <c r="M17" s="501" t="s">
        <v>137</v>
      </c>
      <c r="N17" s="501" t="s">
        <v>137</v>
      </c>
      <c r="O17" s="501" t="s">
        <v>137</v>
      </c>
      <c r="P17" s="501" t="s">
        <v>137</v>
      </c>
      <c r="Q17" s="501" t="s">
        <v>137</v>
      </c>
      <c r="R17" s="501" t="s">
        <v>137</v>
      </c>
      <c r="S17" s="501" t="s">
        <v>137</v>
      </c>
      <c r="T17" s="501" t="s">
        <v>137</v>
      </c>
      <c r="U17" s="501" t="s">
        <v>137</v>
      </c>
      <c r="V17" s="501" t="s">
        <v>137</v>
      </c>
      <c r="W17" s="501" t="s">
        <v>137</v>
      </c>
      <c r="X17" s="501" t="s">
        <v>137</v>
      </c>
      <c r="Y17" s="501" t="s">
        <v>137</v>
      </c>
      <c r="Z17" s="501"/>
      <c r="AA17" s="501" t="s">
        <v>137</v>
      </c>
      <c r="AB17" s="501" t="s">
        <v>137</v>
      </c>
      <c r="AC17" s="501" t="s">
        <v>137</v>
      </c>
      <c r="AD17" s="501" t="s">
        <v>137</v>
      </c>
      <c r="AE17" s="501" t="s">
        <v>137</v>
      </c>
      <c r="AF17" s="501" t="s">
        <v>137</v>
      </c>
      <c r="AG17" s="501" t="s">
        <v>137</v>
      </c>
      <c r="AH17" s="501" t="s">
        <v>137</v>
      </c>
      <c r="AI17" s="501" t="s">
        <v>137</v>
      </c>
      <c r="AJ17" s="501" t="s">
        <v>137</v>
      </c>
      <c r="AK17" s="501" t="s">
        <v>137</v>
      </c>
      <c r="AL17" s="501" t="s">
        <v>137</v>
      </c>
      <c r="AM17" s="501" t="s">
        <v>137</v>
      </c>
      <c r="AN17" s="501" t="s">
        <v>137</v>
      </c>
      <c r="AO17" s="501" t="s">
        <v>137</v>
      </c>
      <c r="AP17" s="501" t="s">
        <v>137</v>
      </c>
      <c r="AQ17" s="501" t="s">
        <v>137</v>
      </c>
      <c r="AR17" s="501" t="s">
        <v>137</v>
      </c>
      <c r="AS17" s="501" t="s">
        <v>137</v>
      </c>
      <c r="AT17" s="501" t="s">
        <v>137</v>
      </c>
      <c r="AU17" s="501" t="s">
        <v>137</v>
      </c>
      <c r="AV17" s="501" t="s">
        <v>137</v>
      </c>
      <c r="AW17" s="501" t="s">
        <v>137</v>
      </c>
      <c r="AX17" s="501" t="s">
        <v>137</v>
      </c>
    </row>
    <row r="18" spans="1:50" x14ac:dyDescent="0.2">
      <c r="A18" t="s">
        <v>4541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4542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5320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4543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4544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4545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4546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4547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4548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4549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4550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4551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4727</v>
      </c>
    </row>
    <row r="34" spans="1:1" x14ac:dyDescent="0.2">
      <c r="A34" t="s">
        <v>238</v>
      </c>
    </row>
    <row r="35" spans="1:1" x14ac:dyDescent="0.2">
      <c r="A35" t="s">
        <v>460</v>
      </c>
    </row>
    <row r="36" spans="1:1" x14ac:dyDescent="0.2">
      <c r="A36" t="s">
        <v>463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6017</v>
      </c>
    </row>
    <row r="2" spans="1:1" x14ac:dyDescent="0.2">
      <c r="A2" t="s">
        <v>6018</v>
      </c>
    </row>
    <row r="3" spans="1:1" x14ac:dyDescent="0.2">
      <c r="A3" t="s">
        <v>6019</v>
      </c>
    </row>
    <row r="4" spans="1:1" x14ac:dyDescent="0.2">
      <c r="A4" t="s">
        <v>6020</v>
      </c>
    </row>
    <row r="5" spans="1:1" x14ac:dyDescent="0.2">
      <c r="A5" t="s">
        <v>6021</v>
      </c>
    </row>
    <row r="6" spans="1:1" x14ac:dyDescent="0.2">
      <c r="A6" t="s">
        <v>6022</v>
      </c>
    </row>
    <row r="7" spans="1:1" x14ac:dyDescent="0.2">
      <c r="A7" t="s">
        <v>6023</v>
      </c>
    </row>
    <row r="8" spans="1:1" x14ac:dyDescent="0.2">
      <c r="A8" t="s">
        <v>6024</v>
      </c>
    </row>
    <row r="9" spans="1:1" x14ac:dyDescent="0.2">
      <c r="A9" t="s">
        <v>6025</v>
      </c>
    </row>
    <row r="10" spans="1:1" x14ac:dyDescent="0.2">
      <c r="A10" t="s">
        <v>6026</v>
      </c>
    </row>
    <row r="11" spans="1:1" x14ac:dyDescent="0.2">
      <c r="A11" t="s">
        <v>6027</v>
      </c>
    </row>
    <row r="12" spans="1:1" x14ac:dyDescent="0.2">
      <c r="A12" t="s">
        <v>6028</v>
      </c>
    </row>
    <row r="13" spans="1:1" x14ac:dyDescent="0.2">
      <c r="A13" t="s">
        <v>6029</v>
      </c>
    </row>
    <row r="14" spans="1:1" x14ac:dyDescent="0.2">
      <c r="A14" t="s">
        <v>6030</v>
      </c>
    </row>
    <row r="15" spans="1:1" x14ac:dyDescent="0.2">
      <c r="A15" t="s">
        <v>6031</v>
      </c>
    </row>
    <row r="16" spans="1:1" x14ac:dyDescent="0.2">
      <c r="A16" t="s">
        <v>6032</v>
      </c>
    </row>
    <row r="17" spans="1:1" x14ac:dyDescent="0.2">
      <c r="A17" t="s">
        <v>6033</v>
      </c>
    </row>
    <row r="18" spans="1:1" x14ac:dyDescent="0.2">
      <c r="A18" t="s">
        <v>6034</v>
      </c>
    </row>
    <row r="19" spans="1:1" x14ac:dyDescent="0.2">
      <c r="A19" t="s">
        <v>6035</v>
      </c>
    </row>
    <row r="20" spans="1:1" x14ac:dyDescent="0.2">
      <c r="A20" t="s">
        <v>6036</v>
      </c>
    </row>
    <row r="21" spans="1:1" x14ac:dyDescent="0.2">
      <c r="A21" t="s">
        <v>6037</v>
      </c>
    </row>
    <row r="22" spans="1:1" x14ac:dyDescent="0.2">
      <c r="A22" t="s">
        <v>6038</v>
      </c>
    </row>
    <row r="23" spans="1:1" x14ac:dyDescent="0.2">
      <c r="A23" t="s">
        <v>6039</v>
      </c>
    </row>
    <row r="24" spans="1:1" x14ac:dyDescent="0.2">
      <c r="A24" t="s">
        <v>6040</v>
      </c>
    </row>
    <row r="25" spans="1:1" x14ac:dyDescent="0.2">
      <c r="A25" t="s">
        <v>6041</v>
      </c>
    </row>
    <row r="26" spans="1:1" x14ac:dyDescent="0.2">
      <c r="A26" t="s">
        <v>6042</v>
      </c>
    </row>
    <row r="27" spans="1:1" x14ac:dyDescent="0.2">
      <c r="A27" t="s">
        <v>6043</v>
      </c>
    </row>
    <row r="28" spans="1:1" x14ac:dyDescent="0.2">
      <c r="A28" t="s">
        <v>6044</v>
      </c>
    </row>
    <row r="29" spans="1:1" x14ac:dyDescent="0.2">
      <c r="A29" t="s">
        <v>6045</v>
      </c>
    </row>
    <row r="30" spans="1:1" x14ac:dyDescent="0.2">
      <c r="A30" t="s">
        <v>6046</v>
      </c>
    </row>
    <row r="31" spans="1:1" x14ac:dyDescent="0.2">
      <c r="A31" t="s">
        <v>6047</v>
      </c>
    </row>
    <row r="32" spans="1:1" x14ac:dyDescent="0.2">
      <c r="A32" t="s">
        <v>6048</v>
      </c>
    </row>
    <row r="33" spans="1:1" x14ac:dyDescent="0.2">
      <c r="A33" t="s">
        <v>6049</v>
      </c>
    </row>
    <row r="34" spans="1:1" x14ac:dyDescent="0.2">
      <c r="A34" t="s">
        <v>6050</v>
      </c>
    </row>
    <row r="35" spans="1:1" x14ac:dyDescent="0.2">
      <c r="A35" t="s">
        <v>6051</v>
      </c>
    </row>
    <row r="36" spans="1:1" x14ac:dyDescent="0.2">
      <c r="A36" t="s">
        <v>6052</v>
      </c>
    </row>
    <row r="37" spans="1:1" x14ac:dyDescent="0.2">
      <c r="A37" t="s">
        <v>6053</v>
      </c>
    </row>
    <row r="38" spans="1:1" x14ac:dyDescent="0.2">
      <c r="A38" t="s">
        <v>6054</v>
      </c>
    </row>
    <row r="39" spans="1:1" x14ac:dyDescent="0.2">
      <c r="A39" t="s">
        <v>6055</v>
      </c>
    </row>
    <row r="40" spans="1:1" x14ac:dyDescent="0.2">
      <c r="A40" t="s">
        <v>6056</v>
      </c>
    </row>
    <row r="41" spans="1:1" x14ac:dyDescent="0.2">
      <c r="A41" t="s">
        <v>6057</v>
      </c>
    </row>
    <row r="42" spans="1:1" x14ac:dyDescent="0.2">
      <c r="A42" t="s">
        <v>6058</v>
      </c>
    </row>
    <row r="43" spans="1:1" x14ac:dyDescent="0.2">
      <c r="A43" t="s">
        <v>6059</v>
      </c>
    </row>
    <row r="44" spans="1:1" x14ac:dyDescent="0.2">
      <c r="A44" t="s">
        <v>6060</v>
      </c>
    </row>
    <row r="45" spans="1:1" x14ac:dyDescent="0.2">
      <c r="A45" t="s">
        <v>6061</v>
      </c>
    </row>
    <row r="46" spans="1:1" x14ac:dyDescent="0.2">
      <c r="A46" t="s">
        <v>6062</v>
      </c>
    </row>
    <row r="47" spans="1:1" x14ac:dyDescent="0.2">
      <c r="A47" t="s">
        <v>6063</v>
      </c>
    </row>
    <row r="48" spans="1:1" x14ac:dyDescent="0.2">
      <c r="A48" t="s">
        <v>6064</v>
      </c>
    </row>
    <row r="49" spans="1:1" x14ac:dyDescent="0.2">
      <c r="A49" t="s">
        <v>6065</v>
      </c>
    </row>
    <row r="50" spans="1:1" x14ac:dyDescent="0.2">
      <c r="A50" t="s">
        <v>6066</v>
      </c>
    </row>
    <row r="51" spans="1:1" x14ac:dyDescent="0.2">
      <c r="A51" t="s">
        <v>6067</v>
      </c>
    </row>
    <row r="52" spans="1:1" x14ac:dyDescent="0.2">
      <c r="A52" t="s">
        <v>6068</v>
      </c>
    </row>
    <row r="53" spans="1:1" x14ac:dyDescent="0.2">
      <c r="A53" t="s">
        <v>6069</v>
      </c>
    </row>
    <row r="54" spans="1:1" x14ac:dyDescent="0.2">
      <c r="A54" t="s">
        <v>6070</v>
      </c>
    </row>
    <row r="55" spans="1:1" x14ac:dyDescent="0.2">
      <c r="A55" t="s">
        <v>6071</v>
      </c>
    </row>
    <row r="56" spans="1:1" x14ac:dyDescent="0.2">
      <c r="A56" t="s">
        <v>6072</v>
      </c>
    </row>
    <row r="57" spans="1:1" x14ac:dyDescent="0.2">
      <c r="A57" t="s">
        <v>6073</v>
      </c>
    </row>
    <row r="58" spans="1:1" x14ac:dyDescent="0.2">
      <c r="A58" t="s">
        <v>6074</v>
      </c>
    </row>
    <row r="59" spans="1:1" x14ac:dyDescent="0.2">
      <c r="A59" t="s">
        <v>6075</v>
      </c>
    </row>
    <row r="60" spans="1:1" x14ac:dyDescent="0.2">
      <c r="A60" t="s">
        <v>6076</v>
      </c>
    </row>
    <row r="61" spans="1:1" x14ac:dyDescent="0.2">
      <c r="A61" t="s">
        <v>6077</v>
      </c>
    </row>
    <row r="62" spans="1:1" x14ac:dyDescent="0.2">
      <c r="A62" t="s">
        <v>6078</v>
      </c>
    </row>
    <row r="63" spans="1:1" x14ac:dyDescent="0.2">
      <c r="A63" t="s">
        <v>6079</v>
      </c>
    </row>
    <row r="64" spans="1:1" x14ac:dyDescent="0.2">
      <c r="A64" t="s">
        <v>6080</v>
      </c>
    </row>
    <row r="65" spans="1:1" x14ac:dyDescent="0.2">
      <c r="A65" t="s">
        <v>6081</v>
      </c>
    </row>
    <row r="66" spans="1:1" x14ac:dyDescent="0.2">
      <c r="A66" t="s">
        <v>6082</v>
      </c>
    </row>
    <row r="67" spans="1:1" x14ac:dyDescent="0.2">
      <c r="A67" t="s">
        <v>6083</v>
      </c>
    </row>
    <row r="68" spans="1:1" x14ac:dyDescent="0.2">
      <c r="A68" t="s">
        <v>6084</v>
      </c>
    </row>
    <row r="69" spans="1:1" x14ac:dyDescent="0.2">
      <c r="A69" t="s">
        <v>6085</v>
      </c>
    </row>
    <row r="70" spans="1:1" x14ac:dyDescent="0.2">
      <c r="A70" t="s">
        <v>6086</v>
      </c>
    </row>
    <row r="71" spans="1:1" x14ac:dyDescent="0.2">
      <c r="A71" t="s">
        <v>6087</v>
      </c>
    </row>
    <row r="72" spans="1:1" x14ac:dyDescent="0.2">
      <c r="A72" t="s">
        <v>6088</v>
      </c>
    </row>
    <row r="73" spans="1:1" x14ac:dyDescent="0.2">
      <c r="A73" t="s">
        <v>6089</v>
      </c>
    </row>
    <row r="74" spans="1:1" x14ac:dyDescent="0.2">
      <c r="A74" t="s">
        <v>6090</v>
      </c>
    </row>
    <row r="75" spans="1:1" x14ac:dyDescent="0.2">
      <c r="A75" t="s">
        <v>6091</v>
      </c>
    </row>
    <row r="76" spans="1:1" x14ac:dyDescent="0.2">
      <c r="A76" t="s">
        <v>6092</v>
      </c>
    </row>
    <row r="77" spans="1:1" x14ac:dyDescent="0.2">
      <c r="A77" t="s">
        <v>6093</v>
      </c>
    </row>
    <row r="78" spans="1:1" x14ac:dyDescent="0.2">
      <c r="A78" t="s">
        <v>6094</v>
      </c>
    </row>
    <row r="79" spans="1:1" x14ac:dyDescent="0.2">
      <c r="A79" t="s">
        <v>6095</v>
      </c>
    </row>
    <row r="80" spans="1:1" x14ac:dyDescent="0.2">
      <c r="A80" t="s">
        <v>6096</v>
      </c>
    </row>
    <row r="81" spans="1:1" x14ac:dyDescent="0.2">
      <c r="A81" t="s">
        <v>6097</v>
      </c>
    </row>
    <row r="82" spans="1:1" x14ac:dyDescent="0.2">
      <c r="A82" t="s">
        <v>6098</v>
      </c>
    </row>
    <row r="83" spans="1:1" x14ac:dyDescent="0.2">
      <c r="A83" t="s">
        <v>6099</v>
      </c>
    </row>
    <row r="84" spans="1:1" x14ac:dyDescent="0.2">
      <c r="A84" t="s">
        <v>6100</v>
      </c>
    </row>
    <row r="85" spans="1:1" x14ac:dyDescent="0.2">
      <c r="A85" t="s">
        <v>6101</v>
      </c>
    </row>
    <row r="86" spans="1:1" x14ac:dyDescent="0.2">
      <c r="A86" t="s">
        <v>6102</v>
      </c>
    </row>
    <row r="87" spans="1:1" x14ac:dyDescent="0.2">
      <c r="A87" t="s">
        <v>6103</v>
      </c>
    </row>
    <row r="88" spans="1:1" x14ac:dyDescent="0.2">
      <c r="A88" t="s">
        <v>6104</v>
      </c>
    </row>
    <row r="89" spans="1:1" x14ac:dyDescent="0.2">
      <c r="A89" t="s">
        <v>6105</v>
      </c>
    </row>
    <row r="90" spans="1:1" x14ac:dyDescent="0.2">
      <c r="A90" t="s">
        <v>6106</v>
      </c>
    </row>
    <row r="91" spans="1:1" x14ac:dyDescent="0.2">
      <c r="A91" t="s">
        <v>6107</v>
      </c>
    </row>
    <row r="92" spans="1:1" x14ac:dyDescent="0.2">
      <c r="A92" t="s">
        <v>6108</v>
      </c>
    </row>
    <row r="93" spans="1:1" x14ac:dyDescent="0.2">
      <c r="A93" t="s">
        <v>6109</v>
      </c>
    </row>
    <row r="94" spans="1:1" x14ac:dyDescent="0.2">
      <c r="A94" t="s">
        <v>6110</v>
      </c>
    </row>
    <row r="95" spans="1:1" x14ac:dyDescent="0.2">
      <c r="A95" t="s">
        <v>6111</v>
      </c>
    </row>
    <row r="96" spans="1:1" x14ac:dyDescent="0.2">
      <c r="A96" t="s">
        <v>6112</v>
      </c>
    </row>
    <row r="97" spans="1:1" x14ac:dyDescent="0.2">
      <c r="A97" t="s">
        <v>6113</v>
      </c>
    </row>
    <row r="98" spans="1:1" x14ac:dyDescent="0.2">
      <c r="A98" t="s">
        <v>6114</v>
      </c>
    </row>
    <row r="99" spans="1:1" x14ac:dyDescent="0.2">
      <c r="A99" t="s">
        <v>6115</v>
      </c>
    </row>
    <row r="100" spans="1:1" x14ac:dyDescent="0.2">
      <c r="A100" t="s">
        <v>6116</v>
      </c>
    </row>
    <row r="101" spans="1:1" x14ac:dyDescent="0.2">
      <c r="A101" t="s">
        <v>6117</v>
      </c>
    </row>
    <row r="102" spans="1:1" x14ac:dyDescent="0.2">
      <c r="A102" t="s">
        <v>6118</v>
      </c>
    </row>
    <row r="103" spans="1:1" x14ac:dyDescent="0.2">
      <c r="A103" t="s">
        <v>6119</v>
      </c>
    </row>
    <row r="104" spans="1:1" x14ac:dyDescent="0.2">
      <c r="A104" t="s">
        <v>6120</v>
      </c>
    </row>
    <row r="105" spans="1:1" x14ac:dyDescent="0.2">
      <c r="A105" t="s">
        <v>6121</v>
      </c>
    </row>
    <row r="106" spans="1:1" x14ac:dyDescent="0.2">
      <c r="A106" t="s">
        <v>6122</v>
      </c>
    </row>
    <row r="107" spans="1:1" x14ac:dyDescent="0.2">
      <c r="A107" t="s">
        <v>6123</v>
      </c>
    </row>
    <row r="108" spans="1:1" x14ac:dyDescent="0.2">
      <c r="A108" t="s">
        <v>6124</v>
      </c>
    </row>
    <row r="109" spans="1:1" x14ac:dyDescent="0.2">
      <c r="A109" t="s">
        <v>6125</v>
      </c>
    </row>
    <row r="110" spans="1:1" x14ac:dyDescent="0.2">
      <c r="A110" t="s">
        <v>6126</v>
      </c>
    </row>
    <row r="111" spans="1:1" x14ac:dyDescent="0.2">
      <c r="A111" t="s">
        <v>6127</v>
      </c>
    </row>
    <row r="112" spans="1:1" x14ac:dyDescent="0.2">
      <c r="A112" t="s">
        <v>6128</v>
      </c>
    </row>
    <row r="113" spans="1:1" x14ac:dyDescent="0.2">
      <c r="A113" t="s">
        <v>6129</v>
      </c>
    </row>
    <row r="114" spans="1:1" x14ac:dyDescent="0.2">
      <c r="A114" t="s">
        <v>6130</v>
      </c>
    </row>
    <row r="115" spans="1:1" x14ac:dyDescent="0.2">
      <c r="A115" t="s">
        <v>6131</v>
      </c>
    </row>
    <row r="116" spans="1:1" x14ac:dyDescent="0.2">
      <c r="A116" t="s">
        <v>6132</v>
      </c>
    </row>
    <row r="117" spans="1:1" x14ac:dyDescent="0.2">
      <c r="A117" t="s">
        <v>6133</v>
      </c>
    </row>
    <row r="118" spans="1:1" x14ac:dyDescent="0.2">
      <c r="A118" t="s">
        <v>6134</v>
      </c>
    </row>
    <row r="119" spans="1:1" x14ac:dyDescent="0.2">
      <c r="A119" t="s">
        <v>6135</v>
      </c>
    </row>
    <row r="120" spans="1:1" x14ac:dyDescent="0.2">
      <c r="A120" t="s">
        <v>6136</v>
      </c>
    </row>
    <row r="121" spans="1:1" x14ac:dyDescent="0.2">
      <c r="A121" t="s">
        <v>6137</v>
      </c>
    </row>
    <row r="122" spans="1:1" x14ac:dyDescent="0.2">
      <c r="A122" t="s">
        <v>6138</v>
      </c>
    </row>
    <row r="123" spans="1:1" x14ac:dyDescent="0.2">
      <c r="A123" t="s">
        <v>6139</v>
      </c>
    </row>
    <row r="124" spans="1:1" x14ac:dyDescent="0.2">
      <c r="A124" t="s">
        <v>6140</v>
      </c>
    </row>
    <row r="125" spans="1:1" x14ac:dyDescent="0.2">
      <c r="A125" t="s">
        <v>6141</v>
      </c>
    </row>
    <row r="126" spans="1:1" x14ac:dyDescent="0.2">
      <c r="A126" t="s">
        <v>7467</v>
      </c>
    </row>
    <row r="127" spans="1:1" x14ac:dyDescent="0.2">
      <c r="A127" t="s">
        <v>6142</v>
      </c>
    </row>
    <row r="128" spans="1:1" x14ac:dyDescent="0.2">
      <c r="A128" t="s">
        <v>6143</v>
      </c>
    </row>
    <row r="129" spans="1:1" x14ac:dyDescent="0.2">
      <c r="A129" t="s">
        <v>6144</v>
      </c>
    </row>
    <row r="130" spans="1:1" x14ac:dyDescent="0.2">
      <c r="A130" t="s">
        <v>6145</v>
      </c>
    </row>
    <row r="131" spans="1:1" x14ac:dyDescent="0.2">
      <c r="A131" t="s">
        <v>6146</v>
      </c>
    </row>
    <row r="132" spans="1:1" x14ac:dyDescent="0.2">
      <c r="A132" t="s">
        <v>6147</v>
      </c>
    </row>
    <row r="133" spans="1:1" x14ac:dyDescent="0.2">
      <c r="A133" t="s">
        <v>6148</v>
      </c>
    </row>
    <row r="134" spans="1:1" x14ac:dyDescent="0.2">
      <c r="A134" t="s">
        <v>6149</v>
      </c>
    </row>
    <row r="135" spans="1:1" x14ac:dyDescent="0.2">
      <c r="A135" t="s">
        <v>6150</v>
      </c>
    </row>
    <row r="136" spans="1:1" x14ac:dyDescent="0.2">
      <c r="A136" t="s">
        <v>7468</v>
      </c>
    </row>
    <row r="137" spans="1:1" x14ac:dyDescent="0.2">
      <c r="A137" t="s">
        <v>6151</v>
      </c>
    </row>
    <row r="138" spans="1:1" x14ac:dyDescent="0.2">
      <c r="A138" t="s">
        <v>6152</v>
      </c>
    </row>
    <row r="139" spans="1:1" x14ac:dyDescent="0.2">
      <c r="A139" t="s">
        <v>6153</v>
      </c>
    </row>
    <row r="140" spans="1:1" x14ac:dyDescent="0.2">
      <c r="A140" t="s">
        <v>6154</v>
      </c>
    </row>
    <row r="141" spans="1:1" x14ac:dyDescent="0.2">
      <c r="A141" t="s">
        <v>6155</v>
      </c>
    </row>
    <row r="142" spans="1:1" x14ac:dyDescent="0.2">
      <c r="A142" t="s">
        <v>6156</v>
      </c>
    </row>
    <row r="143" spans="1:1" x14ac:dyDescent="0.2">
      <c r="A143" t="s">
        <v>6157</v>
      </c>
    </row>
    <row r="144" spans="1:1" x14ac:dyDescent="0.2">
      <c r="A144" t="s">
        <v>6158</v>
      </c>
    </row>
    <row r="145" spans="1:1" x14ac:dyDescent="0.2">
      <c r="A145" t="s">
        <v>6159</v>
      </c>
    </row>
    <row r="146" spans="1:1" x14ac:dyDescent="0.2">
      <c r="A146" t="s">
        <v>6160</v>
      </c>
    </row>
    <row r="147" spans="1:1" x14ac:dyDescent="0.2">
      <c r="A147" t="s">
        <v>6161</v>
      </c>
    </row>
    <row r="148" spans="1:1" x14ac:dyDescent="0.2">
      <c r="A148" t="s">
        <v>6162</v>
      </c>
    </row>
    <row r="149" spans="1:1" x14ac:dyDescent="0.2">
      <c r="A149" t="s">
        <v>6163</v>
      </c>
    </row>
    <row r="150" spans="1:1" x14ac:dyDescent="0.2">
      <c r="A150" t="s">
        <v>6164</v>
      </c>
    </row>
    <row r="151" spans="1:1" x14ac:dyDescent="0.2">
      <c r="A151" t="s">
        <v>6165</v>
      </c>
    </row>
    <row r="152" spans="1:1" x14ac:dyDescent="0.2">
      <c r="A152" t="s">
        <v>6166</v>
      </c>
    </row>
    <row r="153" spans="1:1" x14ac:dyDescent="0.2">
      <c r="A153" t="s">
        <v>6167</v>
      </c>
    </row>
    <row r="154" spans="1:1" x14ac:dyDescent="0.2">
      <c r="A154" t="s">
        <v>6168</v>
      </c>
    </row>
    <row r="155" spans="1:1" x14ac:dyDescent="0.2">
      <c r="A155" t="s">
        <v>6169</v>
      </c>
    </row>
    <row r="156" spans="1:1" x14ac:dyDescent="0.2">
      <c r="A156" t="s">
        <v>6170</v>
      </c>
    </row>
    <row r="157" spans="1:1" x14ac:dyDescent="0.2">
      <c r="A157" t="s">
        <v>6171</v>
      </c>
    </row>
    <row r="158" spans="1:1" x14ac:dyDescent="0.2">
      <c r="A158" t="s">
        <v>6172</v>
      </c>
    </row>
    <row r="159" spans="1:1" x14ac:dyDescent="0.2">
      <c r="A159" t="s">
        <v>6173</v>
      </c>
    </row>
    <row r="160" spans="1:1" x14ac:dyDescent="0.2">
      <c r="A160" t="s">
        <v>6174</v>
      </c>
    </row>
    <row r="161" spans="1:1" x14ac:dyDescent="0.2">
      <c r="A161" t="s">
        <v>6175</v>
      </c>
    </row>
    <row r="162" spans="1:1" x14ac:dyDescent="0.2">
      <c r="A162" t="s">
        <v>7469</v>
      </c>
    </row>
    <row r="163" spans="1:1" x14ac:dyDescent="0.2">
      <c r="A163" t="s">
        <v>6176</v>
      </c>
    </row>
    <row r="164" spans="1:1" x14ac:dyDescent="0.2">
      <c r="A164" t="s">
        <v>6177</v>
      </c>
    </row>
    <row r="165" spans="1:1" x14ac:dyDescent="0.2">
      <c r="A165" t="s">
        <v>6178</v>
      </c>
    </row>
    <row r="166" spans="1:1" x14ac:dyDescent="0.2">
      <c r="A166" t="s">
        <v>6179</v>
      </c>
    </row>
    <row r="167" spans="1:1" x14ac:dyDescent="0.2">
      <c r="A167" t="s">
        <v>6180</v>
      </c>
    </row>
    <row r="168" spans="1:1" x14ac:dyDescent="0.2">
      <c r="A168" t="s">
        <v>6181</v>
      </c>
    </row>
    <row r="169" spans="1:1" x14ac:dyDescent="0.2">
      <c r="A169" t="s">
        <v>6182</v>
      </c>
    </row>
    <row r="170" spans="1:1" x14ac:dyDescent="0.2">
      <c r="A170" t="s">
        <v>6183</v>
      </c>
    </row>
    <row r="171" spans="1:1" x14ac:dyDescent="0.2">
      <c r="A171" t="s">
        <v>6184</v>
      </c>
    </row>
    <row r="172" spans="1:1" x14ac:dyDescent="0.2">
      <c r="A172" t="s">
        <v>6185</v>
      </c>
    </row>
    <row r="173" spans="1:1" x14ac:dyDescent="0.2">
      <c r="A173" t="s">
        <v>6186</v>
      </c>
    </row>
    <row r="174" spans="1:1" x14ac:dyDescent="0.2">
      <c r="A174" t="s">
        <v>6187</v>
      </c>
    </row>
    <row r="175" spans="1:1" x14ac:dyDescent="0.2">
      <c r="A175" t="s">
        <v>6188</v>
      </c>
    </row>
    <row r="176" spans="1:1" x14ac:dyDescent="0.2">
      <c r="A176" t="s">
        <v>6189</v>
      </c>
    </row>
    <row r="177" spans="1:1" x14ac:dyDescent="0.2">
      <c r="A177" t="s">
        <v>6190</v>
      </c>
    </row>
    <row r="178" spans="1:1" x14ac:dyDescent="0.2">
      <c r="A178" t="s">
        <v>6191</v>
      </c>
    </row>
    <row r="179" spans="1:1" x14ac:dyDescent="0.2">
      <c r="A179" t="s">
        <v>6192</v>
      </c>
    </row>
    <row r="180" spans="1:1" x14ac:dyDescent="0.2">
      <c r="A180" t="s">
        <v>6193</v>
      </c>
    </row>
    <row r="181" spans="1:1" x14ac:dyDescent="0.2">
      <c r="A181" t="s">
        <v>6194</v>
      </c>
    </row>
    <row r="182" spans="1:1" x14ac:dyDescent="0.2">
      <c r="A182" t="s">
        <v>6195</v>
      </c>
    </row>
    <row r="183" spans="1:1" x14ac:dyDescent="0.2">
      <c r="A183" t="s">
        <v>6196</v>
      </c>
    </row>
    <row r="184" spans="1:1" x14ac:dyDescent="0.2">
      <c r="A184" t="s">
        <v>6197</v>
      </c>
    </row>
    <row r="185" spans="1:1" x14ac:dyDescent="0.2">
      <c r="A185" t="s">
        <v>6198</v>
      </c>
    </row>
    <row r="186" spans="1:1" x14ac:dyDescent="0.2">
      <c r="A186" t="s">
        <v>6199</v>
      </c>
    </row>
    <row r="187" spans="1:1" x14ac:dyDescent="0.2">
      <c r="A187" t="s">
        <v>6200</v>
      </c>
    </row>
    <row r="188" spans="1:1" x14ac:dyDescent="0.2">
      <c r="A188" t="s">
        <v>6201</v>
      </c>
    </row>
    <row r="189" spans="1:1" x14ac:dyDescent="0.2">
      <c r="A189" t="s">
        <v>6202</v>
      </c>
    </row>
    <row r="190" spans="1:1" x14ac:dyDescent="0.2">
      <c r="A190" t="s">
        <v>6203</v>
      </c>
    </row>
    <row r="191" spans="1:1" x14ac:dyDescent="0.2">
      <c r="A191" t="s">
        <v>6204</v>
      </c>
    </row>
    <row r="192" spans="1:1" x14ac:dyDescent="0.2">
      <c r="A192" t="s">
        <v>6205</v>
      </c>
    </row>
    <row r="193" spans="1:1" x14ac:dyDescent="0.2">
      <c r="A193" t="s">
        <v>6206</v>
      </c>
    </row>
    <row r="194" spans="1:1" x14ac:dyDescent="0.2">
      <c r="A194" t="s">
        <v>6207</v>
      </c>
    </row>
    <row r="195" spans="1:1" x14ac:dyDescent="0.2">
      <c r="A195" t="s">
        <v>6208</v>
      </c>
    </row>
    <row r="196" spans="1:1" x14ac:dyDescent="0.2">
      <c r="A196" t="s">
        <v>7470</v>
      </c>
    </row>
    <row r="197" spans="1:1" x14ac:dyDescent="0.2">
      <c r="A197" t="s">
        <v>6209</v>
      </c>
    </row>
    <row r="198" spans="1:1" x14ac:dyDescent="0.2">
      <c r="A198" t="s">
        <v>7471</v>
      </c>
    </row>
    <row r="199" spans="1:1" x14ac:dyDescent="0.2">
      <c r="A199" t="s">
        <v>6210</v>
      </c>
    </row>
    <row r="200" spans="1:1" x14ac:dyDescent="0.2">
      <c r="A200" t="s">
        <v>6211</v>
      </c>
    </row>
    <row r="201" spans="1:1" x14ac:dyDescent="0.2">
      <c r="A201" t="s">
        <v>6212</v>
      </c>
    </row>
    <row r="202" spans="1:1" x14ac:dyDescent="0.2">
      <c r="A202" t="s">
        <v>6213</v>
      </c>
    </row>
    <row r="203" spans="1:1" x14ac:dyDescent="0.2">
      <c r="A203" t="s">
        <v>6214</v>
      </c>
    </row>
    <row r="204" spans="1:1" x14ac:dyDescent="0.2">
      <c r="A204" t="s">
        <v>6215</v>
      </c>
    </row>
    <row r="205" spans="1:1" x14ac:dyDescent="0.2">
      <c r="A205" t="s">
        <v>6216</v>
      </c>
    </row>
    <row r="206" spans="1:1" x14ac:dyDescent="0.2">
      <c r="A206" t="s">
        <v>6217</v>
      </c>
    </row>
    <row r="207" spans="1:1" x14ac:dyDescent="0.2">
      <c r="A207" t="s">
        <v>6218</v>
      </c>
    </row>
    <row r="208" spans="1:1" x14ac:dyDescent="0.2">
      <c r="A208" t="s">
        <v>6219</v>
      </c>
    </row>
    <row r="209" spans="1:1" x14ac:dyDescent="0.2">
      <c r="A209" t="s">
        <v>7472</v>
      </c>
    </row>
    <row r="210" spans="1:1" x14ac:dyDescent="0.2">
      <c r="A210" t="s">
        <v>6220</v>
      </c>
    </row>
    <row r="211" spans="1:1" x14ac:dyDescent="0.2">
      <c r="A211" t="s">
        <v>6221</v>
      </c>
    </row>
    <row r="212" spans="1:1" x14ac:dyDescent="0.2">
      <c r="A212" t="s">
        <v>6222</v>
      </c>
    </row>
    <row r="213" spans="1:1" x14ac:dyDescent="0.2">
      <c r="A213" t="s">
        <v>6223</v>
      </c>
    </row>
    <row r="214" spans="1:1" x14ac:dyDescent="0.2">
      <c r="A214" t="s">
        <v>6224</v>
      </c>
    </row>
    <row r="215" spans="1:1" x14ac:dyDescent="0.2">
      <c r="A215" t="s">
        <v>6225</v>
      </c>
    </row>
    <row r="216" spans="1:1" x14ac:dyDescent="0.2">
      <c r="A216" t="s">
        <v>6226</v>
      </c>
    </row>
    <row r="217" spans="1:1" x14ac:dyDescent="0.2">
      <c r="A217" t="s">
        <v>6227</v>
      </c>
    </row>
    <row r="218" spans="1:1" x14ac:dyDescent="0.2">
      <c r="A218" t="s">
        <v>6228</v>
      </c>
    </row>
    <row r="219" spans="1:1" x14ac:dyDescent="0.2">
      <c r="A219" t="s">
        <v>6229</v>
      </c>
    </row>
    <row r="220" spans="1:1" x14ac:dyDescent="0.2">
      <c r="A220" t="s">
        <v>6230</v>
      </c>
    </row>
    <row r="221" spans="1:1" x14ac:dyDescent="0.2">
      <c r="A221" t="s">
        <v>6231</v>
      </c>
    </row>
    <row r="222" spans="1:1" x14ac:dyDescent="0.2">
      <c r="A222" t="s">
        <v>6232</v>
      </c>
    </row>
    <row r="223" spans="1:1" x14ac:dyDescent="0.2">
      <c r="A223" t="s">
        <v>6233</v>
      </c>
    </row>
    <row r="224" spans="1:1" x14ac:dyDescent="0.2">
      <c r="A224" t="s">
        <v>6234</v>
      </c>
    </row>
    <row r="225" spans="1:1" x14ac:dyDescent="0.2">
      <c r="A225" t="s">
        <v>6235</v>
      </c>
    </row>
    <row r="226" spans="1:1" x14ac:dyDescent="0.2">
      <c r="A226" t="s">
        <v>6236</v>
      </c>
    </row>
    <row r="227" spans="1:1" x14ac:dyDescent="0.2">
      <c r="A227" t="s">
        <v>6237</v>
      </c>
    </row>
    <row r="228" spans="1:1" x14ac:dyDescent="0.2">
      <c r="A228" t="s">
        <v>6238</v>
      </c>
    </row>
    <row r="229" spans="1:1" x14ac:dyDescent="0.2">
      <c r="A229" t="s">
        <v>6239</v>
      </c>
    </row>
    <row r="230" spans="1:1" x14ac:dyDescent="0.2">
      <c r="A230" t="s">
        <v>6240</v>
      </c>
    </row>
    <row r="231" spans="1:1" x14ac:dyDescent="0.2">
      <c r="A231" t="s">
        <v>6241</v>
      </c>
    </row>
    <row r="232" spans="1:1" x14ac:dyDescent="0.2">
      <c r="A232" t="s">
        <v>6242</v>
      </c>
    </row>
    <row r="233" spans="1:1" x14ac:dyDescent="0.2">
      <c r="A233" t="s">
        <v>6243</v>
      </c>
    </row>
    <row r="234" spans="1:1" x14ac:dyDescent="0.2">
      <c r="A234" t="s">
        <v>6244</v>
      </c>
    </row>
    <row r="235" spans="1:1" x14ac:dyDescent="0.2">
      <c r="A235" t="s">
        <v>6245</v>
      </c>
    </row>
    <row r="236" spans="1:1" x14ac:dyDescent="0.2">
      <c r="A236" t="s">
        <v>6246</v>
      </c>
    </row>
    <row r="237" spans="1:1" x14ac:dyDescent="0.2">
      <c r="A237" t="s">
        <v>6247</v>
      </c>
    </row>
    <row r="238" spans="1:1" x14ac:dyDescent="0.2">
      <c r="A238" t="s">
        <v>6248</v>
      </c>
    </row>
    <row r="239" spans="1:1" x14ac:dyDescent="0.2">
      <c r="A239" t="s">
        <v>6249</v>
      </c>
    </row>
    <row r="240" spans="1:1" x14ac:dyDescent="0.2">
      <c r="A240" t="s">
        <v>6250</v>
      </c>
    </row>
    <row r="241" spans="1:1" x14ac:dyDescent="0.2">
      <c r="A241" t="s">
        <v>6251</v>
      </c>
    </row>
    <row r="242" spans="1:1" x14ac:dyDescent="0.2">
      <c r="A242" t="s">
        <v>6252</v>
      </c>
    </row>
    <row r="243" spans="1:1" x14ac:dyDescent="0.2">
      <c r="A243" t="s">
        <v>6253</v>
      </c>
    </row>
    <row r="244" spans="1:1" x14ac:dyDescent="0.2">
      <c r="A244" t="s">
        <v>6254</v>
      </c>
    </row>
    <row r="245" spans="1:1" x14ac:dyDescent="0.2">
      <c r="A245" t="s">
        <v>6255</v>
      </c>
    </row>
    <row r="246" spans="1:1" x14ac:dyDescent="0.2">
      <c r="A246" t="s">
        <v>6256</v>
      </c>
    </row>
    <row r="247" spans="1:1" x14ac:dyDescent="0.2">
      <c r="A247" t="s">
        <v>6257</v>
      </c>
    </row>
    <row r="248" spans="1:1" x14ac:dyDescent="0.2">
      <c r="A248" t="s">
        <v>6258</v>
      </c>
    </row>
    <row r="249" spans="1:1" x14ac:dyDescent="0.2">
      <c r="A249" t="s">
        <v>6259</v>
      </c>
    </row>
    <row r="250" spans="1:1" x14ac:dyDescent="0.2">
      <c r="A250" t="s">
        <v>6260</v>
      </c>
    </row>
    <row r="251" spans="1:1" x14ac:dyDescent="0.2">
      <c r="A251" t="s">
        <v>6261</v>
      </c>
    </row>
    <row r="252" spans="1:1" x14ac:dyDescent="0.2">
      <c r="A252" t="s">
        <v>6262</v>
      </c>
    </row>
    <row r="253" spans="1:1" x14ac:dyDescent="0.2">
      <c r="A253" t="s">
        <v>6263</v>
      </c>
    </row>
    <row r="254" spans="1:1" x14ac:dyDescent="0.2">
      <c r="A254" t="s">
        <v>6264</v>
      </c>
    </row>
    <row r="255" spans="1:1" x14ac:dyDescent="0.2">
      <c r="A255" t="s">
        <v>6265</v>
      </c>
    </row>
    <row r="256" spans="1:1" x14ac:dyDescent="0.2">
      <c r="A256" t="s">
        <v>6266</v>
      </c>
    </row>
    <row r="257" spans="1:1" x14ac:dyDescent="0.2">
      <c r="A257" t="s">
        <v>6267</v>
      </c>
    </row>
    <row r="258" spans="1:1" x14ac:dyDescent="0.2">
      <c r="A258" t="s">
        <v>6268</v>
      </c>
    </row>
    <row r="259" spans="1:1" x14ac:dyDescent="0.2">
      <c r="A259" t="s">
        <v>6269</v>
      </c>
    </row>
    <row r="260" spans="1:1" x14ac:dyDescent="0.2">
      <c r="A260" t="s">
        <v>6270</v>
      </c>
    </row>
    <row r="261" spans="1:1" x14ac:dyDescent="0.2">
      <c r="A261" t="s">
        <v>6271</v>
      </c>
    </row>
    <row r="262" spans="1:1" x14ac:dyDescent="0.2">
      <c r="A262" t="s">
        <v>6272</v>
      </c>
    </row>
    <row r="263" spans="1:1" x14ac:dyDescent="0.2">
      <c r="A263" t="s">
        <v>6273</v>
      </c>
    </row>
    <row r="264" spans="1:1" x14ac:dyDescent="0.2">
      <c r="A264" t="s">
        <v>6274</v>
      </c>
    </row>
    <row r="265" spans="1:1" x14ac:dyDescent="0.2">
      <c r="A265" t="s">
        <v>6275</v>
      </c>
    </row>
    <row r="266" spans="1:1" x14ac:dyDescent="0.2">
      <c r="A266" t="s">
        <v>6276</v>
      </c>
    </row>
    <row r="267" spans="1:1" x14ac:dyDescent="0.2">
      <c r="A267" t="s">
        <v>6277</v>
      </c>
    </row>
    <row r="268" spans="1:1" x14ac:dyDescent="0.2">
      <c r="A268" t="s">
        <v>6278</v>
      </c>
    </row>
    <row r="269" spans="1:1" x14ac:dyDescent="0.2">
      <c r="A269" t="s">
        <v>6279</v>
      </c>
    </row>
    <row r="270" spans="1:1" x14ac:dyDescent="0.2">
      <c r="A270" t="s">
        <v>6280</v>
      </c>
    </row>
    <row r="271" spans="1:1" x14ac:dyDescent="0.2">
      <c r="A271" t="s">
        <v>6281</v>
      </c>
    </row>
    <row r="272" spans="1:1" x14ac:dyDescent="0.2">
      <c r="A272" t="s">
        <v>6282</v>
      </c>
    </row>
    <row r="273" spans="1:1" x14ac:dyDescent="0.2">
      <c r="A273" t="s">
        <v>6283</v>
      </c>
    </row>
    <row r="274" spans="1:1" x14ac:dyDescent="0.2">
      <c r="A274" t="s">
        <v>6284</v>
      </c>
    </row>
    <row r="275" spans="1:1" x14ac:dyDescent="0.2">
      <c r="A275" t="s">
        <v>6285</v>
      </c>
    </row>
    <row r="276" spans="1:1" x14ac:dyDescent="0.2">
      <c r="A276" t="s">
        <v>6286</v>
      </c>
    </row>
    <row r="277" spans="1:1" x14ac:dyDescent="0.2">
      <c r="A277" t="s">
        <v>6287</v>
      </c>
    </row>
    <row r="278" spans="1:1" x14ac:dyDescent="0.2">
      <c r="A278" t="s">
        <v>6288</v>
      </c>
    </row>
    <row r="279" spans="1:1" x14ac:dyDescent="0.2">
      <c r="A279" t="s">
        <v>6289</v>
      </c>
    </row>
    <row r="280" spans="1:1" x14ac:dyDescent="0.2">
      <c r="A280" t="s">
        <v>6290</v>
      </c>
    </row>
    <row r="281" spans="1:1" x14ac:dyDescent="0.2">
      <c r="A281" t="s">
        <v>6291</v>
      </c>
    </row>
    <row r="282" spans="1:1" x14ac:dyDescent="0.2">
      <c r="A282" t="s">
        <v>6292</v>
      </c>
    </row>
    <row r="283" spans="1:1" x14ac:dyDescent="0.2">
      <c r="A283" t="s">
        <v>6293</v>
      </c>
    </row>
    <row r="284" spans="1:1" x14ac:dyDescent="0.2">
      <c r="A284" t="s">
        <v>6294</v>
      </c>
    </row>
    <row r="285" spans="1:1" x14ac:dyDescent="0.2">
      <c r="A285" t="s">
        <v>6295</v>
      </c>
    </row>
    <row r="286" spans="1:1" x14ac:dyDescent="0.2">
      <c r="A286" t="s">
        <v>6296</v>
      </c>
    </row>
    <row r="287" spans="1:1" x14ac:dyDescent="0.2">
      <c r="A287" t="s">
        <v>6297</v>
      </c>
    </row>
    <row r="288" spans="1:1" x14ac:dyDescent="0.2">
      <c r="A288" t="s">
        <v>6298</v>
      </c>
    </row>
    <row r="289" spans="1:1" x14ac:dyDescent="0.2">
      <c r="A289" t="s">
        <v>6299</v>
      </c>
    </row>
    <row r="290" spans="1:1" x14ac:dyDescent="0.2">
      <c r="A290" t="s">
        <v>6300</v>
      </c>
    </row>
    <row r="291" spans="1:1" x14ac:dyDescent="0.2">
      <c r="A291" t="s">
        <v>6301</v>
      </c>
    </row>
    <row r="292" spans="1:1" x14ac:dyDescent="0.2">
      <c r="A292" t="s">
        <v>6302</v>
      </c>
    </row>
    <row r="293" spans="1:1" x14ac:dyDescent="0.2">
      <c r="A293" t="s">
        <v>6303</v>
      </c>
    </row>
    <row r="294" spans="1:1" x14ac:dyDescent="0.2">
      <c r="A294" t="s">
        <v>6304</v>
      </c>
    </row>
    <row r="295" spans="1:1" x14ac:dyDescent="0.2">
      <c r="A295" t="s">
        <v>6305</v>
      </c>
    </row>
    <row r="296" spans="1:1" x14ac:dyDescent="0.2">
      <c r="A296" t="s">
        <v>6306</v>
      </c>
    </row>
    <row r="297" spans="1:1" x14ac:dyDescent="0.2">
      <c r="A297" t="s">
        <v>6307</v>
      </c>
    </row>
    <row r="298" spans="1:1" x14ac:dyDescent="0.2">
      <c r="A298" t="s">
        <v>6308</v>
      </c>
    </row>
    <row r="299" spans="1:1" x14ac:dyDescent="0.2">
      <c r="A299" t="s">
        <v>6309</v>
      </c>
    </row>
    <row r="300" spans="1:1" x14ac:dyDescent="0.2">
      <c r="A300" t="s">
        <v>6310</v>
      </c>
    </row>
    <row r="301" spans="1:1" x14ac:dyDescent="0.2">
      <c r="A301" t="s">
        <v>6311</v>
      </c>
    </row>
    <row r="302" spans="1:1" x14ac:dyDescent="0.2">
      <c r="A302" t="s">
        <v>6312</v>
      </c>
    </row>
    <row r="303" spans="1:1" x14ac:dyDescent="0.2">
      <c r="A303" t="s">
        <v>6313</v>
      </c>
    </row>
    <row r="304" spans="1:1" x14ac:dyDescent="0.2">
      <c r="A304" t="s">
        <v>6314</v>
      </c>
    </row>
    <row r="305" spans="1:1" x14ac:dyDescent="0.2">
      <c r="A305" t="s">
        <v>6315</v>
      </c>
    </row>
    <row r="306" spans="1:1" x14ac:dyDescent="0.2">
      <c r="A306" t="s">
        <v>6316</v>
      </c>
    </row>
    <row r="307" spans="1:1" x14ac:dyDescent="0.2">
      <c r="A307" t="s">
        <v>6317</v>
      </c>
    </row>
    <row r="308" spans="1:1" x14ac:dyDescent="0.2">
      <c r="A308" t="s">
        <v>6318</v>
      </c>
    </row>
    <row r="309" spans="1:1" x14ac:dyDescent="0.2">
      <c r="A309" t="s">
        <v>6319</v>
      </c>
    </row>
    <row r="310" spans="1:1" x14ac:dyDescent="0.2">
      <c r="A310" t="s">
        <v>6320</v>
      </c>
    </row>
    <row r="311" spans="1:1" x14ac:dyDescent="0.2">
      <c r="A311" t="s">
        <v>6321</v>
      </c>
    </row>
    <row r="312" spans="1:1" x14ac:dyDescent="0.2">
      <c r="A312" t="s">
        <v>6322</v>
      </c>
    </row>
    <row r="313" spans="1:1" x14ac:dyDescent="0.2">
      <c r="A313" t="s">
        <v>6323</v>
      </c>
    </row>
    <row r="314" spans="1:1" x14ac:dyDescent="0.2">
      <c r="A314" t="s">
        <v>6324</v>
      </c>
    </row>
    <row r="315" spans="1:1" x14ac:dyDescent="0.2">
      <c r="A315" t="s">
        <v>6325</v>
      </c>
    </row>
    <row r="316" spans="1:1" x14ac:dyDescent="0.2">
      <c r="A316" t="s">
        <v>6326</v>
      </c>
    </row>
    <row r="317" spans="1:1" x14ac:dyDescent="0.2">
      <c r="A317" t="s">
        <v>6327</v>
      </c>
    </row>
    <row r="318" spans="1:1" x14ac:dyDescent="0.2">
      <c r="A318" t="s">
        <v>6328</v>
      </c>
    </row>
    <row r="319" spans="1:1" x14ac:dyDescent="0.2">
      <c r="A319" t="s">
        <v>6329</v>
      </c>
    </row>
    <row r="320" spans="1:1" x14ac:dyDescent="0.2">
      <c r="A320" t="s">
        <v>6330</v>
      </c>
    </row>
    <row r="321" spans="1:1" x14ac:dyDescent="0.2">
      <c r="A321" t="s">
        <v>6331</v>
      </c>
    </row>
    <row r="322" spans="1:1" x14ac:dyDescent="0.2">
      <c r="A322" t="s">
        <v>6332</v>
      </c>
    </row>
    <row r="323" spans="1:1" x14ac:dyDescent="0.2">
      <c r="A323" t="s">
        <v>6333</v>
      </c>
    </row>
    <row r="324" spans="1:1" x14ac:dyDescent="0.2">
      <c r="A324" t="s">
        <v>6334</v>
      </c>
    </row>
    <row r="325" spans="1:1" x14ac:dyDescent="0.2">
      <c r="A325" t="s">
        <v>6335</v>
      </c>
    </row>
    <row r="326" spans="1:1" x14ac:dyDescent="0.2">
      <c r="A326" t="s">
        <v>6336</v>
      </c>
    </row>
    <row r="327" spans="1:1" x14ac:dyDescent="0.2">
      <c r="A327" t="s">
        <v>6337</v>
      </c>
    </row>
    <row r="328" spans="1:1" x14ac:dyDescent="0.2">
      <c r="A328" t="s">
        <v>6338</v>
      </c>
    </row>
    <row r="329" spans="1:1" x14ac:dyDescent="0.2">
      <c r="A329" t="s">
        <v>6339</v>
      </c>
    </row>
    <row r="330" spans="1:1" x14ac:dyDescent="0.2">
      <c r="A330" t="s">
        <v>6340</v>
      </c>
    </row>
    <row r="331" spans="1:1" x14ac:dyDescent="0.2">
      <c r="A331" t="s">
        <v>6341</v>
      </c>
    </row>
    <row r="332" spans="1:1" x14ac:dyDescent="0.2">
      <c r="A332" t="s">
        <v>6342</v>
      </c>
    </row>
    <row r="333" spans="1:1" x14ac:dyDescent="0.2">
      <c r="A333" t="s">
        <v>6343</v>
      </c>
    </row>
    <row r="334" spans="1:1" x14ac:dyDescent="0.2">
      <c r="A334" t="s">
        <v>6344</v>
      </c>
    </row>
    <row r="335" spans="1:1" x14ac:dyDescent="0.2">
      <c r="A335" t="s">
        <v>6345</v>
      </c>
    </row>
    <row r="336" spans="1:1" x14ac:dyDescent="0.2">
      <c r="A336" t="s">
        <v>6346</v>
      </c>
    </row>
    <row r="337" spans="1:1" x14ac:dyDescent="0.2">
      <c r="A337" t="s">
        <v>6347</v>
      </c>
    </row>
    <row r="338" spans="1:1" x14ac:dyDescent="0.2">
      <c r="A338" t="s">
        <v>6348</v>
      </c>
    </row>
    <row r="339" spans="1:1" x14ac:dyDescent="0.2">
      <c r="A339" t="s">
        <v>6349</v>
      </c>
    </row>
    <row r="340" spans="1:1" x14ac:dyDescent="0.2">
      <c r="A340" t="s">
        <v>6350</v>
      </c>
    </row>
    <row r="341" spans="1:1" x14ac:dyDescent="0.2">
      <c r="A341" t="s">
        <v>6351</v>
      </c>
    </row>
    <row r="342" spans="1:1" x14ac:dyDescent="0.2">
      <c r="A342" t="s">
        <v>6352</v>
      </c>
    </row>
    <row r="343" spans="1:1" x14ac:dyDescent="0.2">
      <c r="A343" t="s">
        <v>6353</v>
      </c>
    </row>
    <row r="344" spans="1:1" x14ac:dyDescent="0.2">
      <c r="A344" t="s">
        <v>6354</v>
      </c>
    </row>
    <row r="345" spans="1:1" x14ac:dyDescent="0.2">
      <c r="A345" t="s">
        <v>6355</v>
      </c>
    </row>
    <row r="346" spans="1:1" x14ac:dyDescent="0.2">
      <c r="A346" t="s">
        <v>6356</v>
      </c>
    </row>
    <row r="347" spans="1:1" x14ac:dyDescent="0.2">
      <c r="A347" t="s">
        <v>6357</v>
      </c>
    </row>
    <row r="348" spans="1:1" x14ac:dyDescent="0.2">
      <c r="A348" t="s">
        <v>6358</v>
      </c>
    </row>
    <row r="349" spans="1:1" x14ac:dyDescent="0.2">
      <c r="A349" t="s">
        <v>6359</v>
      </c>
    </row>
    <row r="350" spans="1:1" x14ac:dyDescent="0.2">
      <c r="A350" t="s">
        <v>6360</v>
      </c>
    </row>
    <row r="351" spans="1:1" x14ac:dyDescent="0.2">
      <c r="A351" t="s">
        <v>6361</v>
      </c>
    </row>
    <row r="352" spans="1:1" x14ac:dyDescent="0.2">
      <c r="A352" t="s">
        <v>6362</v>
      </c>
    </row>
    <row r="353" spans="1:1" x14ac:dyDescent="0.2">
      <c r="A353" t="s">
        <v>6363</v>
      </c>
    </row>
    <row r="354" spans="1:1" x14ac:dyDescent="0.2">
      <c r="A354" t="s">
        <v>6364</v>
      </c>
    </row>
    <row r="355" spans="1:1" x14ac:dyDescent="0.2">
      <c r="A355" t="s">
        <v>6365</v>
      </c>
    </row>
    <row r="356" spans="1:1" x14ac:dyDescent="0.2">
      <c r="A356" t="s">
        <v>6366</v>
      </c>
    </row>
    <row r="357" spans="1:1" x14ac:dyDescent="0.2">
      <c r="A357" t="s">
        <v>6367</v>
      </c>
    </row>
    <row r="358" spans="1:1" x14ac:dyDescent="0.2">
      <c r="A358" t="s">
        <v>6368</v>
      </c>
    </row>
    <row r="359" spans="1:1" x14ac:dyDescent="0.2">
      <c r="A359" t="s">
        <v>6369</v>
      </c>
    </row>
    <row r="360" spans="1:1" x14ac:dyDescent="0.2">
      <c r="A360" t="s">
        <v>6370</v>
      </c>
    </row>
    <row r="361" spans="1:1" x14ac:dyDescent="0.2">
      <c r="A361" t="s">
        <v>6371</v>
      </c>
    </row>
    <row r="362" spans="1:1" x14ac:dyDescent="0.2">
      <c r="A362" t="s">
        <v>6372</v>
      </c>
    </row>
    <row r="363" spans="1:1" x14ac:dyDescent="0.2">
      <c r="A363" t="s">
        <v>6373</v>
      </c>
    </row>
    <row r="364" spans="1:1" x14ac:dyDescent="0.2">
      <c r="A364" t="s">
        <v>6374</v>
      </c>
    </row>
    <row r="365" spans="1:1" x14ac:dyDescent="0.2">
      <c r="A365" t="s">
        <v>6375</v>
      </c>
    </row>
    <row r="366" spans="1:1" x14ac:dyDescent="0.2">
      <c r="A366" t="s">
        <v>6376</v>
      </c>
    </row>
    <row r="367" spans="1:1" x14ac:dyDescent="0.2">
      <c r="A367" t="s">
        <v>6377</v>
      </c>
    </row>
    <row r="368" spans="1:1" x14ac:dyDescent="0.2">
      <c r="A368" t="s">
        <v>6378</v>
      </c>
    </row>
    <row r="369" spans="1:1" x14ac:dyDescent="0.2">
      <c r="A369" t="s">
        <v>6379</v>
      </c>
    </row>
    <row r="370" spans="1:1" x14ac:dyDescent="0.2">
      <c r="A370" t="s">
        <v>6380</v>
      </c>
    </row>
    <row r="371" spans="1:1" x14ac:dyDescent="0.2">
      <c r="A371" t="s">
        <v>6381</v>
      </c>
    </row>
    <row r="372" spans="1:1" x14ac:dyDescent="0.2">
      <c r="A372" t="s">
        <v>6382</v>
      </c>
    </row>
    <row r="373" spans="1:1" x14ac:dyDescent="0.2">
      <c r="A373" t="s">
        <v>6383</v>
      </c>
    </row>
    <row r="374" spans="1:1" x14ac:dyDescent="0.2">
      <c r="A374" t="s">
        <v>6384</v>
      </c>
    </row>
    <row r="375" spans="1:1" x14ac:dyDescent="0.2">
      <c r="A375" t="s">
        <v>6385</v>
      </c>
    </row>
    <row r="376" spans="1:1" x14ac:dyDescent="0.2">
      <c r="A376" t="s">
        <v>6386</v>
      </c>
    </row>
    <row r="377" spans="1:1" x14ac:dyDescent="0.2">
      <c r="A377" t="s">
        <v>6387</v>
      </c>
    </row>
    <row r="378" spans="1:1" x14ac:dyDescent="0.2">
      <c r="A378" t="s">
        <v>6388</v>
      </c>
    </row>
    <row r="379" spans="1:1" x14ac:dyDescent="0.2">
      <c r="A379" t="s">
        <v>6389</v>
      </c>
    </row>
    <row r="380" spans="1:1" x14ac:dyDescent="0.2">
      <c r="A380" t="s">
        <v>6390</v>
      </c>
    </row>
    <row r="381" spans="1:1" x14ac:dyDescent="0.2">
      <c r="A381" t="s">
        <v>6391</v>
      </c>
    </row>
    <row r="382" spans="1:1" x14ac:dyDescent="0.2">
      <c r="A382" t="s">
        <v>6392</v>
      </c>
    </row>
    <row r="383" spans="1:1" x14ac:dyDescent="0.2">
      <c r="A383" t="s">
        <v>6393</v>
      </c>
    </row>
    <row r="384" spans="1:1" x14ac:dyDescent="0.2">
      <c r="A384" t="s">
        <v>6394</v>
      </c>
    </row>
    <row r="385" spans="1:1" x14ac:dyDescent="0.2">
      <c r="A385" t="s">
        <v>6395</v>
      </c>
    </row>
    <row r="386" spans="1:1" x14ac:dyDescent="0.2">
      <c r="A386" t="s">
        <v>6396</v>
      </c>
    </row>
    <row r="387" spans="1:1" x14ac:dyDescent="0.2">
      <c r="A387" t="s">
        <v>6397</v>
      </c>
    </row>
    <row r="388" spans="1:1" x14ac:dyDescent="0.2">
      <c r="A388" t="s">
        <v>6398</v>
      </c>
    </row>
    <row r="389" spans="1:1" x14ac:dyDescent="0.2">
      <c r="A389" t="s">
        <v>6399</v>
      </c>
    </row>
    <row r="390" spans="1:1" x14ac:dyDescent="0.2">
      <c r="A390" t="s">
        <v>6400</v>
      </c>
    </row>
    <row r="391" spans="1:1" x14ac:dyDescent="0.2">
      <c r="A391" t="s">
        <v>6401</v>
      </c>
    </row>
    <row r="392" spans="1:1" x14ac:dyDescent="0.2">
      <c r="A392" t="s">
        <v>6402</v>
      </c>
    </row>
    <row r="393" spans="1:1" x14ac:dyDescent="0.2">
      <c r="A393" t="s">
        <v>6403</v>
      </c>
    </row>
    <row r="394" spans="1:1" x14ac:dyDescent="0.2">
      <c r="A394" t="s">
        <v>6404</v>
      </c>
    </row>
    <row r="395" spans="1:1" x14ac:dyDescent="0.2">
      <c r="A395" t="s">
        <v>6405</v>
      </c>
    </row>
    <row r="396" spans="1:1" x14ac:dyDescent="0.2">
      <c r="A396" t="s">
        <v>6406</v>
      </c>
    </row>
    <row r="397" spans="1:1" x14ac:dyDescent="0.2">
      <c r="A397" t="s">
        <v>6407</v>
      </c>
    </row>
    <row r="398" spans="1:1" x14ac:dyDescent="0.2">
      <c r="A398" t="s">
        <v>6408</v>
      </c>
    </row>
    <row r="399" spans="1:1" x14ac:dyDescent="0.2">
      <c r="A399" t="s">
        <v>6409</v>
      </c>
    </row>
    <row r="400" spans="1:1" x14ac:dyDescent="0.2">
      <c r="A400" t="s">
        <v>6410</v>
      </c>
    </row>
    <row r="401" spans="1:1" x14ac:dyDescent="0.2">
      <c r="A401" t="s">
        <v>6411</v>
      </c>
    </row>
    <row r="402" spans="1:1" x14ac:dyDescent="0.2">
      <c r="A402" t="s">
        <v>6412</v>
      </c>
    </row>
    <row r="403" spans="1:1" x14ac:dyDescent="0.2">
      <c r="A403" t="s">
        <v>6413</v>
      </c>
    </row>
    <row r="404" spans="1:1" x14ac:dyDescent="0.2">
      <c r="A404" t="s">
        <v>6414</v>
      </c>
    </row>
    <row r="405" spans="1:1" x14ac:dyDescent="0.2">
      <c r="A405" t="s">
        <v>6415</v>
      </c>
    </row>
    <row r="406" spans="1:1" x14ac:dyDescent="0.2">
      <c r="A406" t="s">
        <v>6416</v>
      </c>
    </row>
    <row r="407" spans="1:1" x14ac:dyDescent="0.2">
      <c r="A407" t="s">
        <v>6417</v>
      </c>
    </row>
    <row r="408" spans="1:1" x14ac:dyDescent="0.2">
      <c r="A408" t="s">
        <v>6418</v>
      </c>
    </row>
    <row r="409" spans="1:1" x14ac:dyDescent="0.2">
      <c r="A409" t="s">
        <v>6419</v>
      </c>
    </row>
    <row r="410" spans="1:1" x14ac:dyDescent="0.2">
      <c r="A410" t="s">
        <v>6420</v>
      </c>
    </row>
    <row r="411" spans="1:1" x14ac:dyDescent="0.2">
      <c r="A411" t="s">
        <v>6421</v>
      </c>
    </row>
    <row r="412" spans="1:1" x14ac:dyDescent="0.2">
      <c r="A412" t="s">
        <v>6422</v>
      </c>
    </row>
    <row r="413" spans="1:1" x14ac:dyDescent="0.2">
      <c r="A413" t="s">
        <v>7473</v>
      </c>
    </row>
    <row r="414" spans="1:1" x14ac:dyDescent="0.2">
      <c r="A414" t="s">
        <v>6423</v>
      </c>
    </row>
    <row r="415" spans="1:1" x14ac:dyDescent="0.2">
      <c r="A415" t="s">
        <v>6424</v>
      </c>
    </row>
    <row r="416" spans="1:1" x14ac:dyDescent="0.2">
      <c r="A416" t="s">
        <v>6425</v>
      </c>
    </row>
    <row r="417" spans="1:1" x14ac:dyDescent="0.2">
      <c r="A417" t="s">
        <v>6426</v>
      </c>
    </row>
    <row r="418" spans="1:1" x14ac:dyDescent="0.2">
      <c r="A418" t="s">
        <v>6427</v>
      </c>
    </row>
    <row r="419" spans="1:1" x14ac:dyDescent="0.2">
      <c r="A419" t="s">
        <v>6428</v>
      </c>
    </row>
    <row r="420" spans="1:1" x14ac:dyDescent="0.2">
      <c r="A420" t="s">
        <v>6429</v>
      </c>
    </row>
    <row r="421" spans="1:1" x14ac:dyDescent="0.2">
      <c r="A421" t="s">
        <v>6430</v>
      </c>
    </row>
    <row r="422" spans="1:1" x14ac:dyDescent="0.2">
      <c r="A422" t="s">
        <v>6431</v>
      </c>
    </row>
    <row r="423" spans="1:1" x14ac:dyDescent="0.2">
      <c r="A423" t="s">
        <v>6432</v>
      </c>
    </row>
    <row r="424" spans="1:1" x14ac:dyDescent="0.2">
      <c r="A424" t="s">
        <v>6433</v>
      </c>
    </row>
    <row r="425" spans="1:1" x14ac:dyDescent="0.2">
      <c r="A425" t="s">
        <v>6434</v>
      </c>
    </row>
    <row r="426" spans="1:1" x14ac:dyDescent="0.2">
      <c r="A426" t="s">
        <v>6435</v>
      </c>
    </row>
    <row r="427" spans="1:1" x14ac:dyDescent="0.2">
      <c r="A427" t="s">
        <v>6436</v>
      </c>
    </row>
    <row r="428" spans="1:1" x14ac:dyDescent="0.2">
      <c r="A428" t="s">
        <v>6437</v>
      </c>
    </row>
    <row r="429" spans="1:1" x14ac:dyDescent="0.2">
      <c r="A429" t="s">
        <v>6438</v>
      </c>
    </row>
    <row r="430" spans="1:1" x14ac:dyDescent="0.2">
      <c r="A430" t="s">
        <v>6439</v>
      </c>
    </row>
    <row r="431" spans="1:1" x14ac:dyDescent="0.2">
      <c r="A431" t="s">
        <v>6440</v>
      </c>
    </row>
    <row r="432" spans="1:1" x14ac:dyDescent="0.2">
      <c r="A432" t="s">
        <v>6441</v>
      </c>
    </row>
    <row r="433" spans="1:1" x14ac:dyDescent="0.2">
      <c r="A433" t="s">
        <v>6442</v>
      </c>
    </row>
    <row r="434" spans="1:1" x14ac:dyDescent="0.2">
      <c r="A434" t="s">
        <v>6443</v>
      </c>
    </row>
    <row r="435" spans="1:1" x14ac:dyDescent="0.2">
      <c r="A435" t="s">
        <v>6444</v>
      </c>
    </row>
    <row r="436" spans="1:1" x14ac:dyDescent="0.2">
      <c r="A436" t="s">
        <v>6445</v>
      </c>
    </row>
    <row r="437" spans="1:1" x14ac:dyDescent="0.2">
      <c r="A437" t="s">
        <v>6446</v>
      </c>
    </row>
    <row r="438" spans="1:1" x14ac:dyDescent="0.2">
      <c r="A438" t="s">
        <v>6447</v>
      </c>
    </row>
    <row r="439" spans="1:1" x14ac:dyDescent="0.2">
      <c r="A439" t="s">
        <v>6448</v>
      </c>
    </row>
    <row r="440" spans="1:1" x14ac:dyDescent="0.2">
      <c r="A440" t="s">
        <v>6449</v>
      </c>
    </row>
    <row r="441" spans="1:1" x14ac:dyDescent="0.2">
      <c r="A441" t="s">
        <v>6450</v>
      </c>
    </row>
    <row r="442" spans="1:1" x14ac:dyDescent="0.2">
      <c r="A442" t="s">
        <v>6451</v>
      </c>
    </row>
    <row r="443" spans="1:1" x14ac:dyDescent="0.2">
      <c r="A443" t="s">
        <v>6452</v>
      </c>
    </row>
    <row r="444" spans="1:1" x14ac:dyDescent="0.2">
      <c r="A444" t="s">
        <v>6453</v>
      </c>
    </row>
    <row r="445" spans="1:1" x14ac:dyDescent="0.2">
      <c r="A445" t="s">
        <v>6454</v>
      </c>
    </row>
    <row r="446" spans="1:1" x14ac:dyDescent="0.2">
      <c r="A446" t="s">
        <v>6455</v>
      </c>
    </row>
    <row r="447" spans="1:1" x14ac:dyDescent="0.2">
      <c r="A447" t="s">
        <v>6456</v>
      </c>
    </row>
    <row r="448" spans="1:1" x14ac:dyDescent="0.2">
      <c r="A448" t="s">
        <v>6457</v>
      </c>
    </row>
    <row r="449" spans="1:1" x14ac:dyDescent="0.2">
      <c r="A449" t="s">
        <v>6458</v>
      </c>
    </row>
    <row r="450" spans="1:1" x14ac:dyDescent="0.2">
      <c r="A450" t="s">
        <v>7474</v>
      </c>
    </row>
    <row r="451" spans="1:1" x14ac:dyDescent="0.2">
      <c r="A451" t="s">
        <v>6459</v>
      </c>
    </row>
    <row r="452" spans="1:1" x14ac:dyDescent="0.2">
      <c r="A452" t="s">
        <v>6460</v>
      </c>
    </row>
    <row r="453" spans="1:1" x14ac:dyDescent="0.2">
      <c r="A453" t="s">
        <v>6461</v>
      </c>
    </row>
    <row r="454" spans="1:1" x14ac:dyDescent="0.2">
      <c r="A454" t="s">
        <v>6462</v>
      </c>
    </row>
    <row r="455" spans="1:1" x14ac:dyDescent="0.2">
      <c r="A455" t="s">
        <v>6463</v>
      </c>
    </row>
    <row r="456" spans="1:1" x14ac:dyDescent="0.2">
      <c r="A456" t="s">
        <v>6464</v>
      </c>
    </row>
    <row r="457" spans="1:1" x14ac:dyDescent="0.2">
      <c r="A457" t="s">
        <v>6465</v>
      </c>
    </row>
    <row r="458" spans="1:1" x14ac:dyDescent="0.2">
      <c r="A458" t="s">
        <v>6466</v>
      </c>
    </row>
    <row r="459" spans="1:1" x14ac:dyDescent="0.2">
      <c r="A459" t="s">
        <v>6467</v>
      </c>
    </row>
    <row r="460" spans="1:1" x14ac:dyDescent="0.2">
      <c r="A460" t="s">
        <v>6468</v>
      </c>
    </row>
    <row r="461" spans="1:1" x14ac:dyDescent="0.2">
      <c r="A461" t="s">
        <v>6469</v>
      </c>
    </row>
    <row r="462" spans="1:1" x14ac:dyDescent="0.2">
      <c r="A462" t="s">
        <v>6470</v>
      </c>
    </row>
    <row r="463" spans="1:1" x14ac:dyDescent="0.2">
      <c r="A463" t="s">
        <v>6471</v>
      </c>
    </row>
    <row r="464" spans="1:1" x14ac:dyDescent="0.2">
      <c r="A464" t="s">
        <v>6472</v>
      </c>
    </row>
    <row r="465" spans="1:1" x14ac:dyDescent="0.2">
      <c r="A465" t="s">
        <v>6473</v>
      </c>
    </row>
    <row r="466" spans="1:1" x14ac:dyDescent="0.2">
      <c r="A466" t="s">
        <v>6474</v>
      </c>
    </row>
    <row r="467" spans="1:1" x14ac:dyDescent="0.2">
      <c r="A467" t="s">
        <v>6475</v>
      </c>
    </row>
    <row r="468" spans="1:1" x14ac:dyDescent="0.2">
      <c r="A468" t="s">
        <v>6476</v>
      </c>
    </row>
    <row r="469" spans="1:1" x14ac:dyDescent="0.2">
      <c r="A469" t="s">
        <v>6477</v>
      </c>
    </row>
    <row r="470" spans="1:1" x14ac:dyDescent="0.2">
      <c r="A470" t="s">
        <v>6478</v>
      </c>
    </row>
    <row r="471" spans="1:1" x14ac:dyDescent="0.2">
      <c r="A471" t="s">
        <v>6479</v>
      </c>
    </row>
    <row r="472" spans="1:1" x14ac:dyDescent="0.2">
      <c r="A472" t="s">
        <v>6480</v>
      </c>
    </row>
    <row r="473" spans="1:1" x14ac:dyDescent="0.2">
      <c r="A473" t="s">
        <v>6481</v>
      </c>
    </row>
    <row r="474" spans="1:1" x14ac:dyDescent="0.2">
      <c r="A474" t="s">
        <v>6482</v>
      </c>
    </row>
    <row r="475" spans="1:1" x14ac:dyDescent="0.2">
      <c r="A475" t="s">
        <v>6483</v>
      </c>
    </row>
    <row r="476" spans="1:1" x14ac:dyDescent="0.2">
      <c r="A476" t="s">
        <v>6484</v>
      </c>
    </row>
    <row r="477" spans="1:1" x14ac:dyDescent="0.2">
      <c r="A477" t="s">
        <v>6485</v>
      </c>
    </row>
    <row r="478" spans="1:1" x14ac:dyDescent="0.2">
      <c r="A478" t="s">
        <v>6486</v>
      </c>
    </row>
    <row r="479" spans="1:1" x14ac:dyDescent="0.2">
      <c r="A479" t="s">
        <v>6487</v>
      </c>
    </row>
    <row r="480" spans="1:1" x14ac:dyDescent="0.2">
      <c r="A480" t="s">
        <v>6488</v>
      </c>
    </row>
    <row r="481" spans="1:1" x14ac:dyDescent="0.2">
      <c r="A481" t="s">
        <v>6489</v>
      </c>
    </row>
    <row r="482" spans="1:1" x14ac:dyDescent="0.2">
      <c r="A482" t="s">
        <v>6490</v>
      </c>
    </row>
    <row r="483" spans="1:1" x14ac:dyDescent="0.2">
      <c r="A483" t="s">
        <v>6491</v>
      </c>
    </row>
    <row r="484" spans="1:1" x14ac:dyDescent="0.2">
      <c r="A484" t="s">
        <v>6492</v>
      </c>
    </row>
    <row r="485" spans="1:1" x14ac:dyDescent="0.2">
      <c r="A485" t="s">
        <v>6493</v>
      </c>
    </row>
    <row r="486" spans="1:1" x14ac:dyDescent="0.2">
      <c r="A486" t="s">
        <v>6494</v>
      </c>
    </row>
    <row r="487" spans="1:1" x14ac:dyDescent="0.2">
      <c r="A487" t="s">
        <v>6495</v>
      </c>
    </row>
    <row r="488" spans="1:1" x14ac:dyDescent="0.2">
      <c r="A488" t="s">
        <v>6496</v>
      </c>
    </row>
    <row r="489" spans="1:1" x14ac:dyDescent="0.2">
      <c r="A489" t="s">
        <v>6497</v>
      </c>
    </row>
    <row r="490" spans="1:1" x14ac:dyDescent="0.2">
      <c r="A490" t="s">
        <v>6498</v>
      </c>
    </row>
    <row r="491" spans="1:1" x14ac:dyDescent="0.2">
      <c r="A491" t="s">
        <v>6499</v>
      </c>
    </row>
    <row r="492" spans="1:1" x14ac:dyDescent="0.2">
      <c r="A492" t="s">
        <v>6500</v>
      </c>
    </row>
    <row r="493" spans="1:1" x14ac:dyDescent="0.2">
      <c r="A493" t="s">
        <v>6501</v>
      </c>
    </row>
    <row r="494" spans="1:1" x14ac:dyDescent="0.2">
      <c r="A494" t="s">
        <v>6502</v>
      </c>
    </row>
    <row r="495" spans="1:1" x14ac:dyDescent="0.2">
      <c r="A495" t="s">
        <v>6503</v>
      </c>
    </row>
    <row r="496" spans="1:1" x14ac:dyDescent="0.2">
      <c r="A496" t="s">
        <v>6504</v>
      </c>
    </row>
    <row r="497" spans="1:1" x14ac:dyDescent="0.2">
      <c r="A497" t="s">
        <v>6505</v>
      </c>
    </row>
    <row r="498" spans="1:1" x14ac:dyDescent="0.2">
      <c r="A498" t="s">
        <v>6506</v>
      </c>
    </row>
    <row r="499" spans="1:1" x14ac:dyDescent="0.2">
      <c r="A499" t="s">
        <v>6507</v>
      </c>
    </row>
    <row r="500" spans="1:1" x14ac:dyDescent="0.2">
      <c r="A500" t="s">
        <v>6508</v>
      </c>
    </row>
    <row r="501" spans="1:1" x14ac:dyDescent="0.2">
      <c r="A501" t="s">
        <v>6509</v>
      </c>
    </row>
    <row r="502" spans="1:1" x14ac:dyDescent="0.2">
      <c r="A502" t="s">
        <v>6510</v>
      </c>
    </row>
    <row r="503" spans="1:1" x14ac:dyDescent="0.2">
      <c r="A503" t="s">
        <v>6511</v>
      </c>
    </row>
    <row r="504" spans="1:1" x14ac:dyDescent="0.2">
      <c r="A504" t="s">
        <v>6512</v>
      </c>
    </row>
    <row r="505" spans="1:1" x14ac:dyDescent="0.2">
      <c r="A505" t="s">
        <v>6513</v>
      </c>
    </row>
    <row r="506" spans="1:1" x14ac:dyDescent="0.2">
      <c r="A506" t="s">
        <v>6514</v>
      </c>
    </row>
    <row r="507" spans="1:1" x14ac:dyDescent="0.2">
      <c r="A507" t="s">
        <v>6515</v>
      </c>
    </row>
    <row r="508" spans="1:1" x14ac:dyDescent="0.2">
      <c r="A508" t="s">
        <v>6516</v>
      </c>
    </row>
    <row r="509" spans="1:1" x14ac:dyDescent="0.2">
      <c r="A509" t="s">
        <v>6517</v>
      </c>
    </row>
    <row r="510" spans="1:1" x14ac:dyDescent="0.2">
      <c r="A510" t="s">
        <v>6518</v>
      </c>
    </row>
    <row r="511" spans="1:1" x14ac:dyDescent="0.2">
      <c r="A511" t="s">
        <v>6519</v>
      </c>
    </row>
    <row r="512" spans="1:1" x14ac:dyDescent="0.2">
      <c r="A512" t="s">
        <v>6520</v>
      </c>
    </row>
    <row r="513" spans="1:1" x14ac:dyDescent="0.2">
      <c r="A513" t="s">
        <v>6521</v>
      </c>
    </row>
    <row r="514" spans="1:1" x14ac:dyDescent="0.2">
      <c r="A514" t="s">
        <v>6522</v>
      </c>
    </row>
    <row r="515" spans="1:1" x14ac:dyDescent="0.2">
      <c r="A515" t="s">
        <v>6523</v>
      </c>
    </row>
    <row r="516" spans="1:1" x14ac:dyDescent="0.2">
      <c r="A516" t="s">
        <v>6524</v>
      </c>
    </row>
    <row r="517" spans="1:1" x14ac:dyDescent="0.2">
      <c r="A517" t="s">
        <v>6525</v>
      </c>
    </row>
    <row r="518" spans="1:1" x14ac:dyDescent="0.2">
      <c r="A518" t="s">
        <v>6526</v>
      </c>
    </row>
    <row r="519" spans="1:1" x14ac:dyDescent="0.2">
      <c r="A519" t="s">
        <v>6527</v>
      </c>
    </row>
    <row r="520" spans="1:1" x14ac:dyDescent="0.2">
      <c r="A520" t="s">
        <v>6528</v>
      </c>
    </row>
    <row r="521" spans="1:1" x14ac:dyDescent="0.2">
      <c r="A521" t="s">
        <v>6529</v>
      </c>
    </row>
    <row r="522" spans="1:1" x14ac:dyDescent="0.2">
      <c r="A522" t="s">
        <v>6530</v>
      </c>
    </row>
    <row r="523" spans="1:1" x14ac:dyDescent="0.2">
      <c r="A523" t="s">
        <v>6531</v>
      </c>
    </row>
    <row r="524" spans="1:1" x14ac:dyDescent="0.2">
      <c r="A524" t="s">
        <v>6532</v>
      </c>
    </row>
    <row r="525" spans="1:1" x14ac:dyDescent="0.2">
      <c r="A525" t="s">
        <v>6533</v>
      </c>
    </row>
    <row r="526" spans="1:1" x14ac:dyDescent="0.2">
      <c r="A526" t="s">
        <v>6534</v>
      </c>
    </row>
    <row r="527" spans="1:1" x14ac:dyDescent="0.2">
      <c r="A527" t="s">
        <v>6535</v>
      </c>
    </row>
    <row r="528" spans="1:1" x14ac:dyDescent="0.2">
      <c r="A528" t="s">
        <v>6536</v>
      </c>
    </row>
    <row r="529" spans="1:1" x14ac:dyDescent="0.2">
      <c r="A529" t="s">
        <v>6537</v>
      </c>
    </row>
    <row r="530" spans="1:1" x14ac:dyDescent="0.2">
      <c r="A530" t="s">
        <v>6538</v>
      </c>
    </row>
    <row r="531" spans="1:1" x14ac:dyDescent="0.2">
      <c r="A531" t="s">
        <v>6539</v>
      </c>
    </row>
    <row r="532" spans="1:1" x14ac:dyDescent="0.2">
      <c r="A532" t="s">
        <v>6540</v>
      </c>
    </row>
    <row r="533" spans="1:1" x14ac:dyDescent="0.2">
      <c r="A533" t="s">
        <v>6541</v>
      </c>
    </row>
    <row r="534" spans="1:1" x14ac:dyDescent="0.2">
      <c r="A534" t="s">
        <v>6542</v>
      </c>
    </row>
    <row r="535" spans="1:1" x14ac:dyDescent="0.2">
      <c r="A535" t="s">
        <v>6543</v>
      </c>
    </row>
    <row r="536" spans="1:1" x14ac:dyDescent="0.2">
      <c r="A536" t="s">
        <v>6544</v>
      </c>
    </row>
    <row r="537" spans="1:1" x14ac:dyDescent="0.2">
      <c r="A537" t="s">
        <v>6545</v>
      </c>
    </row>
    <row r="538" spans="1:1" x14ac:dyDescent="0.2">
      <c r="A538" t="s">
        <v>6546</v>
      </c>
    </row>
    <row r="539" spans="1:1" x14ac:dyDescent="0.2">
      <c r="A539" t="s">
        <v>6547</v>
      </c>
    </row>
    <row r="540" spans="1:1" x14ac:dyDescent="0.2">
      <c r="A540" t="s">
        <v>6548</v>
      </c>
    </row>
    <row r="541" spans="1:1" x14ac:dyDescent="0.2">
      <c r="A541" t="s">
        <v>6549</v>
      </c>
    </row>
    <row r="542" spans="1:1" x14ac:dyDescent="0.2">
      <c r="A542" t="s">
        <v>6550</v>
      </c>
    </row>
    <row r="543" spans="1:1" x14ac:dyDescent="0.2">
      <c r="A543" t="s">
        <v>6551</v>
      </c>
    </row>
    <row r="544" spans="1:1" x14ac:dyDescent="0.2">
      <c r="A544" t="s">
        <v>6552</v>
      </c>
    </row>
    <row r="545" spans="1:1" x14ac:dyDescent="0.2">
      <c r="A545" t="s">
        <v>6553</v>
      </c>
    </row>
    <row r="546" spans="1:1" x14ac:dyDescent="0.2">
      <c r="A546" t="s">
        <v>6554</v>
      </c>
    </row>
    <row r="547" spans="1:1" x14ac:dyDescent="0.2">
      <c r="A547" t="s">
        <v>6555</v>
      </c>
    </row>
    <row r="548" spans="1:1" x14ac:dyDescent="0.2">
      <c r="A548" t="s">
        <v>6556</v>
      </c>
    </row>
    <row r="549" spans="1:1" x14ac:dyDescent="0.2">
      <c r="A549" t="s">
        <v>6557</v>
      </c>
    </row>
    <row r="550" spans="1:1" x14ac:dyDescent="0.2">
      <c r="A550" t="s">
        <v>6558</v>
      </c>
    </row>
    <row r="551" spans="1:1" x14ac:dyDescent="0.2">
      <c r="A551" t="s">
        <v>6559</v>
      </c>
    </row>
    <row r="552" spans="1:1" x14ac:dyDescent="0.2">
      <c r="A552" t="s">
        <v>6560</v>
      </c>
    </row>
    <row r="553" spans="1:1" x14ac:dyDescent="0.2">
      <c r="A553" t="s">
        <v>6561</v>
      </c>
    </row>
    <row r="554" spans="1:1" x14ac:dyDescent="0.2">
      <c r="A554" t="s">
        <v>6562</v>
      </c>
    </row>
    <row r="555" spans="1:1" x14ac:dyDescent="0.2">
      <c r="A555" t="s">
        <v>6563</v>
      </c>
    </row>
    <row r="556" spans="1:1" x14ac:dyDescent="0.2">
      <c r="A556" t="s">
        <v>6564</v>
      </c>
    </row>
    <row r="557" spans="1:1" x14ac:dyDescent="0.2">
      <c r="A557" t="s">
        <v>6565</v>
      </c>
    </row>
    <row r="558" spans="1:1" x14ac:dyDescent="0.2">
      <c r="A558" t="s">
        <v>6566</v>
      </c>
    </row>
    <row r="559" spans="1:1" x14ac:dyDescent="0.2">
      <c r="A559" t="s">
        <v>6567</v>
      </c>
    </row>
    <row r="560" spans="1:1" x14ac:dyDescent="0.2">
      <c r="A560" t="s">
        <v>6568</v>
      </c>
    </row>
    <row r="561" spans="1:1" x14ac:dyDescent="0.2">
      <c r="A561" t="s">
        <v>6569</v>
      </c>
    </row>
    <row r="562" spans="1:1" x14ac:dyDescent="0.2">
      <c r="A562" t="s">
        <v>6570</v>
      </c>
    </row>
    <row r="563" spans="1:1" x14ac:dyDescent="0.2">
      <c r="A563" t="s">
        <v>6571</v>
      </c>
    </row>
    <row r="564" spans="1:1" x14ac:dyDescent="0.2">
      <c r="A564" t="s">
        <v>6572</v>
      </c>
    </row>
    <row r="565" spans="1:1" x14ac:dyDescent="0.2">
      <c r="A565" t="s">
        <v>6573</v>
      </c>
    </row>
    <row r="566" spans="1:1" x14ac:dyDescent="0.2">
      <c r="A566" t="s">
        <v>6574</v>
      </c>
    </row>
    <row r="567" spans="1:1" x14ac:dyDescent="0.2">
      <c r="A567" t="s">
        <v>6575</v>
      </c>
    </row>
    <row r="568" spans="1:1" x14ac:dyDescent="0.2">
      <c r="A568" t="s">
        <v>7475</v>
      </c>
    </row>
    <row r="569" spans="1:1" x14ac:dyDescent="0.2">
      <c r="A569" t="s">
        <v>6576</v>
      </c>
    </row>
    <row r="570" spans="1:1" x14ac:dyDescent="0.2">
      <c r="A570" t="s">
        <v>6577</v>
      </c>
    </row>
    <row r="571" spans="1:1" x14ac:dyDescent="0.2">
      <c r="A571" t="s">
        <v>6578</v>
      </c>
    </row>
    <row r="572" spans="1:1" x14ac:dyDescent="0.2">
      <c r="A572" t="s">
        <v>6579</v>
      </c>
    </row>
    <row r="573" spans="1:1" x14ac:dyDescent="0.2">
      <c r="A573" t="s">
        <v>6580</v>
      </c>
    </row>
    <row r="574" spans="1:1" x14ac:dyDescent="0.2">
      <c r="A574" t="s">
        <v>6581</v>
      </c>
    </row>
    <row r="575" spans="1:1" x14ac:dyDescent="0.2">
      <c r="A575" t="s">
        <v>6582</v>
      </c>
    </row>
    <row r="576" spans="1:1" x14ac:dyDescent="0.2">
      <c r="A576" t="s">
        <v>6583</v>
      </c>
    </row>
    <row r="577" spans="1:1" x14ac:dyDescent="0.2">
      <c r="A577" t="s">
        <v>6584</v>
      </c>
    </row>
    <row r="578" spans="1:1" x14ac:dyDescent="0.2">
      <c r="A578" t="s">
        <v>6585</v>
      </c>
    </row>
    <row r="579" spans="1:1" x14ac:dyDescent="0.2">
      <c r="A579" t="s">
        <v>6586</v>
      </c>
    </row>
    <row r="580" spans="1:1" x14ac:dyDescent="0.2">
      <c r="A580" t="s">
        <v>6587</v>
      </c>
    </row>
    <row r="581" spans="1:1" x14ac:dyDescent="0.2">
      <c r="A581" t="s">
        <v>6588</v>
      </c>
    </row>
    <row r="582" spans="1:1" x14ac:dyDescent="0.2">
      <c r="A582" t="s">
        <v>6589</v>
      </c>
    </row>
    <row r="583" spans="1:1" x14ac:dyDescent="0.2">
      <c r="A583" t="s">
        <v>6590</v>
      </c>
    </row>
    <row r="584" spans="1:1" x14ac:dyDescent="0.2">
      <c r="A584" t="s">
        <v>6591</v>
      </c>
    </row>
    <row r="585" spans="1:1" x14ac:dyDescent="0.2">
      <c r="A585" t="s">
        <v>6592</v>
      </c>
    </row>
    <row r="586" spans="1:1" x14ac:dyDescent="0.2">
      <c r="A586" t="s">
        <v>6593</v>
      </c>
    </row>
    <row r="587" spans="1:1" x14ac:dyDescent="0.2">
      <c r="A587" t="s">
        <v>6594</v>
      </c>
    </row>
    <row r="588" spans="1:1" x14ac:dyDescent="0.2">
      <c r="A588" t="s">
        <v>6595</v>
      </c>
    </row>
    <row r="589" spans="1:1" x14ac:dyDescent="0.2">
      <c r="A589" t="s">
        <v>6596</v>
      </c>
    </row>
    <row r="590" spans="1:1" x14ac:dyDescent="0.2">
      <c r="A590" t="s">
        <v>6597</v>
      </c>
    </row>
    <row r="591" spans="1:1" x14ac:dyDescent="0.2">
      <c r="A591" t="s">
        <v>6598</v>
      </c>
    </row>
    <row r="592" spans="1:1" x14ac:dyDescent="0.2">
      <c r="A592" t="s">
        <v>6599</v>
      </c>
    </row>
    <row r="593" spans="1:1" x14ac:dyDescent="0.2">
      <c r="A593" t="s">
        <v>6600</v>
      </c>
    </row>
    <row r="594" spans="1:1" x14ac:dyDescent="0.2">
      <c r="A594" t="s">
        <v>6601</v>
      </c>
    </row>
    <row r="595" spans="1:1" x14ac:dyDescent="0.2">
      <c r="A595" t="s">
        <v>6602</v>
      </c>
    </row>
    <row r="596" spans="1:1" x14ac:dyDescent="0.2">
      <c r="A596" t="s">
        <v>6603</v>
      </c>
    </row>
    <row r="597" spans="1:1" x14ac:dyDescent="0.2">
      <c r="A597" t="s">
        <v>6604</v>
      </c>
    </row>
    <row r="598" spans="1:1" x14ac:dyDescent="0.2">
      <c r="A598" t="s">
        <v>6605</v>
      </c>
    </row>
    <row r="599" spans="1:1" x14ac:dyDescent="0.2">
      <c r="A599" t="s">
        <v>6606</v>
      </c>
    </row>
    <row r="600" spans="1:1" x14ac:dyDescent="0.2">
      <c r="A600" t="s">
        <v>6607</v>
      </c>
    </row>
    <row r="601" spans="1:1" x14ac:dyDescent="0.2">
      <c r="A601" t="s">
        <v>6608</v>
      </c>
    </row>
    <row r="602" spans="1:1" x14ac:dyDescent="0.2">
      <c r="A602" t="s">
        <v>6609</v>
      </c>
    </row>
    <row r="603" spans="1:1" x14ac:dyDescent="0.2">
      <c r="A603" t="s">
        <v>6610</v>
      </c>
    </row>
    <row r="604" spans="1:1" x14ac:dyDescent="0.2">
      <c r="A604" t="s">
        <v>6611</v>
      </c>
    </row>
    <row r="605" spans="1:1" x14ac:dyDescent="0.2">
      <c r="A605" t="s">
        <v>6612</v>
      </c>
    </row>
    <row r="606" spans="1:1" x14ac:dyDescent="0.2">
      <c r="A606" t="s">
        <v>6613</v>
      </c>
    </row>
    <row r="607" spans="1:1" x14ac:dyDescent="0.2">
      <c r="A607" t="s">
        <v>6614</v>
      </c>
    </row>
    <row r="608" spans="1:1" x14ac:dyDescent="0.2">
      <c r="A608" t="s">
        <v>6615</v>
      </c>
    </row>
    <row r="609" spans="1:1" x14ac:dyDescent="0.2">
      <c r="A609" t="s">
        <v>6616</v>
      </c>
    </row>
    <row r="610" spans="1:1" x14ac:dyDescent="0.2">
      <c r="A610" t="s">
        <v>6617</v>
      </c>
    </row>
    <row r="611" spans="1:1" x14ac:dyDescent="0.2">
      <c r="A611" t="s">
        <v>6618</v>
      </c>
    </row>
    <row r="612" spans="1:1" x14ac:dyDescent="0.2">
      <c r="A612" t="s">
        <v>6619</v>
      </c>
    </row>
    <row r="613" spans="1:1" x14ac:dyDescent="0.2">
      <c r="A613" t="s">
        <v>6620</v>
      </c>
    </row>
    <row r="614" spans="1:1" x14ac:dyDescent="0.2">
      <c r="A614" t="s">
        <v>6621</v>
      </c>
    </row>
    <row r="615" spans="1:1" x14ac:dyDescent="0.2">
      <c r="A615" t="s">
        <v>6622</v>
      </c>
    </row>
    <row r="616" spans="1:1" x14ac:dyDescent="0.2">
      <c r="A616" t="s">
        <v>6623</v>
      </c>
    </row>
    <row r="617" spans="1:1" x14ac:dyDescent="0.2">
      <c r="A617" t="s">
        <v>7476</v>
      </c>
    </row>
    <row r="618" spans="1:1" x14ac:dyDescent="0.2">
      <c r="A618" t="s">
        <v>6624</v>
      </c>
    </row>
    <row r="619" spans="1:1" x14ac:dyDescent="0.2">
      <c r="A619" t="s">
        <v>6625</v>
      </c>
    </row>
    <row r="620" spans="1:1" x14ac:dyDescent="0.2">
      <c r="A620" t="s">
        <v>6626</v>
      </c>
    </row>
    <row r="621" spans="1:1" x14ac:dyDescent="0.2">
      <c r="A621" t="s">
        <v>6627</v>
      </c>
    </row>
    <row r="622" spans="1:1" x14ac:dyDescent="0.2">
      <c r="A622" t="s">
        <v>6628</v>
      </c>
    </row>
    <row r="623" spans="1:1" x14ac:dyDescent="0.2">
      <c r="A623" t="s">
        <v>6629</v>
      </c>
    </row>
    <row r="624" spans="1:1" x14ac:dyDescent="0.2">
      <c r="A624" t="s">
        <v>7477</v>
      </c>
    </row>
    <row r="625" spans="1:1" x14ac:dyDescent="0.2">
      <c r="A625" t="s">
        <v>6630</v>
      </c>
    </row>
    <row r="626" spans="1:1" x14ac:dyDescent="0.2">
      <c r="A626" t="s">
        <v>6631</v>
      </c>
    </row>
    <row r="627" spans="1:1" x14ac:dyDescent="0.2">
      <c r="A627" t="s">
        <v>6632</v>
      </c>
    </row>
    <row r="628" spans="1:1" x14ac:dyDescent="0.2">
      <c r="A628" t="s">
        <v>6633</v>
      </c>
    </row>
    <row r="629" spans="1:1" x14ac:dyDescent="0.2">
      <c r="A629" t="s">
        <v>6634</v>
      </c>
    </row>
    <row r="630" spans="1:1" x14ac:dyDescent="0.2">
      <c r="A630" t="s">
        <v>6635</v>
      </c>
    </row>
    <row r="631" spans="1:1" x14ac:dyDescent="0.2">
      <c r="A631" t="s">
        <v>6636</v>
      </c>
    </row>
    <row r="632" spans="1:1" x14ac:dyDescent="0.2">
      <c r="A632" t="s">
        <v>6637</v>
      </c>
    </row>
    <row r="633" spans="1:1" x14ac:dyDescent="0.2">
      <c r="A633" t="s">
        <v>6638</v>
      </c>
    </row>
    <row r="634" spans="1:1" x14ac:dyDescent="0.2">
      <c r="A634" t="s">
        <v>6639</v>
      </c>
    </row>
    <row r="635" spans="1:1" x14ac:dyDescent="0.2">
      <c r="A635" t="s">
        <v>6640</v>
      </c>
    </row>
    <row r="636" spans="1:1" x14ac:dyDescent="0.2">
      <c r="A636" t="s">
        <v>6641</v>
      </c>
    </row>
    <row r="637" spans="1:1" x14ac:dyDescent="0.2">
      <c r="A637" t="s">
        <v>6642</v>
      </c>
    </row>
    <row r="638" spans="1:1" x14ac:dyDescent="0.2">
      <c r="A638" t="s">
        <v>6643</v>
      </c>
    </row>
    <row r="639" spans="1:1" x14ac:dyDescent="0.2">
      <c r="A639" t="s">
        <v>7401</v>
      </c>
    </row>
    <row r="640" spans="1:1" x14ac:dyDescent="0.2">
      <c r="A640" t="s">
        <v>6644</v>
      </c>
    </row>
    <row r="641" spans="1:1" x14ac:dyDescent="0.2">
      <c r="A641" t="s">
        <v>6645</v>
      </c>
    </row>
    <row r="642" spans="1:1" x14ac:dyDescent="0.2">
      <c r="A642" t="s">
        <v>6646</v>
      </c>
    </row>
    <row r="643" spans="1:1" x14ac:dyDescent="0.2">
      <c r="A643" t="s">
        <v>6647</v>
      </c>
    </row>
    <row r="644" spans="1:1" x14ac:dyDescent="0.2">
      <c r="A644" t="s">
        <v>6648</v>
      </c>
    </row>
    <row r="645" spans="1:1" x14ac:dyDescent="0.2">
      <c r="A645" t="s">
        <v>7478</v>
      </c>
    </row>
    <row r="646" spans="1:1" x14ac:dyDescent="0.2">
      <c r="A646" t="s">
        <v>6649</v>
      </c>
    </row>
    <row r="647" spans="1:1" x14ac:dyDescent="0.2">
      <c r="A647" t="s">
        <v>6650</v>
      </c>
    </row>
    <row r="648" spans="1:1" x14ac:dyDescent="0.2">
      <c r="A648" t="s">
        <v>6651</v>
      </c>
    </row>
    <row r="649" spans="1:1" x14ac:dyDescent="0.2">
      <c r="A649" t="s">
        <v>6652</v>
      </c>
    </row>
    <row r="650" spans="1:1" x14ac:dyDescent="0.2">
      <c r="A650" t="s">
        <v>6653</v>
      </c>
    </row>
    <row r="651" spans="1:1" x14ac:dyDescent="0.2">
      <c r="A651" t="s">
        <v>6654</v>
      </c>
    </row>
    <row r="652" spans="1:1" x14ac:dyDescent="0.2">
      <c r="A652" t="s">
        <v>6655</v>
      </c>
    </row>
    <row r="653" spans="1:1" x14ac:dyDescent="0.2">
      <c r="A653" t="s">
        <v>6656</v>
      </c>
    </row>
    <row r="654" spans="1:1" x14ac:dyDescent="0.2">
      <c r="A654" t="s">
        <v>6657</v>
      </c>
    </row>
    <row r="655" spans="1:1" x14ac:dyDescent="0.2">
      <c r="A655" t="s">
        <v>6658</v>
      </c>
    </row>
    <row r="656" spans="1:1" x14ac:dyDescent="0.2">
      <c r="A656" t="s">
        <v>6659</v>
      </c>
    </row>
    <row r="657" spans="1:1" x14ac:dyDescent="0.2">
      <c r="A657" t="s">
        <v>6660</v>
      </c>
    </row>
    <row r="658" spans="1:1" x14ac:dyDescent="0.2">
      <c r="A658" t="s">
        <v>6661</v>
      </c>
    </row>
    <row r="659" spans="1:1" x14ac:dyDescent="0.2">
      <c r="A659" t="s">
        <v>6662</v>
      </c>
    </row>
    <row r="660" spans="1:1" x14ac:dyDescent="0.2">
      <c r="A660" t="s">
        <v>6663</v>
      </c>
    </row>
    <row r="661" spans="1:1" x14ac:dyDescent="0.2">
      <c r="A661" t="s">
        <v>6664</v>
      </c>
    </row>
    <row r="662" spans="1:1" x14ac:dyDescent="0.2">
      <c r="A662" t="s">
        <v>7402</v>
      </c>
    </row>
    <row r="663" spans="1:1" x14ac:dyDescent="0.2">
      <c r="A663" t="s">
        <v>7479</v>
      </c>
    </row>
    <row r="664" spans="1:1" x14ac:dyDescent="0.2">
      <c r="A664" t="s">
        <v>7480</v>
      </c>
    </row>
    <row r="665" spans="1:1" x14ac:dyDescent="0.2">
      <c r="A665" t="s">
        <v>6665</v>
      </c>
    </row>
    <row r="666" spans="1:1" x14ac:dyDescent="0.2">
      <c r="A666" t="s">
        <v>6666</v>
      </c>
    </row>
    <row r="667" spans="1:1" x14ac:dyDescent="0.2">
      <c r="A667" t="s">
        <v>6667</v>
      </c>
    </row>
    <row r="668" spans="1:1" x14ac:dyDescent="0.2">
      <c r="A668" t="s">
        <v>6668</v>
      </c>
    </row>
    <row r="669" spans="1:1" x14ac:dyDescent="0.2">
      <c r="A669" t="s">
        <v>6669</v>
      </c>
    </row>
    <row r="670" spans="1:1" x14ac:dyDescent="0.2">
      <c r="A670" t="s">
        <v>6670</v>
      </c>
    </row>
    <row r="671" spans="1:1" x14ac:dyDescent="0.2">
      <c r="A671" t="s">
        <v>7481</v>
      </c>
    </row>
    <row r="672" spans="1:1" x14ac:dyDescent="0.2">
      <c r="A672" t="s">
        <v>7482</v>
      </c>
    </row>
    <row r="673" spans="1:1" x14ac:dyDescent="0.2">
      <c r="A673" t="s">
        <v>6671</v>
      </c>
    </row>
    <row r="674" spans="1:1" x14ac:dyDescent="0.2">
      <c r="A674" t="s">
        <v>6672</v>
      </c>
    </row>
    <row r="675" spans="1:1" x14ac:dyDescent="0.2">
      <c r="A675" t="s">
        <v>6673</v>
      </c>
    </row>
    <row r="676" spans="1:1" x14ac:dyDescent="0.2">
      <c r="A676" t="s">
        <v>6674</v>
      </c>
    </row>
    <row r="677" spans="1:1" x14ac:dyDescent="0.2">
      <c r="A677" t="s">
        <v>6675</v>
      </c>
    </row>
    <row r="678" spans="1:1" x14ac:dyDescent="0.2">
      <c r="A678" t="s">
        <v>6676</v>
      </c>
    </row>
    <row r="679" spans="1:1" x14ac:dyDescent="0.2">
      <c r="A679" t="s">
        <v>6677</v>
      </c>
    </row>
    <row r="680" spans="1:1" x14ac:dyDescent="0.2">
      <c r="A680" t="s">
        <v>6678</v>
      </c>
    </row>
    <row r="681" spans="1:1" x14ac:dyDescent="0.2">
      <c r="A681" t="s">
        <v>6679</v>
      </c>
    </row>
    <row r="682" spans="1:1" x14ac:dyDescent="0.2">
      <c r="A682" t="s">
        <v>6680</v>
      </c>
    </row>
    <row r="683" spans="1:1" x14ac:dyDescent="0.2">
      <c r="A683" t="s">
        <v>6681</v>
      </c>
    </row>
    <row r="684" spans="1:1" x14ac:dyDescent="0.2">
      <c r="A684" t="s">
        <v>6682</v>
      </c>
    </row>
    <row r="685" spans="1:1" x14ac:dyDescent="0.2">
      <c r="A685" t="s">
        <v>6683</v>
      </c>
    </row>
    <row r="686" spans="1:1" x14ac:dyDescent="0.2">
      <c r="A686" t="s">
        <v>6684</v>
      </c>
    </row>
    <row r="687" spans="1:1" x14ac:dyDescent="0.2">
      <c r="A687" t="s">
        <v>6685</v>
      </c>
    </row>
    <row r="688" spans="1:1" x14ac:dyDescent="0.2">
      <c r="A688" t="s">
        <v>6686</v>
      </c>
    </row>
    <row r="689" spans="1:1" x14ac:dyDescent="0.2">
      <c r="A689" t="s">
        <v>6687</v>
      </c>
    </row>
    <row r="690" spans="1:1" x14ac:dyDescent="0.2">
      <c r="A690" t="s">
        <v>6688</v>
      </c>
    </row>
    <row r="691" spans="1:1" x14ac:dyDescent="0.2">
      <c r="A691" t="s">
        <v>6689</v>
      </c>
    </row>
    <row r="692" spans="1:1" x14ac:dyDescent="0.2">
      <c r="A692" t="s">
        <v>6690</v>
      </c>
    </row>
    <row r="693" spans="1:1" x14ac:dyDescent="0.2">
      <c r="A693" t="s">
        <v>6691</v>
      </c>
    </row>
    <row r="694" spans="1:1" x14ac:dyDescent="0.2">
      <c r="A694" t="s">
        <v>6692</v>
      </c>
    </row>
    <row r="695" spans="1:1" x14ac:dyDescent="0.2">
      <c r="A695" t="s">
        <v>6693</v>
      </c>
    </row>
    <row r="696" spans="1:1" x14ac:dyDescent="0.2">
      <c r="A696" t="s">
        <v>6694</v>
      </c>
    </row>
    <row r="697" spans="1:1" x14ac:dyDescent="0.2">
      <c r="A697" t="s">
        <v>6695</v>
      </c>
    </row>
    <row r="698" spans="1:1" x14ac:dyDescent="0.2">
      <c r="A698" t="s">
        <v>6696</v>
      </c>
    </row>
    <row r="699" spans="1:1" x14ac:dyDescent="0.2">
      <c r="A699" t="s">
        <v>6697</v>
      </c>
    </row>
    <row r="700" spans="1:1" x14ac:dyDescent="0.2">
      <c r="A700" t="s">
        <v>6698</v>
      </c>
    </row>
    <row r="701" spans="1:1" x14ac:dyDescent="0.2">
      <c r="A701" t="s">
        <v>6699</v>
      </c>
    </row>
    <row r="702" spans="1:1" x14ac:dyDescent="0.2">
      <c r="A702" t="s">
        <v>6700</v>
      </c>
    </row>
    <row r="703" spans="1:1" x14ac:dyDescent="0.2">
      <c r="A703" t="s">
        <v>6701</v>
      </c>
    </row>
    <row r="704" spans="1:1" x14ac:dyDescent="0.2">
      <c r="A704" t="s">
        <v>6702</v>
      </c>
    </row>
    <row r="705" spans="1:1" x14ac:dyDescent="0.2">
      <c r="A705" t="s">
        <v>6703</v>
      </c>
    </row>
    <row r="706" spans="1:1" x14ac:dyDescent="0.2">
      <c r="A706" t="s">
        <v>6704</v>
      </c>
    </row>
    <row r="707" spans="1:1" x14ac:dyDescent="0.2">
      <c r="A707" t="s">
        <v>6705</v>
      </c>
    </row>
    <row r="708" spans="1:1" x14ac:dyDescent="0.2">
      <c r="A708" t="s">
        <v>6706</v>
      </c>
    </row>
    <row r="709" spans="1:1" x14ac:dyDescent="0.2">
      <c r="A709" t="s">
        <v>6707</v>
      </c>
    </row>
    <row r="710" spans="1:1" x14ac:dyDescent="0.2">
      <c r="A710" t="s">
        <v>6708</v>
      </c>
    </row>
    <row r="711" spans="1:1" x14ac:dyDescent="0.2">
      <c r="A711" t="s">
        <v>6709</v>
      </c>
    </row>
    <row r="712" spans="1:1" x14ac:dyDescent="0.2">
      <c r="A712" t="s">
        <v>7483</v>
      </c>
    </row>
    <row r="713" spans="1:1" x14ac:dyDescent="0.2">
      <c r="A713" t="s">
        <v>6710</v>
      </c>
    </row>
    <row r="714" spans="1:1" x14ac:dyDescent="0.2">
      <c r="A714" t="s">
        <v>6711</v>
      </c>
    </row>
    <row r="715" spans="1:1" x14ac:dyDescent="0.2">
      <c r="A715" t="s">
        <v>6712</v>
      </c>
    </row>
    <row r="716" spans="1:1" x14ac:dyDescent="0.2">
      <c r="A716" t="s">
        <v>6713</v>
      </c>
    </row>
    <row r="717" spans="1:1" x14ac:dyDescent="0.2">
      <c r="A717" t="s">
        <v>6714</v>
      </c>
    </row>
    <row r="718" spans="1:1" x14ac:dyDescent="0.2">
      <c r="A718" t="s">
        <v>6715</v>
      </c>
    </row>
    <row r="719" spans="1:1" x14ac:dyDescent="0.2">
      <c r="A719" t="s">
        <v>6716</v>
      </c>
    </row>
    <row r="720" spans="1:1" x14ac:dyDescent="0.2">
      <c r="A720" t="s">
        <v>6717</v>
      </c>
    </row>
    <row r="721" spans="1:1" x14ac:dyDescent="0.2">
      <c r="A721" t="s">
        <v>6718</v>
      </c>
    </row>
    <row r="722" spans="1:1" x14ac:dyDescent="0.2">
      <c r="A722" t="s">
        <v>6719</v>
      </c>
    </row>
    <row r="723" spans="1:1" x14ac:dyDescent="0.2">
      <c r="A723" t="s">
        <v>7484</v>
      </c>
    </row>
    <row r="724" spans="1:1" x14ac:dyDescent="0.2">
      <c r="A724" t="s">
        <v>6720</v>
      </c>
    </row>
    <row r="725" spans="1:1" x14ac:dyDescent="0.2">
      <c r="A725" t="s">
        <v>6721</v>
      </c>
    </row>
    <row r="726" spans="1:1" x14ac:dyDescent="0.2">
      <c r="A726" t="s">
        <v>6722</v>
      </c>
    </row>
    <row r="727" spans="1:1" x14ac:dyDescent="0.2">
      <c r="A727" t="s">
        <v>6723</v>
      </c>
    </row>
    <row r="728" spans="1:1" x14ac:dyDescent="0.2">
      <c r="A728" t="s">
        <v>6724</v>
      </c>
    </row>
    <row r="729" spans="1:1" x14ac:dyDescent="0.2">
      <c r="A729" t="s">
        <v>6725</v>
      </c>
    </row>
    <row r="730" spans="1:1" x14ac:dyDescent="0.2">
      <c r="A730" t="s">
        <v>6726</v>
      </c>
    </row>
    <row r="731" spans="1:1" x14ac:dyDescent="0.2">
      <c r="A731" t="s">
        <v>6727</v>
      </c>
    </row>
    <row r="732" spans="1:1" x14ac:dyDescent="0.2">
      <c r="A732" t="s">
        <v>6728</v>
      </c>
    </row>
    <row r="733" spans="1:1" x14ac:dyDescent="0.2">
      <c r="A733" t="s">
        <v>6729</v>
      </c>
    </row>
    <row r="734" spans="1:1" x14ac:dyDescent="0.2">
      <c r="A734" t="s">
        <v>6730</v>
      </c>
    </row>
    <row r="735" spans="1:1" x14ac:dyDescent="0.2">
      <c r="A735" t="s">
        <v>6731</v>
      </c>
    </row>
    <row r="736" spans="1:1" x14ac:dyDescent="0.2">
      <c r="A736" t="s">
        <v>6732</v>
      </c>
    </row>
    <row r="737" spans="1:1" x14ac:dyDescent="0.2">
      <c r="A737" t="s">
        <v>6733</v>
      </c>
    </row>
    <row r="738" spans="1:1" x14ac:dyDescent="0.2">
      <c r="A738" t="s">
        <v>6734</v>
      </c>
    </row>
    <row r="739" spans="1:1" x14ac:dyDescent="0.2">
      <c r="A739" t="s">
        <v>6735</v>
      </c>
    </row>
    <row r="740" spans="1:1" x14ac:dyDescent="0.2">
      <c r="A740" t="s">
        <v>6736</v>
      </c>
    </row>
    <row r="741" spans="1:1" x14ac:dyDescent="0.2">
      <c r="A741" t="s">
        <v>6737</v>
      </c>
    </row>
    <row r="742" spans="1:1" x14ac:dyDescent="0.2">
      <c r="A742" t="s">
        <v>6738</v>
      </c>
    </row>
    <row r="743" spans="1:1" x14ac:dyDescent="0.2">
      <c r="A743" t="s">
        <v>6739</v>
      </c>
    </row>
    <row r="744" spans="1:1" x14ac:dyDescent="0.2">
      <c r="A744" t="s">
        <v>6740</v>
      </c>
    </row>
    <row r="745" spans="1:1" x14ac:dyDescent="0.2">
      <c r="A745" t="s">
        <v>6741</v>
      </c>
    </row>
    <row r="746" spans="1:1" x14ac:dyDescent="0.2">
      <c r="A746" t="s">
        <v>6742</v>
      </c>
    </row>
    <row r="747" spans="1:1" x14ac:dyDescent="0.2">
      <c r="A747" t="s">
        <v>6743</v>
      </c>
    </row>
    <row r="748" spans="1:1" x14ac:dyDescent="0.2">
      <c r="A748" t="s">
        <v>6744</v>
      </c>
    </row>
    <row r="749" spans="1:1" x14ac:dyDescent="0.2">
      <c r="A749" t="s">
        <v>6745</v>
      </c>
    </row>
    <row r="750" spans="1:1" x14ac:dyDescent="0.2">
      <c r="A750" t="s">
        <v>6746</v>
      </c>
    </row>
    <row r="751" spans="1:1" x14ac:dyDescent="0.2">
      <c r="A751" t="s">
        <v>6747</v>
      </c>
    </row>
    <row r="752" spans="1:1" x14ac:dyDescent="0.2">
      <c r="A752" t="s">
        <v>6748</v>
      </c>
    </row>
    <row r="753" spans="1:1" x14ac:dyDescent="0.2">
      <c r="A753" t="s">
        <v>6749</v>
      </c>
    </row>
    <row r="754" spans="1:1" x14ac:dyDescent="0.2">
      <c r="A754" t="s">
        <v>6750</v>
      </c>
    </row>
    <row r="755" spans="1:1" x14ac:dyDescent="0.2">
      <c r="A755" t="s">
        <v>6751</v>
      </c>
    </row>
    <row r="756" spans="1:1" x14ac:dyDescent="0.2">
      <c r="A756" t="s">
        <v>6752</v>
      </c>
    </row>
    <row r="757" spans="1:1" x14ac:dyDescent="0.2">
      <c r="A757" t="s">
        <v>6753</v>
      </c>
    </row>
    <row r="758" spans="1:1" x14ac:dyDescent="0.2">
      <c r="A758" t="s">
        <v>6754</v>
      </c>
    </row>
    <row r="759" spans="1:1" x14ac:dyDescent="0.2">
      <c r="A759" t="s">
        <v>6755</v>
      </c>
    </row>
    <row r="760" spans="1:1" x14ac:dyDescent="0.2">
      <c r="A760" t="s">
        <v>6756</v>
      </c>
    </row>
    <row r="761" spans="1:1" x14ac:dyDescent="0.2">
      <c r="A761" t="s">
        <v>6757</v>
      </c>
    </row>
    <row r="762" spans="1:1" x14ac:dyDescent="0.2">
      <c r="A762" t="s">
        <v>6758</v>
      </c>
    </row>
    <row r="763" spans="1:1" x14ac:dyDescent="0.2">
      <c r="A763" t="s">
        <v>6759</v>
      </c>
    </row>
    <row r="764" spans="1:1" x14ac:dyDescent="0.2">
      <c r="A764" t="s">
        <v>6760</v>
      </c>
    </row>
    <row r="765" spans="1:1" x14ac:dyDescent="0.2">
      <c r="A765" t="s">
        <v>6761</v>
      </c>
    </row>
    <row r="766" spans="1:1" x14ac:dyDescent="0.2">
      <c r="A766" t="s">
        <v>6762</v>
      </c>
    </row>
    <row r="767" spans="1:1" x14ac:dyDescent="0.2">
      <c r="A767" t="s">
        <v>6763</v>
      </c>
    </row>
    <row r="768" spans="1:1" x14ac:dyDescent="0.2">
      <c r="A768" t="s">
        <v>6764</v>
      </c>
    </row>
    <row r="769" spans="1:1" x14ac:dyDescent="0.2">
      <c r="A769" t="s">
        <v>6765</v>
      </c>
    </row>
    <row r="770" spans="1:1" x14ac:dyDescent="0.2">
      <c r="A770" t="s">
        <v>6766</v>
      </c>
    </row>
    <row r="771" spans="1:1" x14ac:dyDescent="0.2">
      <c r="A771" t="s">
        <v>6767</v>
      </c>
    </row>
    <row r="772" spans="1:1" x14ac:dyDescent="0.2">
      <c r="A772" t="s">
        <v>6768</v>
      </c>
    </row>
    <row r="773" spans="1:1" x14ac:dyDescent="0.2">
      <c r="A773" t="s">
        <v>6769</v>
      </c>
    </row>
    <row r="774" spans="1:1" x14ac:dyDescent="0.2">
      <c r="A774" t="s">
        <v>6770</v>
      </c>
    </row>
    <row r="775" spans="1:1" x14ac:dyDescent="0.2">
      <c r="A775" t="s">
        <v>6771</v>
      </c>
    </row>
    <row r="776" spans="1:1" x14ac:dyDescent="0.2">
      <c r="A776" t="s">
        <v>6772</v>
      </c>
    </row>
    <row r="777" spans="1:1" x14ac:dyDescent="0.2">
      <c r="A777" t="s">
        <v>6773</v>
      </c>
    </row>
    <row r="778" spans="1:1" x14ac:dyDescent="0.2">
      <c r="A778" t="s">
        <v>6774</v>
      </c>
    </row>
    <row r="779" spans="1:1" x14ac:dyDescent="0.2">
      <c r="A779" t="s">
        <v>6775</v>
      </c>
    </row>
    <row r="780" spans="1:1" x14ac:dyDescent="0.2">
      <c r="A780" t="s">
        <v>6776</v>
      </c>
    </row>
    <row r="781" spans="1:1" x14ac:dyDescent="0.2">
      <c r="A781" t="s">
        <v>6777</v>
      </c>
    </row>
    <row r="782" spans="1:1" x14ac:dyDescent="0.2">
      <c r="A782" t="s">
        <v>6778</v>
      </c>
    </row>
    <row r="783" spans="1:1" x14ac:dyDescent="0.2">
      <c r="A783" t="s">
        <v>6779</v>
      </c>
    </row>
    <row r="784" spans="1:1" x14ac:dyDescent="0.2">
      <c r="A784" t="s">
        <v>6780</v>
      </c>
    </row>
    <row r="785" spans="1:1" x14ac:dyDescent="0.2">
      <c r="A785" t="s">
        <v>6781</v>
      </c>
    </row>
    <row r="786" spans="1:1" x14ac:dyDescent="0.2">
      <c r="A786" t="s">
        <v>6782</v>
      </c>
    </row>
    <row r="787" spans="1:1" x14ac:dyDescent="0.2">
      <c r="A787" t="s">
        <v>6783</v>
      </c>
    </row>
    <row r="788" spans="1:1" x14ac:dyDescent="0.2">
      <c r="A788" t="s">
        <v>6784</v>
      </c>
    </row>
    <row r="789" spans="1:1" x14ac:dyDescent="0.2">
      <c r="A789" t="s">
        <v>6785</v>
      </c>
    </row>
    <row r="790" spans="1:1" x14ac:dyDescent="0.2">
      <c r="A790" t="s">
        <v>6786</v>
      </c>
    </row>
    <row r="791" spans="1:1" x14ac:dyDescent="0.2">
      <c r="A791" t="s">
        <v>6787</v>
      </c>
    </row>
    <row r="792" spans="1:1" x14ac:dyDescent="0.2">
      <c r="A792" t="s">
        <v>6788</v>
      </c>
    </row>
    <row r="793" spans="1:1" x14ac:dyDescent="0.2">
      <c r="A793" t="s">
        <v>6789</v>
      </c>
    </row>
    <row r="794" spans="1:1" x14ac:dyDescent="0.2">
      <c r="A794" t="s">
        <v>6790</v>
      </c>
    </row>
    <row r="795" spans="1:1" x14ac:dyDescent="0.2">
      <c r="A795" t="s">
        <v>6791</v>
      </c>
    </row>
    <row r="796" spans="1:1" x14ac:dyDescent="0.2">
      <c r="A796" t="s">
        <v>6792</v>
      </c>
    </row>
    <row r="797" spans="1:1" x14ac:dyDescent="0.2">
      <c r="A797" t="s">
        <v>6793</v>
      </c>
    </row>
    <row r="798" spans="1:1" x14ac:dyDescent="0.2">
      <c r="A798" t="s">
        <v>6794</v>
      </c>
    </row>
    <row r="799" spans="1:1" x14ac:dyDescent="0.2">
      <c r="A799" t="s">
        <v>6795</v>
      </c>
    </row>
    <row r="800" spans="1:1" x14ac:dyDescent="0.2">
      <c r="A800" t="s">
        <v>6796</v>
      </c>
    </row>
    <row r="801" spans="1:1" x14ac:dyDescent="0.2">
      <c r="A801" t="s">
        <v>6797</v>
      </c>
    </row>
    <row r="802" spans="1:1" x14ac:dyDescent="0.2">
      <c r="A802" t="s">
        <v>6798</v>
      </c>
    </row>
    <row r="803" spans="1:1" x14ac:dyDescent="0.2">
      <c r="A803" t="s">
        <v>6799</v>
      </c>
    </row>
    <row r="804" spans="1:1" x14ac:dyDescent="0.2">
      <c r="A804" t="s">
        <v>6800</v>
      </c>
    </row>
    <row r="805" spans="1:1" x14ac:dyDescent="0.2">
      <c r="A805" t="s">
        <v>6801</v>
      </c>
    </row>
    <row r="806" spans="1:1" x14ac:dyDescent="0.2">
      <c r="A806" t="s">
        <v>6802</v>
      </c>
    </row>
    <row r="807" spans="1:1" x14ac:dyDescent="0.2">
      <c r="A807" t="s">
        <v>6803</v>
      </c>
    </row>
    <row r="808" spans="1:1" x14ac:dyDescent="0.2">
      <c r="A808" t="s">
        <v>6804</v>
      </c>
    </row>
    <row r="809" spans="1:1" x14ac:dyDescent="0.2">
      <c r="A809" t="s">
        <v>6805</v>
      </c>
    </row>
    <row r="810" spans="1:1" x14ac:dyDescent="0.2">
      <c r="A810" t="s">
        <v>6806</v>
      </c>
    </row>
    <row r="811" spans="1:1" x14ac:dyDescent="0.2">
      <c r="A811" t="s">
        <v>6807</v>
      </c>
    </row>
    <row r="812" spans="1:1" x14ac:dyDescent="0.2">
      <c r="A812" t="s">
        <v>6808</v>
      </c>
    </row>
    <row r="813" spans="1:1" x14ac:dyDescent="0.2">
      <c r="A813" t="s">
        <v>6809</v>
      </c>
    </row>
    <row r="814" spans="1:1" x14ac:dyDescent="0.2">
      <c r="A814" t="s">
        <v>6810</v>
      </c>
    </row>
    <row r="815" spans="1:1" x14ac:dyDescent="0.2">
      <c r="A815" t="s">
        <v>6811</v>
      </c>
    </row>
    <row r="816" spans="1:1" x14ac:dyDescent="0.2">
      <c r="A816" t="s">
        <v>6812</v>
      </c>
    </row>
    <row r="817" spans="1:1" x14ac:dyDescent="0.2">
      <c r="A817" t="s">
        <v>6813</v>
      </c>
    </row>
    <row r="818" spans="1:1" x14ac:dyDescent="0.2">
      <c r="A818" t="s">
        <v>6814</v>
      </c>
    </row>
    <row r="819" spans="1:1" x14ac:dyDescent="0.2">
      <c r="A819" t="s">
        <v>6815</v>
      </c>
    </row>
    <row r="820" spans="1:1" x14ac:dyDescent="0.2">
      <c r="A820" t="s">
        <v>6816</v>
      </c>
    </row>
    <row r="821" spans="1:1" x14ac:dyDescent="0.2">
      <c r="A821" t="s">
        <v>6817</v>
      </c>
    </row>
    <row r="822" spans="1:1" x14ac:dyDescent="0.2">
      <c r="A822" t="s">
        <v>6818</v>
      </c>
    </row>
    <row r="823" spans="1:1" x14ac:dyDescent="0.2">
      <c r="A823" t="s">
        <v>6819</v>
      </c>
    </row>
    <row r="824" spans="1:1" x14ac:dyDescent="0.2">
      <c r="A824" t="s">
        <v>6820</v>
      </c>
    </row>
    <row r="825" spans="1:1" x14ac:dyDescent="0.2">
      <c r="A825" t="s">
        <v>6821</v>
      </c>
    </row>
    <row r="826" spans="1:1" x14ac:dyDescent="0.2">
      <c r="A826" t="s">
        <v>6822</v>
      </c>
    </row>
    <row r="827" spans="1:1" x14ac:dyDescent="0.2">
      <c r="A827" t="s">
        <v>6823</v>
      </c>
    </row>
    <row r="828" spans="1:1" x14ac:dyDescent="0.2">
      <c r="A828" t="s">
        <v>6824</v>
      </c>
    </row>
    <row r="829" spans="1:1" x14ac:dyDescent="0.2">
      <c r="A829" t="s">
        <v>6825</v>
      </c>
    </row>
    <row r="830" spans="1:1" x14ac:dyDescent="0.2">
      <c r="A830" t="s">
        <v>6826</v>
      </c>
    </row>
    <row r="831" spans="1:1" x14ac:dyDescent="0.2">
      <c r="A831" t="s">
        <v>6827</v>
      </c>
    </row>
    <row r="832" spans="1:1" x14ac:dyDescent="0.2">
      <c r="A832" t="s">
        <v>6828</v>
      </c>
    </row>
    <row r="833" spans="1:1" x14ac:dyDescent="0.2">
      <c r="A833" t="s">
        <v>6829</v>
      </c>
    </row>
    <row r="834" spans="1:1" x14ac:dyDescent="0.2">
      <c r="A834" t="s">
        <v>6830</v>
      </c>
    </row>
    <row r="835" spans="1:1" x14ac:dyDescent="0.2">
      <c r="A835" t="s">
        <v>6831</v>
      </c>
    </row>
    <row r="836" spans="1:1" x14ac:dyDescent="0.2">
      <c r="A836" t="s">
        <v>6832</v>
      </c>
    </row>
    <row r="837" spans="1:1" x14ac:dyDescent="0.2">
      <c r="A837" t="s">
        <v>6833</v>
      </c>
    </row>
    <row r="838" spans="1:1" x14ac:dyDescent="0.2">
      <c r="A838" t="s">
        <v>6834</v>
      </c>
    </row>
    <row r="839" spans="1:1" x14ac:dyDescent="0.2">
      <c r="A839" t="s">
        <v>6835</v>
      </c>
    </row>
    <row r="840" spans="1:1" x14ac:dyDescent="0.2">
      <c r="A840" t="s">
        <v>6836</v>
      </c>
    </row>
    <row r="841" spans="1:1" x14ac:dyDescent="0.2">
      <c r="A841" t="s">
        <v>6837</v>
      </c>
    </row>
    <row r="842" spans="1:1" x14ac:dyDescent="0.2">
      <c r="A842" t="s">
        <v>6838</v>
      </c>
    </row>
    <row r="843" spans="1:1" x14ac:dyDescent="0.2">
      <c r="A843" t="s">
        <v>6839</v>
      </c>
    </row>
    <row r="844" spans="1:1" x14ac:dyDescent="0.2">
      <c r="A844" t="s">
        <v>6840</v>
      </c>
    </row>
    <row r="845" spans="1:1" x14ac:dyDescent="0.2">
      <c r="A845" t="s">
        <v>6841</v>
      </c>
    </row>
    <row r="846" spans="1:1" x14ac:dyDescent="0.2">
      <c r="A846" t="s">
        <v>6842</v>
      </c>
    </row>
    <row r="847" spans="1:1" x14ac:dyDescent="0.2">
      <c r="A847" t="s">
        <v>6843</v>
      </c>
    </row>
    <row r="848" spans="1:1" x14ac:dyDescent="0.2">
      <c r="A848" t="s">
        <v>6844</v>
      </c>
    </row>
    <row r="849" spans="1:1" x14ac:dyDescent="0.2">
      <c r="A849" t="s">
        <v>6845</v>
      </c>
    </row>
    <row r="850" spans="1:1" x14ac:dyDescent="0.2">
      <c r="A850" t="s">
        <v>6846</v>
      </c>
    </row>
    <row r="851" spans="1:1" x14ac:dyDescent="0.2">
      <c r="A851" t="s">
        <v>6847</v>
      </c>
    </row>
    <row r="852" spans="1:1" x14ac:dyDescent="0.2">
      <c r="A852" t="s">
        <v>6848</v>
      </c>
    </row>
    <row r="853" spans="1:1" x14ac:dyDescent="0.2">
      <c r="A853" t="s">
        <v>6849</v>
      </c>
    </row>
    <row r="854" spans="1:1" x14ac:dyDescent="0.2">
      <c r="A854" t="s">
        <v>6850</v>
      </c>
    </row>
    <row r="855" spans="1:1" x14ac:dyDescent="0.2">
      <c r="A855" t="s">
        <v>6851</v>
      </c>
    </row>
    <row r="856" spans="1:1" x14ac:dyDescent="0.2">
      <c r="A856" t="s">
        <v>7403</v>
      </c>
    </row>
    <row r="857" spans="1:1" x14ac:dyDescent="0.2">
      <c r="A857" t="s">
        <v>6852</v>
      </c>
    </row>
    <row r="858" spans="1:1" x14ac:dyDescent="0.2">
      <c r="A858" t="s">
        <v>6853</v>
      </c>
    </row>
    <row r="859" spans="1:1" x14ac:dyDescent="0.2">
      <c r="A859" t="s">
        <v>6854</v>
      </c>
    </row>
    <row r="860" spans="1:1" x14ac:dyDescent="0.2">
      <c r="A860" t="s">
        <v>6855</v>
      </c>
    </row>
    <row r="861" spans="1:1" x14ac:dyDescent="0.2">
      <c r="A861" t="s">
        <v>6856</v>
      </c>
    </row>
    <row r="862" spans="1:1" x14ac:dyDescent="0.2">
      <c r="A862" t="s">
        <v>6857</v>
      </c>
    </row>
    <row r="863" spans="1:1" x14ac:dyDescent="0.2">
      <c r="A863" t="s">
        <v>6858</v>
      </c>
    </row>
    <row r="864" spans="1:1" x14ac:dyDescent="0.2">
      <c r="A864" t="s">
        <v>6859</v>
      </c>
    </row>
    <row r="865" spans="1:1" x14ac:dyDescent="0.2">
      <c r="A865" t="s">
        <v>6860</v>
      </c>
    </row>
    <row r="866" spans="1:1" x14ac:dyDescent="0.2">
      <c r="A866" t="s">
        <v>6861</v>
      </c>
    </row>
    <row r="867" spans="1:1" x14ac:dyDescent="0.2">
      <c r="A867" t="s">
        <v>6862</v>
      </c>
    </row>
    <row r="868" spans="1:1" x14ac:dyDescent="0.2">
      <c r="A868" t="s">
        <v>6863</v>
      </c>
    </row>
    <row r="869" spans="1:1" x14ac:dyDescent="0.2">
      <c r="A869" t="s">
        <v>6864</v>
      </c>
    </row>
    <row r="870" spans="1:1" x14ac:dyDescent="0.2">
      <c r="A870" t="s">
        <v>6865</v>
      </c>
    </row>
    <row r="871" spans="1:1" x14ac:dyDescent="0.2">
      <c r="A871" t="s">
        <v>6866</v>
      </c>
    </row>
    <row r="872" spans="1:1" x14ac:dyDescent="0.2">
      <c r="A872" t="s">
        <v>6867</v>
      </c>
    </row>
    <row r="873" spans="1:1" x14ac:dyDescent="0.2">
      <c r="A873" t="s">
        <v>6868</v>
      </c>
    </row>
    <row r="874" spans="1:1" x14ac:dyDescent="0.2">
      <c r="A874" t="s">
        <v>6869</v>
      </c>
    </row>
    <row r="875" spans="1:1" x14ac:dyDescent="0.2">
      <c r="A875" t="s">
        <v>6870</v>
      </c>
    </row>
    <row r="876" spans="1:1" x14ac:dyDescent="0.2">
      <c r="A876" t="s">
        <v>6871</v>
      </c>
    </row>
    <row r="877" spans="1:1" x14ac:dyDescent="0.2">
      <c r="A877" t="s">
        <v>6872</v>
      </c>
    </row>
    <row r="878" spans="1:1" x14ac:dyDescent="0.2">
      <c r="A878" t="s">
        <v>6873</v>
      </c>
    </row>
    <row r="879" spans="1:1" x14ac:dyDescent="0.2">
      <c r="A879" t="s">
        <v>6874</v>
      </c>
    </row>
    <row r="880" spans="1:1" x14ac:dyDescent="0.2">
      <c r="A880" t="s">
        <v>6875</v>
      </c>
    </row>
    <row r="881" spans="1:1" x14ac:dyDescent="0.2">
      <c r="A881" t="s">
        <v>6876</v>
      </c>
    </row>
    <row r="882" spans="1:1" x14ac:dyDescent="0.2">
      <c r="A882" t="s">
        <v>6877</v>
      </c>
    </row>
    <row r="883" spans="1:1" x14ac:dyDescent="0.2">
      <c r="A883" t="s">
        <v>6878</v>
      </c>
    </row>
    <row r="884" spans="1:1" x14ac:dyDescent="0.2">
      <c r="A884" t="s">
        <v>6879</v>
      </c>
    </row>
    <row r="885" spans="1:1" x14ac:dyDescent="0.2">
      <c r="A885" t="s">
        <v>6880</v>
      </c>
    </row>
    <row r="886" spans="1:1" x14ac:dyDescent="0.2">
      <c r="A886" t="s">
        <v>6881</v>
      </c>
    </row>
    <row r="887" spans="1:1" x14ac:dyDescent="0.2">
      <c r="A887" t="s">
        <v>6882</v>
      </c>
    </row>
    <row r="888" spans="1:1" x14ac:dyDescent="0.2">
      <c r="A888" t="s">
        <v>6883</v>
      </c>
    </row>
    <row r="889" spans="1:1" x14ac:dyDescent="0.2">
      <c r="A889" t="s">
        <v>6884</v>
      </c>
    </row>
    <row r="890" spans="1:1" x14ac:dyDescent="0.2">
      <c r="A890" t="s">
        <v>6885</v>
      </c>
    </row>
    <row r="891" spans="1:1" x14ac:dyDescent="0.2">
      <c r="A891" t="s">
        <v>6886</v>
      </c>
    </row>
    <row r="892" spans="1:1" x14ac:dyDescent="0.2">
      <c r="A892" t="s">
        <v>6887</v>
      </c>
    </row>
    <row r="893" spans="1:1" x14ac:dyDescent="0.2">
      <c r="A893" t="s">
        <v>6888</v>
      </c>
    </row>
    <row r="894" spans="1:1" x14ac:dyDescent="0.2">
      <c r="A894" t="s">
        <v>6889</v>
      </c>
    </row>
    <row r="895" spans="1:1" x14ac:dyDescent="0.2">
      <c r="A895" t="s">
        <v>6890</v>
      </c>
    </row>
    <row r="896" spans="1:1" x14ac:dyDescent="0.2">
      <c r="A896" t="s">
        <v>6891</v>
      </c>
    </row>
    <row r="897" spans="1:1" x14ac:dyDescent="0.2">
      <c r="A897" t="s">
        <v>6892</v>
      </c>
    </row>
    <row r="898" spans="1:1" x14ac:dyDescent="0.2">
      <c r="A898" t="s">
        <v>6893</v>
      </c>
    </row>
    <row r="899" spans="1:1" x14ac:dyDescent="0.2">
      <c r="A899" t="s">
        <v>6894</v>
      </c>
    </row>
    <row r="900" spans="1:1" x14ac:dyDescent="0.2">
      <c r="A900" t="s">
        <v>6895</v>
      </c>
    </row>
    <row r="901" spans="1:1" x14ac:dyDescent="0.2">
      <c r="A901" t="s">
        <v>6896</v>
      </c>
    </row>
    <row r="902" spans="1:1" x14ac:dyDescent="0.2">
      <c r="A902" t="s">
        <v>6897</v>
      </c>
    </row>
    <row r="903" spans="1:1" x14ac:dyDescent="0.2">
      <c r="A903" t="s">
        <v>6898</v>
      </c>
    </row>
    <row r="904" spans="1:1" x14ac:dyDescent="0.2">
      <c r="A904" t="s">
        <v>6899</v>
      </c>
    </row>
    <row r="905" spans="1:1" x14ac:dyDescent="0.2">
      <c r="A905" t="s">
        <v>6900</v>
      </c>
    </row>
    <row r="906" spans="1:1" x14ac:dyDescent="0.2">
      <c r="A906" t="s">
        <v>6901</v>
      </c>
    </row>
    <row r="907" spans="1:1" x14ac:dyDescent="0.2">
      <c r="A907" t="s">
        <v>6902</v>
      </c>
    </row>
    <row r="908" spans="1:1" x14ac:dyDescent="0.2">
      <c r="A908" t="s">
        <v>6903</v>
      </c>
    </row>
    <row r="909" spans="1:1" x14ac:dyDescent="0.2">
      <c r="A909" t="s">
        <v>6904</v>
      </c>
    </row>
    <row r="910" spans="1:1" x14ac:dyDescent="0.2">
      <c r="A910" t="s">
        <v>6905</v>
      </c>
    </row>
    <row r="911" spans="1:1" x14ac:dyDescent="0.2">
      <c r="A911" t="s">
        <v>6906</v>
      </c>
    </row>
    <row r="912" spans="1:1" x14ac:dyDescent="0.2">
      <c r="A912" t="s">
        <v>6907</v>
      </c>
    </row>
    <row r="913" spans="1:1" x14ac:dyDescent="0.2">
      <c r="A913" t="s">
        <v>6908</v>
      </c>
    </row>
    <row r="914" spans="1:1" x14ac:dyDescent="0.2">
      <c r="A914" t="s">
        <v>6909</v>
      </c>
    </row>
    <row r="915" spans="1:1" x14ac:dyDescent="0.2">
      <c r="A915" t="s">
        <v>6910</v>
      </c>
    </row>
    <row r="916" spans="1:1" x14ac:dyDescent="0.2">
      <c r="A916" t="s">
        <v>6911</v>
      </c>
    </row>
    <row r="917" spans="1:1" x14ac:dyDescent="0.2">
      <c r="A917" t="s">
        <v>6912</v>
      </c>
    </row>
    <row r="918" spans="1:1" x14ac:dyDescent="0.2">
      <c r="A918" t="s">
        <v>6913</v>
      </c>
    </row>
    <row r="919" spans="1:1" x14ac:dyDescent="0.2">
      <c r="A919" t="s">
        <v>6914</v>
      </c>
    </row>
    <row r="920" spans="1:1" x14ac:dyDescent="0.2">
      <c r="A920" t="s">
        <v>6915</v>
      </c>
    </row>
    <row r="921" spans="1:1" x14ac:dyDescent="0.2">
      <c r="A921" t="s">
        <v>6916</v>
      </c>
    </row>
    <row r="922" spans="1:1" x14ac:dyDescent="0.2">
      <c r="A922" t="s">
        <v>6917</v>
      </c>
    </row>
    <row r="923" spans="1:1" x14ac:dyDescent="0.2">
      <c r="A923" t="s">
        <v>6918</v>
      </c>
    </row>
    <row r="924" spans="1:1" x14ac:dyDescent="0.2">
      <c r="A924" t="s">
        <v>6919</v>
      </c>
    </row>
    <row r="925" spans="1:1" x14ac:dyDescent="0.2">
      <c r="A925" t="s">
        <v>6920</v>
      </c>
    </row>
    <row r="926" spans="1:1" x14ac:dyDescent="0.2">
      <c r="A926" t="s">
        <v>6921</v>
      </c>
    </row>
    <row r="927" spans="1:1" x14ac:dyDescent="0.2">
      <c r="A927" t="s">
        <v>6922</v>
      </c>
    </row>
    <row r="928" spans="1:1" x14ac:dyDescent="0.2">
      <c r="A928" t="s">
        <v>6923</v>
      </c>
    </row>
    <row r="929" spans="1:1" x14ac:dyDescent="0.2">
      <c r="A929" t="s">
        <v>6924</v>
      </c>
    </row>
    <row r="930" spans="1:1" x14ac:dyDescent="0.2">
      <c r="A930" t="s">
        <v>6925</v>
      </c>
    </row>
    <row r="931" spans="1:1" x14ac:dyDescent="0.2">
      <c r="A931" t="s">
        <v>6926</v>
      </c>
    </row>
    <row r="932" spans="1:1" x14ac:dyDescent="0.2">
      <c r="A932" t="s">
        <v>6927</v>
      </c>
    </row>
    <row r="933" spans="1:1" x14ac:dyDescent="0.2">
      <c r="A933" t="s">
        <v>6928</v>
      </c>
    </row>
    <row r="934" spans="1:1" x14ac:dyDescent="0.2">
      <c r="A934" t="s">
        <v>6929</v>
      </c>
    </row>
    <row r="935" spans="1:1" x14ac:dyDescent="0.2">
      <c r="A935" t="s">
        <v>6930</v>
      </c>
    </row>
    <row r="936" spans="1:1" x14ac:dyDescent="0.2">
      <c r="A936" t="s">
        <v>6931</v>
      </c>
    </row>
    <row r="937" spans="1:1" x14ac:dyDescent="0.2">
      <c r="A937" t="s">
        <v>6932</v>
      </c>
    </row>
    <row r="938" spans="1:1" x14ac:dyDescent="0.2">
      <c r="A938" t="s">
        <v>6933</v>
      </c>
    </row>
    <row r="939" spans="1:1" x14ac:dyDescent="0.2">
      <c r="A939" t="s">
        <v>6934</v>
      </c>
    </row>
    <row r="940" spans="1:1" x14ac:dyDescent="0.2">
      <c r="A940" t="s">
        <v>6935</v>
      </c>
    </row>
    <row r="941" spans="1:1" x14ac:dyDescent="0.2">
      <c r="A941" t="s">
        <v>6936</v>
      </c>
    </row>
    <row r="942" spans="1:1" x14ac:dyDescent="0.2">
      <c r="A942" t="s">
        <v>6937</v>
      </c>
    </row>
    <row r="943" spans="1:1" x14ac:dyDescent="0.2">
      <c r="A943" t="s">
        <v>6938</v>
      </c>
    </row>
    <row r="944" spans="1:1" x14ac:dyDescent="0.2">
      <c r="A944" t="s">
        <v>6939</v>
      </c>
    </row>
    <row r="945" spans="1:1" x14ac:dyDescent="0.2">
      <c r="A945" t="s">
        <v>6940</v>
      </c>
    </row>
    <row r="946" spans="1:1" x14ac:dyDescent="0.2">
      <c r="A946" t="s">
        <v>6941</v>
      </c>
    </row>
    <row r="947" spans="1:1" x14ac:dyDescent="0.2">
      <c r="A947" t="s">
        <v>6942</v>
      </c>
    </row>
    <row r="948" spans="1:1" x14ac:dyDescent="0.2">
      <c r="A948" t="s">
        <v>6943</v>
      </c>
    </row>
    <row r="949" spans="1:1" x14ac:dyDescent="0.2">
      <c r="A949" t="s">
        <v>6944</v>
      </c>
    </row>
    <row r="950" spans="1:1" x14ac:dyDescent="0.2">
      <c r="A950" t="s">
        <v>6945</v>
      </c>
    </row>
    <row r="951" spans="1:1" x14ac:dyDescent="0.2">
      <c r="A951" t="s">
        <v>6946</v>
      </c>
    </row>
    <row r="952" spans="1:1" x14ac:dyDescent="0.2">
      <c r="A952" t="s">
        <v>6947</v>
      </c>
    </row>
    <row r="953" spans="1:1" x14ac:dyDescent="0.2">
      <c r="A953" t="s">
        <v>6948</v>
      </c>
    </row>
    <row r="954" spans="1:1" x14ac:dyDescent="0.2">
      <c r="A954" t="s">
        <v>6949</v>
      </c>
    </row>
    <row r="955" spans="1:1" x14ac:dyDescent="0.2">
      <c r="A955" t="s">
        <v>6950</v>
      </c>
    </row>
    <row r="956" spans="1:1" x14ac:dyDescent="0.2">
      <c r="A956" t="s">
        <v>6951</v>
      </c>
    </row>
    <row r="957" spans="1:1" x14ac:dyDescent="0.2">
      <c r="A957" t="s">
        <v>6952</v>
      </c>
    </row>
    <row r="958" spans="1:1" x14ac:dyDescent="0.2">
      <c r="A958" t="s">
        <v>6953</v>
      </c>
    </row>
    <row r="959" spans="1:1" x14ac:dyDescent="0.2">
      <c r="A959" t="s">
        <v>6954</v>
      </c>
    </row>
    <row r="960" spans="1:1" x14ac:dyDescent="0.2">
      <c r="A960" t="s">
        <v>6955</v>
      </c>
    </row>
    <row r="961" spans="1:1" x14ac:dyDescent="0.2">
      <c r="A961" t="s">
        <v>6956</v>
      </c>
    </row>
    <row r="962" spans="1:1" x14ac:dyDescent="0.2">
      <c r="A962" t="s">
        <v>6957</v>
      </c>
    </row>
    <row r="963" spans="1:1" x14ac:dyDescent="0.2">
      <c r="A963" t="s">
        <v>6958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4949</v>
      </c>
    </row>
    <row r="2" spans="1:1" x14ac:dyDescent="0.2">
      <c r="A2" t="s">
        <v>4950</v>
      </c>
    </row>
    <row r="3" spans="1:1" x14ac:dyDescent="0.2">
      <c r="A3" t="s">
        <v>4951</v>
      </c>
    </row>
    <row r="4" spans="1:1" x14ac:dyDescent="0.2">
      <c r="A4" t="s">
        <v>4952</v>
      </c>
    </row>
    <row r="5" spans="1:1" x14ac:dyDescent="0.2">
      <c r="A5" t="s">
        <v>4953</v>
      </c>
    </row>
    <row r="6" spans="1:1" x14ac:dyDescent="0.2">
      <c r="A6" t="s">
        <v>4954</v>
      </c>
    </row>
    <row r="7" spans="1:1" x14ac:dyDescent="0.2">
      <c r="A7" t="s">
        <v>4955</v>
      </c>
    </row>
    <row r="8" spans="1:1" x14ac:dyDescent="0.2">
      <c r="A8" t="s">
        <v>4956</v>
      </c>
    </row>
    <row r="9" spans="1:1" x14ac:dyDescent="0.2">
      <c r="A9" t="s">
        <v>4957</v>
      </c>
    </row>
    <row r="10" spans="1:1" x14ac:dyDescent="0.2">
      <c r="A10" t="s">
        <v>4958</v>
      </c>
    </row>
    <row r="11" spans="1:1" x14ac:dyDescent="0.2">
      <c r="A11" t="s">
        <v>4959</v>
      </c>
    </row>
    <row r="12" spans="1:1" x14ac:dyDescent="0.2">
      <c r="A12" t="s">
        <v>4960</v>
      </c>
    </row>
    <row r="13" spans="1:1" x14ac:dyDescent="0.2">
      <c r="A13" t="s">
        <v>4961</v>
      </c>
    </row>
    <row r="14" spans="1:1" x14ac:dyDescent="0.2">
      <c r="A14" t="s">
        <v>4962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889</v>
      </c>
      <c r="B1" s="152" t="s">
        <v>890</v>
      </c>
      <c r="D1" s="152" t="s">
        <v>2761</v>
      </c>
      <c r="E1" s="152" t="s">
        <v>881</v>
      </c>
      <c r="G1" s="155"/>
      <c r="H1" s="152" t="s">
        <v>2761</v>
      </c>
      <c r="I1" s="152" t="s">
        <v>881</v>
      </c>
      <c r="K1" s="152" t="s">
        <v>3507</v>
      </c>
      <c r="L1" s="152" t="s">
        <v>3508</v>
      </c>
      <c r="M1" s="152" t="s">
        <v>117</v>
      </c>
      <c r="P1" s="155" t="s">
        <v>3509</v>
      </c>
    </row>
    <row r="2" spans="1:18" ht="13.5" thickBot="1" x14ac:dyDescent="0.25">
      <c r="A2" s="152" t="s">
        <v>877</v>
      </c>
      <c r="B2" t="b">
        <v>0</v>
      </c>
      <c r="D2" s="152" t="s">
        <v>6966</v>
      </c>
      <c r="E2" s="152" t="s">
        <v>2762</v>
      </c>
      <c r="G2" s="152" t="s">
        <v>3504</v>
      </c>
      <c r="H2" s="291" t="s">
        <v>3497</v>
      </c>
      <c r="I2" s="291" t="s">
        <v>3497</v>
      </c>
      <c r="K2" s="152" t="s">
        <v>3510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878</v>
      </c>
      <c r="B3" t="b">
        <v>1</v>
      </c>
      <c r="D3" s="152" t="s">
        <v>6967</v>
      </c>
      <c r="E3" s="152" t="s">
        <v>2763</v>
      </c>
      <c r="G3" s="152" t="s">
        <v>3501</v>
      </c>
      <c r="H3" s="311" t="s">
        <v>3501</v>
      </c>
      <c r="I3" s="311" t="s">
        <v>3501</v>
      </c>
      <c r="K3" s="152" t="s">
        <v>3510</v>
      </c>
      <c r="L3" s="152" t="s">
        <v>3501</v>
      </c>
      <c r="M3" s="151" t="e">
        <f>P3:R3</f>
        <v>#VALUE!</v>
      </c>
      <c r="N3" s="151"/>
      <c r="O3" s="151"/>
      <c r="P3" s="352" t="s">
        <v>3509</v>
      </c>
      <c r="Q3" s="352" t="s">
        <v>3501</v>
      </c>
      <c r="R3" s="351"/>
    </row>
    <row r="4" spans="1:18" ht="13.5" thickTop="1" x14ac:dyDescent="0.2">
      <c r="A4" s="152" t="s">
        <v>879</v>
      </c>
      <c r="B4" s="152" t="s">
        <v>881</v>
      </c>
      <c r="C4" s="151"/>
      <c r="D4" s="152" t="s">
        <v>6968</v>
      </c>
      <c r="E4" s="152" t="s">
        <v>2764</v>
      </c>
      <c r="G4" s="152" t="s">
        <v>3500</v>
      </c>
      <c r="H4" s="595" t="s">
        <v>3500</v>
      </c>
      <c r="I4" s="595" t="s">
        <v>3500</v>
      </c>
      <c r="K4" s="152" t="s">
        <v>3510</v>
      </c>
      <c r="L4" s="152" t="s">
        <v>3500</v>
      </c>
      <c r="M4" s="151" t="e">
        <f t="shared" ref="M4:M9" si="0">P4:R4</f>
        <v>#VALUE!</v>
      </c>
      <c r="N4" s="151"/>
      <c r="O4" s="151"/>
      <c r="P4" s="597" t="s">
        <v>3509</v>
      </c>
      <c r="Q4" s="597" t="s">
        <v>3500</v>
      </c>
      <c r="R4" s="597"/>
    </row>
    <row r="5" spans="1:18" x14ac:dyDescent="0.2">
      <c r="A5" s="152" t="s">
        <v>880</v>
      </c>
      <c r="B5" s="152" t="s">
        <v>882</v>
      </c>
      <c r="C5" s="151"/>
      <c r="D5" s="152" t="s">
        <v>6969</v>
      </c>
      <c r="E5" s="152" t="s">
        <v>2765</v>
      </c>
      <c r="G5" s="152" t="s">
        <v>3498</v>
      </c>
      <c r="H5" s="565" t="s">
        <v>3498</v>
      </c>
      <c r="I5" s="565" t="s">
        <v>3498</v>
      </c>
      <c r="K5" s="152" t="s">
        <v>3510</v>
      </c>
      <c r="L5" s="152" t="s">
        <v>3498</v>
      </c>
      <c r="M5" s="151" t="e">
        <f t="shared" si="0"/>
        <v>#VALUE!</v>
      </c>
      <c r="N5" s="151"/>
      <c r="O5" s="151"/>
      <c r="P5" s="566" t="s">
        <v>3509</v>
      </c>
      <c r="Q5" s="566" t="s">
        <v>3498</v>
      </c>
      <c r="R5" s="566"/>
    </row>
    <row r="6" spans="1:18" x14ac:dyDescent="0.2">
      <c r="A6" s="152" t="s">
        <v>883</v>
      </c>
      <c r="B6" s="152" t="s">
        <v>3509</v>
      </c>
      <c r="C6" s="151"/>
      <c r="D6" s="152" t="s">
        <v>6970</v>
      </c>
      <c r="E6" s="152" t="s">
        <v>2766</v>
      </c>
      <c r="G6" s="152" t="s">
        <v>3499</v>
      </c>
      <c r="H6" s="596" t="s">
        <v>3499</v>
      </c>
      <c r="I6" s="596" t="s">
        <v>3499</v>
      </c>
      <c r="K6" s="152" t="s">
        <v>3510</v>
      </c>
      <c r="L6" s="152" t="s">
        <v>3499</v>
      </c>
      <c r="M6" s="151" t="e">
        <f t="shared" si="0"/>
        <v>#VALUE!</v>
      </c>
      <c r="N6" s="151"/>
      <c r="O6" s="151"/>
      <c r="P6" s="609" t="s">
        <v>3509</v>
      </c>
      <c r="Q6" s="609" t="s">
        <v>3499</v>
      </c>
      <c r="R6" s="609"/>
    </row>
    <row r="7" spans="1:18" x14ac:dyDescent="0.2">
      <c r="A7" s="152" t="s">
        <v>884</v>
      </c>
      <c r="B7" t="s">
        <v>885</v>
      </c>
      <c r="C7" s="151"/>
      <c r="D7" s="152" t="s">
        <v>6985</v>
      </c>
      <c r="E7" s="152" t="s">
        <v>2767</v>
      </c>
      <c r="G7" s="152" t="s">
        <v>3502</v>
      </c>
      <c r="H7" s="628" t="s">
        <v>3502</v>
      </c>
      <c r="I7" s="628" t="s">
        <v>3502</v>
      </c>
      <c r="K7" s="152" t="s">
        <v>3510</v>
      </c>
      <c r="L7" s="152" t="s">
        <v>3502</v>
      </c>
      <c r="M7" s="151" t="e">
        <f t="shared" si="0"/>
        <v>#VALUE!</v>
      </c>
      <c r="N7" s="151"/>
      <c r="O7" s="151"/>
      <c r="P7" s="629" t="s">
        <v>3509</v>
      </c>
      <c r="Q7" s="629" t="s">
        <v>3502</v>
      </c>
      <c r="R7" s="629"/>
    </row>
    <row r="8" spans="1:18" x14ac:dyDescent="0.2">
      <c r="A8" s="152" t="s">
        <v>886</v>
      </c>
      <c r="B8" s="152" t="s">
        <v>887</v>
      </c>
      <c r="C8" s="151"/>
      <c r="D8" s="152" t="s">
        <v>6971</v>
      </c>
      <c r="E8" s="152" t="s">
        <v>2768</v>
      </c>
      <c r="G8" s="152" t="s">
        <v>3505</v>
      </c>
      <c r="H8" s="292" t="s">
        <v>89</v>
      </c>
      <c r="I8" s="292" t="s">
        <v>89</v>
      </c>
      <c r="K8" s="152" t="s">
        <v>3510</v>
      </c>
      <c r="L8" s="152" t="s">
        <v>3505</v>
      </c>
      <c r="M8" s="151" t="e">
        <f t="shared" si="0"/>
        <v>#VALUE!</v>
      </c>
      <c r="N8" s="151"/>
      <c r="O8" s="151"/>
      <c r="P8" s="309" t="s">
        <v>3509</v>
      </c>
      <c r="Q8" s="309" t="s">
        <v>3505</v>
      </c>
      <c r="R8" s="309"/>
    </row>
    <row r="9" spans="1:18" x14ac:dyDescent="0.2">
      <c r="A9" s="152" t="s">
        <v>888</v>
      </c>
      <c r="B9" t="s">
        <v>4948</v>
      </c>
      <c r="C9" s="151"/>
      <c r="D9" s="152" t="s">
        <v>6972</v>
      </c>
      <c r="E9" s="152" t="s">
        <v>2769</v>
      </c>
      <c r="G9" s="152" t="s">
        <v>3503</v>
      </c>
      <c r="H9" s="293" t="s">
        <v>3503</v>
      </c>
      <c r="I9" s="293" t="s">
        <v>3503</v>
      </c>
      <c r="K9" s="152" t="s">
        <v>3510</v>
      </c>
      <c r="L9" s="152" t="s">
        <v>3503</v>
      </c>
      <c r="M9" s="151" t="e">
        <f t="shared" si="0"/>
        <v>#VALUE!</v>
      </c>
      <c r="N9" s="151"/>
      <c r="O9" s="151"/>
      <c r="P9" s="310" t="s">
        <v>3509</v>
      </c>
      <c r="Q9" s="310" t="s">
        <v>3503</v>
      </c>
      <c r="R9" s="310"/>
    </row>
    <row r="10" spans="1:18" x14ac:dyDescent="0.2">
      <c r="A10" s="152" t="s">
        <v>891</v>
      </c>
      <c r="B10" s="152" t="s">
        <v>7025</v>
      </c>
      <c r="C10" s="151"/>
      <c r="D10" s="152" t="s">
        <v>6973</v>
      </c>
      <c r="E10" s="152" t="s">
        <v>2770</v>
      </c>
      <c r="G10" s="152" t="s">
        <v>4508</v>
      </c>
      <c r="H10" s="434" t="s">
        <v>4508</v>
      </c>
      <c r="I10" s="434" t="s">
        <v>4508</v>
      </c>
      <c r="K10" s="152" t="s">
        <v>3506</v>
      </c>
      <c r="L10" s="152" t="s">
        <v>3504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6974</v>
      </c>
      <c r="E11" s="152" t="s">
        <v>2771</v>
      </c>
      <c r="G11" s="152" t="s">
        <v>3493</v>
      </c>
      <c r="H11" s="435" t="s">
        <v>3493</v>
      </c>
      <c r="I11" s="435" t="s">
        <v>3493</v>
      </c>
      <c r="K11" s="152" t="s">
        <v>3506</v>
      </c>
      <c r="L11" s="152" t="s">
        <v>3501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6975</v>
      </c>
      <c r="E12" s="152" t="s">
        <v>2772</v>
      </c>
      <c r="G12" s="152" t="s">
        <v>3494</v>
      </c>
      <c r="H12" s="436" t="s">
        <v>3494</v>
      </c>
      <c r="I12" s="436" t="s">
        <v>3494</v>
      </c>
      <c r="K12" s="152" t="s">
        <v>3506</v>
      </c>
      <c r="L12" s="152" t="s">
        <v>3500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6976</v>
      </c>
      <c r="E13" s="152" t="s">
        <v>2773</v>
      </c>
      <c r="K13" s="152" t="s">
        <v>3506</v>
      </c>
      <c r="L13" s="152" t="s">
        <v>3498</v>
      </c>
      <c r="M13" s="157" t="e">
        <f>PedGuiMedIV!B1:O5</f>
        <v>#VALUE!</v>
      </c>
    </row>
    <row r="14" spans="1:18" x14ac:dyDescent="0.2">
      <c r="D14" s="152" t="s">
        <v>6977</v>
      </c>
      <c r="E14" s="152" t="s">
        <v>2774</v>
      </c>
      <c r="K14" s="152" t="s">
        <v>3506</v>
      </c>
      <c r="L14" s="152" t="s">
        <v>3499</v>
      </c>
      <c r="M14" t="str">
        <f>PedGuiMedIV!B7:O7</f>
        <v>Adviesdosering</v>
      </c>
    </row>
    <row r="15" spans="1:18" x14ac:dyDescent="0.2">
      <c r="D15" s="152" t="s">
        <v>6978</v>
      </c>
      <c r="E15" s="152" t="s">
        <v>2775</v>
      </c>
      <c r="K15" s="152" t="s">
        <v>3506</v>
      </c>
      <c r="L15" s="152" t="s">
        <v>3502</v>
      </c>
      <c r="M15" s="157" t="e">
        <f>PedGuiMedIV!B35:O42</f>
        <v>#VALUE!</v>
      </c>
    </row>
    <row r="16" spans="1:18" x14ac:dyDescent="0.2">
      <c r="D16" s="152" t="s">
        <v>6979</v>
      </c>
      <c r="E16" s="152" t="s">
        <v>2776</v>
      </c>
      <c r="K16" s="152" t="s">
        <v>3506</v>
      </c>
      <c r="L16" s="152" t="s">
        <v>3505</v>
      </c>
    </row>
    <row r="17" spans="4:13" x14ac:dyDescent="0.2">
      <c r="D17" s="152" t="s">
        <v>6980</v>
      </c>
      <c r="E17" s="152" t="s">
        <v>2777</v>
      </c>
      <c r="K17" s="152" t="s">
        <v>3506</v>
      </c>
      <c r="L17" s="152" t="s">
        <v>3503</v>
      </c>
    </row>
    <row r="18" spans="4:13" x14ac:dyDescent="0.2">
      <c r="D18" s="152" t="s">
        <v>6981</v>
      </c>
      <c r="E18" s="152" t="s">
        <v>5149</v>
      </c>
      <c r="K18" s="152" t="s">
        <v>3511</v>
      </c>
      <c r="L18" s="152" t="s">
        <v>3504</v>
      </c>
      <c r="M18">
        <f>GlobGuiMedDisc!A1</f>
        <v>0</v>
      </c>
    </row>
    <row r="19" spans="4:13" x14ac:dyDescent="0.2">
      <c r="D19" s="152" t="s">
        <v>6982</v>
      </c>
      <c r="E19" s="152" t="s">
        <v>2778</v>
      </c>
      <c r="K19" s="152" t="s">
        <v>3511</v>
      </c>
      <c r="L19" s="152" t="s">
        <v>3501</v>
      </c>
      <c r="M19" t="str">
        <f>GlobGuiMedDisc!E9:T38</f>
        <v/>
      </c>
    </row>
    <row r="20" spans="4:13" x14ac:dyDescent="0.2">
      <c r="D20" t="s">
        <v>5302</v>
      </c>
      <c r="E20" s="152" t="s">
        <v>2779</v>
      </c>
      <c r="H20" s="161"/>
      <c r="K20" s="152" t="s">
        <v>3511</v>
      </c>
      <c r="L20" s="152" t="s">
        <v>3500</v>
      </c>
      <c r="M20">
        <f>GlobGuiMedDisc!D9:D38</f>
        <v>12</v>
      </c>
    </row>
    <row r="21" spans="4:13" x14ac:dyDescent="0.2">
      <c r="D21" t="s">
        <v>5303</v>
      </c>
      <c r="E21" s="152" t="s">
        <v>2780</v>
      </c>
      <c r="K21" s="152" t="s">
        <v>3511</v>
      </c>
      <c r="L21" s="152" t="s">
        <v>3498</v>
      </c>
      <c r="M21" t="e">
        <f>GlobGuiMedDisc!B1:T5</f>
        <v>#VALUE!</v>
      </c>
    </row>
    <row r="22" spans="4:13" x14ac:dyDescent="0.2">
      <c r="D22" t="s">
        <v>5247</v>
      </c>
      <c r="E22" s="152" t="s">
        <v>2781</v>
      </c>
      <c r="K22" s="152" t="s">
        <v>3511</v>
      </c>
      <c r="L22" s="152" t="s">
        <v>3499</v>
      </c>
      <c r="M22" t="str">
        <f>GlobGuiMedDisc!B7:T7</f>
        <v>Route</v>
      </c>
    </row>
    <row r="23" spans="4:13" x14ac:dyDescent="0.2">
      <c r="D23" t="s">
        <v>5304</v>
      </c>
      <c r="E23" s="152" t="s">
        <v>2782</v>
      </c>
      <c r="K23" s="152" t="s">
        <v>3511</v>
      </c>
      <c r="L23" s="152" t="s">
        <v>3502</v>
      </c>
    </row>
    <row r="24" spans="4:13" x14ac:dyDescent="0.2">
      <c r="D24" t="s">
        <v>5305</v>
      </c>
      <c r="E24" s="152" t="s">
        <v>2783</v>
      </c>
      <c r="K24" s="152" t="s">
        <v>3511</v>
      </c>
      <c r="L24" s="152" t="s">
        <v>3505</v>
      </c>
    </row>
    <row r="25" spans="4:13" x14ac:dyDescent="0.2">
      <c r="D25" t="s">
        <v>5306</v>
      </c>
      <c r="E25" s="152" t="s">
        <v>2784</v>
      </c>
      <c r="K25" s="152" t="s">
        <v>3511</v>
      </c>
      <c r="L25" s="152" t="s">
        <v>3503</v>
      </c>
    </row>
    <row r="26" spans="4:13" x14ac:dyDescent="0.2">
      <c r="D26" t="s">
        <v>5307</v>
      </c>
      <c r="E26" s="152" t="s">
        <v>2785</v>
      </c>
      <c r="K26" s="152" t="s">
        <v>3512</v>
      </c>
      <c r="L26" s="152" t="s">
        <v>3504</v>
      </c>
      <c r="M26">
        <f>PedGuiLijnPM!A1</f>
        <v>0</v>
      </c>
    </row>
    <row r="27" spans="4:13" x14ac:dyDescent="0.2">
      <c r="D27" t="s">
        <v>5308</v>
      </c>
      <c r="E27" s="152" t="s">
        <v>5317</v>
      </c>
      <c r="K27" s="152" t="s">
        <v>3512</v>
      </c>
      <c r="L27" s="152" t="s">
        <v>3501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5309</v>
      </c>
      <c r="E28" s="152" t="s">
        <v>2786</v>
      </c>
      <c r="K28" s="152" t="s">
        <v>3512</v>
      </c>
      <c r="L28" s="152" t="s">
        <v>3500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5310</v>
      </c>
      <c r="E29" s="152" t="s">
        <v>2787</v>
      </c>
      <c r="K29" s="152" t="s">
        <v>3512</v>
      </c>
      <c r="L29" s="152" t="s">
        <v>3498</v>
      </c>
      <c r="M29" t="e">
        <f>PedGuiLijnPM!B1:O5</f>
        <v>#VALUE!</v>
      </c>
    </row>
    <row r="30" spans="4:13" x14ac:dyDescent="0.2">
      <c r="D30" t="s">
        <v>5311</v>
      </c>
      <c r="E30" s="152" t="s">
        <v>2788</v>
      </c>
      <c r="K30" s="152" t="s">
        <v>3512</v>
      </c>
      <c r="L30" s="152" t="s">
        <v>3499</v>
      </c>
      <c r="M30" t="e">
        <f>PedGuiLijnPM!B7:O7,PedGuiLijnPM!B19:O19</f>
        <v>#VALUE!</v>
      </c>
    </row>
    <row r="31" spans="4:13" x14ac:dyDescent="0.2">
      <c r="D31" t="s">
        <v>5312</v>
      </c>
      <c r="E31" s="152" t="s">
        <v>2789</v>
      </c>
      <c r="K31" s="152" t="s">
        <v>3512</v>
      </c>
      <c r="L31" s="152" t="s">
        <v>3502</v>
      </c>
    </row>
    <row r="32" spans="4:13" x14ac:dyDescent="0.2">
      <c r="D32" t="s">
        <v>5313</v>
      </c>
      <c r="E32" s="152" t="s">
        <v>2790</v>
      </c>
      <c r="K32" s="152" t="s">
        <v>3512</v>
      </c>
      <c r="L32" s="152" t="s">
        <v>3505</v>
      </c>
    </row>
    <row r="33" spans="4:13" x14ac:dyDescent="0.2">
      <c r="D33" t="s">
        <v>5314</v>
      </c>
      <c r="E33" s="152" t="s">
        <v>2791</v>
      </c>
      <c r="K33" s="152" t="s">
        <v>3512</v>
      </c>
      <c r="L33" s="152" t="s">
        <v>3503</v>
      </c>
    </row>
    <row r="34" spans="4:13" x14ac:dyDescent="0.2">
      <c r="D34" t="s">
        <v>5315</v>
      </c>
      <c r="E34" s="152" t="s">
        <v>2792</v>
      </c>
      <c r="K34" s="152" t="s">
        <v>3513</v>
      </c>
      <c r="L34" s="152" t="s">
        <v>3504</v>
      </c>
      <c r="M34">
        <f>PedGuiEntTPN!A1</f>
        <v>0</v>
      </c>
    </row>
    <row r="35" spans="4:13" x14ac:dyDescent="0.2">
      <c r="D35" t="s">
        <v>5316</v>
      </c>
      <c r="E35" s="152" t="s">
        <v>2793</v>
      </c>
      <c r="K35" s="152" t="s">
        <v>3513</v>
      </c>
      <c r="L35" s="152" t="s">
        <v>3501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2794</v>
      </c>
      <c r="K36" s="152" t="s">
        <v>3513</v>
      </c>
      <c r="L36" s="152" t="s">
        <v>3500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2795</v>
      </c>
      <c r="K37" s="152" t="s">
        <v>3513</v>
      </c>
      <c r="L37" s="152" t="s">
        <v>3498</v>
      </c>
      <c r="M37" t="e">
        <f>PedGuiEntTPN!B1:N5</f>
        <v>#VALUE!</v>
      </c>
    </row>
    <row r="38" spans="4:13" x14ac:dyDescent="0.2">
      <c r="E38" s="152" t="s">
        <v>2796</v>
      </c>
      <c r="K38" s="152" t="s">
        <v>3513</v>
      </c>
      <c r="L38" s="152" t="s">
        <v>3499</v>
      </c>
      <c r="M38" t="e">
        <f>PedGuiEntTPN!B7:N7,PedGuiEntTPN!B20:N20</f>
        <v>#VALUE!</v>
      </c>
    </row>
    <row r="39" spans="4:13" x14ac:dyDescent="0.2">
      <c r="E39" s="152" t="s">
        <v>2797</v>
      </c>
      <c r="K39" s="152" t="s">
        <v>3513</v>
      </c>
      <c r="L39" s="152" t="s">
        <v>3502</v>
      </c>
      <c r="M39" t="e">
        <f>PedGuiEntTPN!B41:N48</f>
        <v>#VALUE!</v>
      </c>
    </row>
    <row r="40" spans="4:13" x14ac:dyDescent="0.2">
      <c r="E40" s="152" t="s">
        <v>5318</v>
      </c>
      <c r="K40" s="152" t="s">
        <v>3513</v>
      </c>
      <c r="L40" s="152" t="s">
        <v>3505</v>
      </c>
    </row>
    <row r="41" spans="4:13" x14ac:dyDescent="0.2">
      <c r="E41" s="152" t="s">
        <v>2798</v>
      </c>
      <c r="K41" s="152" t="s">
        <v>3513</v>
      </c>
      <c r="L41" s="152" t="s">
        <v>3503</v>
      </c>
    </row>
    <row r="42" spans="4:13" x14ac:dyDescent="0.2">
      <c r="E42" s="152" t="s">
        <v>2799</v>
      </c>
      <c r="K42" s="152" t="s">
        <v>3514</v>
      </c>
      <c r="L42" s="152" t="s">
        <v>3504</v>
      </c>
      <c r="M42">
        <f>PedGuiLab!A1</f>
        <v>0</v>
      </c>
    </row>
    <row r="43" spans="4:13" x14ac:dyDescent="0.2">
      <c r="E43" s="152" t="s">
        <v>2800</v>
      </c>
      <c r="K43" s="152" t="s">
        <v>3514</v>
      </c>
      <c r="L43" s="152" t="s">
        <v>3501</v>
      </c>
      <c r="M43" t="str">
        <f>PedGuiLab!D43</f>
        <v/>
      </c>
    </row>
    <row r="44" spans="4:13" x14ac:dyDescent="0.2">
      <c r="E44" s="152" t="s">
        <v>2801</v>
      </c>
      <c r="K44" s="152" t="s">
        <v>3514</v>
      </c>
      <c r="L44" s="152" t="s">
        <v>3500</v>
      </c>
      <c r="M44" t="e">
        <f>PedGuiLab!B9:L9,PedGuiLab!B43:C44</f>
        <v>#VALUE!</v>
      </c>
    </row>
    <row r="45" spans="4:13" x14ac:dyDescent="0.2">
      <c r="E45" s="152" t="s">
        <v>2802</v>
      </c>
      <c r="K45" s="152" t="s">
        <v>3514</v>
      </c>
      <c r="L45" s="152" t="s">
        <v>3498</v>
      </c>
      <c r="M45" t="e">
        <f>PedGuiLab!B1:S5</f>
        <v>#VALUE!</v>
      </c>
    </row>
    <row r="46" spans="4:13" x14ac:dyDescent="0.2">
      <c r="E46" s="152" t="s">
        <v>2803</v>
      </c>
      <c r="K46" s="152" t="s">
        <v>3514</v>
      </c>
      <c r="L46" s="152" t="s">
        <v>3499</v>
      </c>
      <c r="M46">
        <f>PedGuiLab!B7:N7</f>
        <v>0</v>
      </c>
    </row>
    <row r="47" spans="4:13" x14ac:dyDescent="0.2">
      <c r="E47" s="152" t="s">
        <v>2804</v>
      </c>
      <c r="K47" s="152" t="s">
        <v>3514</v>
      </c>
      <c r="L47" s="152" t="s">
        <v>3502</v>
      </c>
    </row>
    <row r="48" spans="4:13" x14ac:dyDescent="0.2">
      <c r="E48" s="152" t="s">
        <v>2805</v>
      </c>
      <c r="K48" s="152" t="s">
        <v>3514</v>
      </c>
      <c r="L48" s="152" t="s">
        <v>3505</v>
      </c>
      <c r="M48" t="e">
        <f>PedGuiLab!B10:I41,PedGuiLab!K10:L41</f>
        <v>#VALUE!</v>
      </c>
    </row>
    <row r="49" spans="5:13" x14ac:dyDescent="0.2">
      <c r="E49" s="152" t="s">
        <v>2806</v>
      </c>
      <c r="K49" s="152" t="s">
        <v>3514</v>
      </c>
      <c r="L49" s="152" t="s">
        <v>3503</v>
      </c>
    </row>
    <row r="50" spans="5:13" x14ac:dyDescent="0.2">
      <c r="E50" s="152" t="s">
        <v>2807</v>
      </c>
      <c r="K50" s="152" t="s">
        <v>3515</v>
      </c>
      <c r="L50" s="152" t="s">
        <v>3504</v>
      </c>
      <c r="M50">
        <f>PedGuiAcuut!A1</f>
        <v>0</v>
      </c>
    </row>
    <row r="51" spans="5:13" x14ac:dyDescent="0.2">
      <c r="E51" s="152" t="s">
        <v>2808</v>
      </c>
      <c r="K51" s="152" t="s">
        <v>3515</v>
      </c>
      <c r="L51" s="152" t="s">
        <v>3501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2809</v>
      </c>
      <c r="K52" s="152" t="s">
        <v>3515</v>
      </c>
      <c r="L52" s="152" t="s">
        <v>3500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2810</v>
      </c>
      <c r="K53" s="152" t="s">
        <v>3515</v>
      </c>
      <c r="L53" s="152" t="s">
        <v>3498</v>
      </c>
      <c r="M53" t="e">
        <f>PedGuiAcuut!B2:G5</f>
        <v>#VALUE!</v>
      </c>
    </row>
    <row r="54" spans="5:13" x14ac:dyDescent="0.2">
      <c r="E54" s="152" t="s">
        <v>2811</v>
      </c>
      <c r="K54" s="152" t="s">
        <v>3515</v>
      </c>
      <c r="L54" s="152" t="s">
        <v>3499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3515</v>
      </c>
      <c r="L55" s="152" t="s">
        <v>3502</v>
      </c>
    </row>
    <row r="56" spans="5:13" x14ac:dyDescent="0.2">
      <c r="K56" s="152" t="s">
        <v>3515</v>
      </c>
      <c r="L56" s="152" t="s">
        <v>3505</v>
      </c>
    </row>
    <row r="57" spans="5:13" x14ac:dyDescent="0.2">
      <c r="K57" s="152" t="s">
        <v>3515</v>
      </c>
      <c r="L57" s="152" t="s">
        <v>3503</v>
      </c>
    </row>
    <row r="58" spans="5:13" x14ac:dyDescent="0.2">
      <c r="K58" s="152" t="s">
        <v>3516</v>
      </c>
      <c r="L58" s="152" t="s">
        <v>3504</v>
      </c>
      <c r="M58">
        <f>PedGuiAfspr!B1</f>
        <v>0</v>
      </c>
    </row>
    <row r="59" spans="5:13" x14ac:dyDescent="0.2">
      <c r="K59" s="152" t="s">
        <v>3516</v>
      </c>
      <c r="L59" s="152" t="s">
        <v>3501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3516</v>
      </c>
      <c r="L60" s="152" t="s">
        <v>3500</v>
      </c>
      <c r="M60" t="e">
        <f>PedGuiAfspr!I10,PedGuiAfspr!G17:J17</f>
        <v>#VALUE!</v>
      </c>
    </row>
    <row r="61" spans="5:13" x14ac:dyDescent="0.2">
      <c r="K61" s="152" t="s">
        <v>3516</v>
      </c>
      <c r="L61" s="152" t="s">
        <v>3498</v>
      </c>
      <c r="M61" t="e">
        <f>PedGuiAfspr!B1:J4</f>
        <v>#VALUE!</v>
      </c>
    </row>
    <row r="62" spans="5:13" x14ac:dyDescent="0.2">
      <c r="K62" s="152" t="s">
        <v>3516</v>
      </c>
      <c r="L62" s="152" t="s">
        <v>3499</v>
      </c>
      <c r="M62" t="e">
        <f>PedGuiAfspr!C6:J6,PedGuiAfspr!C22:J22,PedGuiAfspr!C28:J28</f>
        <v>#VALUE!</v>
      </c>
    </row>
    <row r="63" spans="5:13" x14ac:dyDescent="0.2">
      <c r="K63" s="152" t="s">
        <v>3516</v>
      </c>
      <c r="L63" s="152" t="s">
        <v>3502</v>
      </c>
      <c r="M63" t="e">
        <f>PedGuiAfspr!C37:J41</f>
        <v>#VALUE!</v>
      </c>
    </row>
    <row r="64" spans="5:13" x14ac:dyDescent="0.2">
      <c r="K64" s="152" t="s">
        <v>3516</v>
      </c>
      <c r="L64" s="152" t="s">
        <v>3505</v>
      </c>
    </row>
    <row r="65" spans="11:13" x14ac:dyDescent="0.2">
      <c r="K65" s="152" t="s">
        <v>3516</v>
      </c>
      <c r="L65" s="152" t="s">
        <v>3503</v>
      </c>
    </row>
    <row r="66" spans="11:13" x14ac:dyDescent="0.2">
      <c r="K66" s="152" t="s">
        <v>4275</v>
      </c>
      <c r="L66" s="152" t="s">
        <v>3504</v>
      </c>
      <c r="M66">
        <f>NeoGuiInfB!A1</f>
        <v>0</v>
      </c>
    </row>
    <row r="67" spans="11:13" x14ac:dyDescent="0.2">
      <c r="K67" s="152" t="s">
        <v>4275</v>
      </c>
      <c r="L67" s="152" t="s">
        <v>3501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4275</v>
      </c>
      <c r="L68" s="152" t="s">
        <v>3500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4275</v>
      </c>
      <c r="L69" s="152" t="s">
        <v>3498</v>
      </c>
      <c r="M69" t="e">
        <f>NeoGuiInfB!C9:R12</f>
        <v>#VALUE!</v>
      </c>
    </row>
    <row r="70" spans="11:13" x14ac:dyDescent="0.2">
      <c r="K70" s="152" t="s">
        <v>4275</v>
      </c>
      <c r="L70" s="152" t="s">
        <v>3499</v>
      </c>
      <c r="M70" t="e">
        <f>NeoGuiInfB!C14:R14,NeoGuiInfB!C24:R24,NeoGuiInfB!C45:R45,NeoGuiInfB!C61:R61</f>
        <v>#VALUE!</v>
      </c>
    </row>
    <row r="71" spans="11:13" x14ac:dyDescent="0.2">
      <c r="K71" s="152" t="s">
        <v>4275</v>
      </c>
      <c r="L71" s="152" t="s">
        <v>3502</v>
      </c>
      <c r="M71" t="e">
        <f>NeoGuiInfB!C2:R7</f>
        <v>#VALUE!</v>
      </c>
    </row>
    <row r="72" spans="11:13" x14ac:dyDescent="0.2">
      <c r="K72" s="152" t="s">
        <v>4275</v>
      </c>
      <c r="L72" s="152" t="s">
        <v>3505</v>
      </c>
    </row>
    <row r="73" spans="11:13" x14ac:dyDescent="0.2">
      <c r="K73" s="152" t="s">
        <v>4275</v>
      </c>
      <c r="L73" s="152" t="s">
        <v>3503</v>
      </c>
    </row>
    <row r="74" spans="11:13" x14ac:dyDescent="0.2">
      <c r="K74" s="152" t="s">
        <v>4514</v>
      </c>
      <c r="L74" s="152" t="s">
        <v>3504</v>
      </c>
      <c r="M74">
        <f>NeoGuiAfspr!B1</f>
        <v>0</v>
      </c>
    </row>
    <row r="75" spans="11:13" x14ac:dyDescent="0.2">
      <c r="K75" s="152" t="s">
        <v>4514</v>
      </c>
      <c r="L75" s="152" t="s">
        <v>3501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4514</v>
      </c>
      <c r="L76" s="152" t="s">
        <v>3500</v>
      </c>
      <c r="M76" t="e">
        <f>NeoGuiAfspr!D27,NeoGuiAfspr!F41:G41</f>
        <v>#VALUE!</v>
      </c>
    </row>
    <row r="77" spans="11:13" x14ac:dyDescent="0.2">
      <c r="K77" s="152" t="s">
        <v>4514</v>
      </c>
      <c r="L77" s="152" t="s">
        <v>3498</v>
      </c>
      <c r="M77" t="e">
        <f>NeoGuiAfspr!B1:L4</f>
        <v>#VALUE!</v>
      </c>
    </row>
    <row r="78" spans="11:13" x14ac:dyDescent="0.2">
      <c r="K78" s="152" t="s">
        <v>4514</v>
      </c>
      <c r="L78" s="152" t="s">
        <v>3499</v>
      </c>
      <c r="M78" t="e">
        <f>NeoGuiAfspr!C6:L6,NeoGuiAfspr!C21:F21,NeoGuiAfspr!C34:F34</f>
        <v>#VALUE!</v>
      </c>
    </row>
    <row r="79" spans="11:13" x14ac:dyDescent="0.2">
      <c r="K79" s="152" t="s">
        <v>4514</v>
      </c>
      <c r="L79" s="152" t="s">
        <v>3502</v>
      </c>
      <c r="M79" t="e">
        <f>NeoGuiAfspr!C44:K49</f>
        <v>#VALUE!</v>
      </c>
    </row>
    <row r="80" spans="11:13" x14ac:dyDescent="0.2">
      <c r="K80" s="152" t="s">
        <v>4514</v>
      </c>
      <c r="L80" s="152" t="s">
        <v>3505</v>
      </c>
    </row>
    <row r="81" spans="11:13" x14ac:dyDescent="0.2">
      <c r="K81" s="152" t="s">
        <v>4514</v>
      </c>
      <c r="L81" s="152" t="s">
        <v>3503</v>
      </c>
    </row>
    <row r="82" spans="11:13" x14ac:dyDescent="0.2">
      <c r="K82" s="152" t="s">
        <v>4515</v>
      </c>
      <c r="L82" s="152" t="s">
        <v>3504</v>
      </c>
      <c r="M82">
        <f>NeoGuiLab!A1</f>
        <v>0</v>
      </c>
    </row>
    <row r="83" spans="11:13" x14ac:dyDescent="0.2">
      <c r="K83" s="152" t="s">
        <v>4515</v>
      </c>
      <c r="L83" s="152" t="s">
        <v>3501</v>
      </c>
      <c r="M83" t="str">
        <f>NeoGuiLab!C41</f>
        <v/>
      </c>
    </row>
    <row r="84" spans="11:13" x14ac:dyDescent="0.2">
      <c r="K84" s="152" t="s">
        <v>4515</v>
      </c>
      <c r="L84" s="152" t="s">
        <v>3500</v>
      </c>
      <c r="M84" t="e">
        <f>NeoGuiLab!B41,NeoGuiLab!B8:T8</f>
        <v>#VALUE!</v>
      </c>
    </row>
    <row r="85" spans="11:13" x14ac:dyDescent="0.2">
      <c r="K85" s="152" t="s">
        <v>4515</v>
      </c>
      <c r="L85" s="152" t="s">
        <v>3498</v>
      </c>
      <c r="M85" t="e">
        <f>NeoGuiLab!B1:T4</f>
        <v>#VALUE!</v>
      </c>
    </row>
    <row r="86" spans="11:13" x14ac:dyDescent="0.2">
      <c r="K86" s="152" t="s">
        <v>4515</v>
      </c>
      <c r="L86" s="152" t="s">
        <v>3499</v>
      </c>
      <c r="M86">
        <f>NeoGuiLab!B6:T6</f>
        <v>0</v>
      </c>
    </row>
    <row r="87" spans="11:13" x14ac:dyDescent="0.2">
      <c r="K87" s="152" t="s">
        <v>4515</v>
      </c>
      <c r="L87" s="152" t="s">
        <v>3502</v>
      </c>
    </row>
    <row r="88" spans="11:13" x14ac:dyDescent="0.2">
      <c r="K88" s="152" t="s">
        <v>4515</v>
      </c>
      <c r="L88" s="152" t="s">
        <v>3505</v>
      </c>
      <c r="M88" t="e">
        <f>NeoGuiLab!B9:M40,NeoGuiLab!O9:T40</f>
        <v>#VALUE!</v>
      </c>
    </row>
    <row r="89" spans="11:13" x14ac:dyDescent="0.2">
      <c r="K89" s="152" t="s">
        <v>4515</v>
      </c>
      <c r="L89" s="152" t="s">
        <v>3503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894</v>
      </c>
      <c r="B1" t="s">
        <v>892</v>
      </c>
      <c r="C1" t="s">
        <v>893</v>
      </c>
      <c r="D1" t="s">
        <v>1739</v>
      </c>
      <c r="E1" t="s">
        <v>890</v>
      </c>
      <c r="F1" t="s">
        <v>1717</v>
      </c>
      <c r="G1" t="s">
        <v>1736</v>
      </c>
      <c r="H1" t="s">
        <v>1737</v>
      </c>
      <c r="I1" t="s">
        <v>1738</v>
      </c>
    </row>
    <row r="2" spans="1:9" x14ac:dyDescent="0.2">
      <c r="A2" t="s">
        <v>2824</v>
      </c>
      <c r="B2" t="s">
        <v>895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1233</v>
      </c>
      <c r="B3" t="s">
        <v>896</v>
      </c>
      <c r="D3" t="b">
        <f>IFERROR(VLOOKUP(B3,PatData!$A$2:$A$2000,1,),"")&lt;&gt;""</f>
        <v>1</v>
      </c>
      <c r="E3" t="s">
        <v>2762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2825</v>
      </c>
      <c r="B4" t="s">
        <v>897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2826</v>
      </c>
      <c r="B5" t="s">
        <v>898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2827</v>
      </c>
      <c r="B6" t="s">
        <v>899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7333</v>
      </c>
      <c r="B7" t="s">
        <v>1537</v>
      </c>
      <c r="D7" t="b">
        <f>IFERROR(VLOOKUP(B7,PatData!$A$2:$A$2000,1,),"")&lt;&gt;""</f>
        <v>0</v>
      </c>
      <c r="E7" t="s">
        <v>894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938</v>
      </c>
      <c r="B8" t="s">
        <v>900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7334</v>
      </c>
      <c r="B9" t="s">
        <v>901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5092</v>
      </c>
      <c r="B10" t="s">
        <v>5110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5093</v>
      </c>
      <c r="B11" t="s">
        <v>5111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5094</v>
      </c>
      <c r="B12" t="s">
        <v>5112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5095</v>
      </c>
      <c r="B13" t="s">
        <v>5113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5096</v>
      </c>
      <c r="B14" t="s">
        <v>5114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5097</v>
      </c>
      <c r="B15" t="s">
        <v>5115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5098</v>
      </c>
      <c r="B16" t="s">
        <v>5116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5099</v>
      </c>
      <c r="B17" t="s">
        <v>5117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5100</v>
      </c>
      <c r="B18" t="s">
        <v>5118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5101</v>
      </c>
      <c r="B19" t="s">
        <v>5119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5102</v>
      </c>
      <c r="B20" t="s">
        <v>5120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5103</v>
      </c>
      <c r="B21" t="s">
        <v>5121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5104</v>
      </c>
      <c r="B22" t="s">
        <v>5122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5105</v>
      </c>
      <c r="B23" t="s">
        <v>5123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3409</v>
      </c>
      <c r="B24" t="s">
        <v>1742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3410</v>
      </c>
      <c r="B25" t="s">
        <v>1743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3411</v>
      </c>
      <c r="B26" t="s">
        <v>1744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3412</v>
      </c>
      <c r="B27" t="s">
        <v>1745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3413</v>
      </c>
      <c r="B28" t="s">
        <v>1746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3414</v>
      </c>
      <c r="B29" t="s">
        <v>1747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3415</v>
      </c>
      <c r="B30" t="s">
        <v>1748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3416</v>
      </c>
      <c r="B31" t="s">
        <v>1749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3417</v>
      </c>
      <c r="B32" t="s">
        <v>1750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3418</v>
      </c>
      <c r="B33" t="s">
        <v>1751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3419</v>
      </c>
      <c r="B34" t="s">
        <v>1752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3420</v>
      </c>
      <c r="B35" t="s">
        <v>1753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3421</v>
      </c>
      <c r="B36" t="s">
        <v>1754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3422</v>
      </c>
      <c r="B37" t="s">
        <v>1755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3423</v>
      </c>
      <c r="B38" t="s">
        <v>1756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3424</v>
      </c>
      <c r="B39" t="s">
        <v>1757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3425</v>
      </c>
      <c r="B40" t="s">
        <v>1758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3426</v>
      </c>
      <c r="B41" t="s">
        <v>1759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3427</v>
      </c>
      <c r="B42" t="s">
        <v>1760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3428</v>
      </c>
      <c r="B43" t="s">
        <v>1761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3429</v>
      </c>
      <c r="B44" t="s">
        <v>1762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3430</v>
      </c>
      <c r="B45" t="s">
        <v>1763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3431</v>
      </c>
      <c r="B46" t="s">
        <v>1764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3432</v>
      </c>
      <c r="B47" t="s">
        <v>1765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3433</v>
      </c>
      <c r="B48" t="s">
        <v>1766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3434</v>
      </c>
      <c r="B49" t="s">
        <v>1767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3435</v>
      </c>
      <c r="B50" t="s">
        <v>1768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3436</v>
      </c>
      <c r="B51" t="s">
        <v>1769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3437</v>
      </c>
      <c r="B52" t="s">
        <v>1770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3438</v>
      </c>
      <c r="B53" t="s">
        <v>1771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5332</v>
      </c>
      <c r="B54" t="s">
        <v>5333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5334</v>
      </c>
      <c r="B55" t="s">
        <v>5335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5336</v>
      </c>
      <c r="B56" t="s">
        <v>5337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5338</v>
      </c>
      <c r="B57" t="s">
        <v>5339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5340</v>
      </c>
      <c r="B58" t="s">
        <v>5341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5342</v>
      </c>
      <c r="B59" t="s">
        <v>5343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5344</v>
      </c>
      <c r="B60" t="s">
        <v>5345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5346</v>
      </c>
      <c r="B61" t="s">
        <v>5347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5348</v>
      </c>
      <c r="B62" t="s">
        <v>5349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5350</v>
      </c>
      <c r="B63" t="s">
        <v>5351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5352</v>
      </c>
      <c r="B64" t="s">
        <v>5353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5354</v>
      </c>
      <c r="B65" t="s">
        <v>5355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5356</v>
      </c>
      <c r="B66" t="s">
        <v>5357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5358</v>
      </c>
      <c r="B67" t="s">
        <v>5359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5360</v>
      </c>
      <c r="B68" t="s">
        <v>5361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5362</v>
      </c>
      <c r="B69" t="s">
        <v>5363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5364</v>
      </c>
      <c r="B70" t="s">
        <v>5365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5366</v>
      </c>
      <c r="B71" t="s">
        <v>5367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5368</v>
      </c>
      <c r="B72" t="s">
        <v>5369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5370</v>
      </c>
      <c r="B73" t="s">
        <v>5371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5372</v>
      </c>
      <c r="B74" t="s">
        <v>5373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5374</v>
      </c>
      <c r="B75" t="s">
        <v>5375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5376</v>
      </c>
      <c r="B76" t="s">
        <v>5377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5378</v>
      </c>
      <c r="B77" t="s">
        <v>5379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5380</v>
      </c>
      <c r="B78" t="s">
        <v>5381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5382</v>
      </c>
      <c r="B79" t="s">
        <v>5383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5384</v>
      </c>
      <c r="B80" t="s">
        <v>5385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5386</v>
      </c>
      <c r="B81" t="s">
        <v>5387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5388</v>
      </c>
      <c r="B82" t="s">
        <v>5389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5390</v>
      </c>
      <c r="B83" t="s">
        <v>5391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2828</v>
      </c>
      <c r="B84" t="s">
        <v>1772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2829</v>
      </c>
      <c r="B85" t="s">
        <v>1773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2830</v>
      </c>
      <c r="B86" t="s">
        <v>1774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2831</v>
      </c>
      <c r="B87" t="s">
        <v>1775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2832</v>
      </c>
      <c r="B88" t="s">
        <v>1776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2833</v>
      </c>
      <c r="B89" t="s">
        <v>1777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2834</v>
      </c>
      <c r="B90" t="s">
        <v>1778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2835</v>
      </c>
      <c r="B91" t="s">
        <v>1779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2836</v>
      </c>
      <c r="B92" t="s">
        <v>1780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2837</v>
      </c>
      <c r="B93" t="s">
        <v>1781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2838</v>
      </c>
      <c r="B94" t="s">
        <v>1782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2839</v>
      </c>
      <c r="B95" t="s">
        <v>1783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2840</v>
      </c>
      <c r="B96" t="s">
        <v>1784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2841</v>
      </c>
      <c r="B97" t="s">
        <v>1785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2842</v>
      </c>
      <c r="B98" t="s">
        <v>1786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2843</v>
      </c>
      <c r="B99" t="s">
        <v>1787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2844</v>
      </c>
      <c r="B100" t="s">
        <v>1788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2845</v>
      </c>
      <c r="B101" t="s">
        <v>1789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2846</v>
      </c>
      <c r="B102" t="s">
        <v>1790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2847</v>
      </c>
      <c r="B103" t="s">
        <v>1791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2848</v>
      </c>
      <c r="B104" t="s">
        <v>1792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2849</v>
      </c>
      <c r="B105" t="s">
        <v>1793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2850</v>
      </c>
      <c r="B106" t="s">
        <v>1794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2851</v>
      </c>
      <c r="B107" t="s">
        <v>1795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2852</v>
      </c>
      <c r="B108" t="s">
        <v>1796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2853</v>
      </c>
      <c r="B109" t="s">
        <v>1797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2854</v>
      </c>
      <c r="B110" t="s">
        <v>1798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2855</v>
      </c>
      <c r="B111" t="s">
        <v>1799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2856</v>
      </c>
      <c r="B112" t="s">
        <v>1800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2857</v>
      </c>
      <c r="B113" t="s">
        <v>1801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2858</v>
      </c>
      <c r="B114" t="s">
        <v>1802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2859</v>
      </c>
      <c r="B115" t="s">
        <v>1803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2860</v>
      </c>
      <c r="B116" t="s">
        <v>1804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2861</v>
      </c>
      <c r="B117" t="s">
        <v>1805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2862</v>
      </c>
      <c r="B118" t="s">
        <v>1806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2863</v>
      </c>
      <c r="B119" t="s">
        <v>1807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2864</v>
      </c>
      <c r="B120" t="s">
        <v>1808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2865</v>
      </c>
      <c r="B121" t="s">
        <v>1809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2866</v>
      </c>
      <c r="B122" t="s">
        <v>1810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2867</v>
      </c>
      <c r="B123" t="s">
        <v>1811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2868</v>
      </c>
      <c r="B124" t="s">
        <v>1812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2869</v>
      </c>
      <c r="B125" t="s">
        <v>1813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2870</v>
      </c>
      <c r="B126" t="s">
        <v>1814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2871</v>
      </c>
      <c r="B127" t="s">
        <v>1815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2872</v>
      </c>
      <c r="B128" t="s">
        <v>1816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2873</v>
      </c>
      <c r="B129" t="s">
        <v>1817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2874</v>
      </c>
      <c r="B130" t="s">
        <v>1818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2875</v>
      </c>
      <c r="B131" t="s">
        <v>1819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2876</v>
      </c>
      <c r="B132" t="s">
        <v>1820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2877</v>
      </c>
      <c r="B133" t="s">
        <v>1821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2878</v>
      </c>
      <c r="B134" t="s">
        <v>1822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2879</v>
      </c>
      <c r="B135" t="s">
        <v>1823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2880</v>
      </c>
      <c r="B136" t="s">
        <v>1824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2881</v>
      </c>
      <c r="B137" t="s">
        <v>1825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2882</v>
      </c>
      <c r="B138" t="s">
        <v>1826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2883</v>
      </c>
      <c r="B139" t="s">
        <v>1827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2884</v>
      </c>
      <c r="B140" t="s">
        <v>1828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2885</v>
      </c>
      <c r="B141" t="s">
        <v>1829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2886</v>
      </c>
      <c r="B142" t="s">
        <v>1830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2887</v>
      </c>
      <c r="B143" t="s">
        <v>1831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5392</v>
      </c>
      <c r="B144" t="s">
        <v>1832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5393</v>
      </c>
      <c r="B145" t="s">
        <v>1833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5394</v>
      </c>
      <c r="B146" t="s">
        <v>1834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5395</v>
      </c>
      <c r="B147" t="s">
        <v>1835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5396</v>
      </c>
      <c r="B148" t="s">
        <v>1836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5397</v>
      </c>
      <c r="B149" t="s">
        <v>1837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5398</v>
      </c>
      <c r="B150" t="s">
        <v>1838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5399</v>
      </c>
      <c r="B151" t="s">
        <v>1839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5400</v>
      </c>
      <c r="B152" t="s">
        <v>1840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5401</v>
      </c>
      <c r="B153" t="s">
        <v>1841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5402</v>
      </c>
      <c r="B154" t="s">
        <v>1842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5403</v>
      </c>
      <c r="B155" t="s">
        <v>1843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5404</v>
      </c>
      <c r="B156" t="s">
        <v>1844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5405</v>
      </c>
      <c r="B157" t="s">
        <v>1845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5406</v>
      </c>
      <c r="B158" t="s">
        <v>1846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5407</v>
      </c>
      <c r="B159" t="s">
        <v>1847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5408</v>
      </c>
      <c r="B160" t="s">
        <v>1848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5409</v>
      </c>
      <c r="B161" t="s">
        <v>1849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5410</v>
      </c>
      <c r="B162" t="s">
        <v>1850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5411</v>
      </c>
      <c r="B163" t="s">
        <v>1851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5412</v>
      </c>
      <c r="B164" t="s">
        <v>1852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5413</v>
      </c>
      <c r="B165" t="s">
        <v>1853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5414</v>
      </c>
      <c r="B166" t="s">
        <v>1854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5415</v>
      </c>
      <c r="B167" t="s">
        <v>1855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5416</v>
      </c>
      <c r="B168" t="s">
        <v>1856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5417</v>
      </c>
      <c r="B169" t="s">
        <v>1857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5418</v>
      </c>
      <c r="B170" t="s">
        <v>1858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5419</v>
      </c>
      <c r="B171" t="s">
        <v>1859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5420</v>
      </c>
      <c r="B172" t="s">
        <v>1860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5421</v>
      </c>
      <c r="B173" t="s">
        <v>1861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3098</v>
      </c>
      <c r="B174" t="s">
        <v>5710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3099</v>
      </c>
      <c r="B175" t="s">
        <v>5712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3100</v>
      </c>
      <c r="B176" t="s">
        <v>5714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3101</v>
      </c>
      <c r="B177" t="s">
        <v>5716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3102</v>
      </c>
      <c r="B178" t="s">
        <v>5718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3103</v>
      </c>
      <c r="B179" t="s">
        <v>5720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3104</v>
      </c>
      <c r="B180" t="s">
        <v>5722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3105</v>
      </c>
      <c r="B181" t="s">
        <v>5724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3106</v>
      </c>
      <c r="B182" t="s">
        <v>5726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3107</v>
      </c>
      <c r="B183" t="s">
        <v>5728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3108</v>
      </c>
      <c r="B184" t="s">
        <v>5730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3109</v>
      </c>
      <c r="B185" t="s">
        <v>5732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3110</v>
      </c>
      <c r="B186" t="s">
        <v>5734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3111</v>
      </c>
      <c r="B187" t="s">
        <v>5736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3112</v>
      </c>
      <c r="B188" t="s">
        <v>5738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3113</v>
      </c>
      <c r="B189" t="s">
        <v>5740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3114</v>
      </c>
      <c r="B190" t="s">
        <v>5742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3115</v>
      </c>
      <c r="B191" t="s">
        <v>5744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3116</v>
      </c>
      <c r="B192" t="s">
        <v>5746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3117</v>
      </c>
      <c r="B193" t="s">
        <v>5748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3118</v>
      </c>
      <c r="B194" t="s">
        <v>5750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3119</v>
      </c>
      <c r="B195" t="s">
        <v>5752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3120</v>
      </c>
      <c r="B196" t="s">
        <v>5754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3121</v>
      </c>
      <c r="B197" t="s">
        <v>5756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3122</v>
      </c>
      <c r="B198" t="s">
        <v>5758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3123</v>
      </c>
      <c r="B199" t="s">
        <v>5760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3124</v>
      </c>
      <c r="B200" t="s">
        <v>5762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3125</v>
      </c>
      <c r="B201" t="s">
        <v>5764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3126</v>
      </c>
      <c r="B202" t="s">
        <v>5766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3127</v>
      </c>
      <c r="B203" t="s">
        <v>5768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5709</v>
      </c>
      <c r="B204" t="s">
        <v>5979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5711</v>
      </c>
      <c r="B205" t="s">
        <v>5980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5713</v>
      </c>
      <c r="B206" t="s">
        <v>5981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5715</v>
      </c>
      <c r="B207" t="s">
        <v>5982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5717</v>
      </c>
      <c r="B208" t="s">
        <v>5983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5719</v>
      </c>
      <c r="B209" t="s">
        <v>5984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5721</v>
      </c>
      <c r="B210" t="s">
        <v>5985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5723</v>
      </c>
      <c r="B211" t="s">
        <v>5986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5725</v>
      </c>
      <c r="B212" t="s">
        <v>5987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5727</v>
      </c>
      <c r="B213" t="s">
        <v>5988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5729</v>
      </c>
      <c r="B214" t="s">
        <v>5989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5731</v>
      </c>
      <c r="B215" t="s">
        <v>5990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5733</v>
      </c>
      <c r="B216" t="s">
        <v>5991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5735</v>
      </c>
      <c r="B217" t="s">
        <v>5992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5737</v>
      </c>
      <c r="B218" t="s">
        <v>5993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5739</v>
      </c>
      <c r="B219" t="s">
        <v>5994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5741</v>
      </c>
      <c r="B220" t="s">
        <v>5995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5743</v>
      </c>
      <c r="B221" t="s">
        <v>5996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5745</v>
      </c>
      <c r="B222" t="s">
        <v>5997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5747</v>
      </c>
      <c r="B223" t="s">
        <v>5998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5749</v>
      </c>
      <c r="B224" t="s">
        <v>5999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5751</v>
      </c>
      <c r="B225" t="s">
        <v>6000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5753</v>
      </c>
      <c r="B226" t="s">
        <v>6001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5755</v>
      </c>
      <c r="B227" t="s">
        <v>6002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5757</v>
      </c>
      <c r="B228" t="s">
        <v>6003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5759</v>
      </c>
      <c r="B229" t="s">
        <v>6004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5761</v>
      </c>
      <c r="B230" t="s">
        <v>6005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5763</v>
      </c>
      <c r="B231" t="s">
        <v>6006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5765</v>
      </c>
      <c r="B232" t="s">
        <v>6007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5767</v>
      </c>
      <c r="B233" t="s">
        <v>6008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2918</v>
      </c>
      <c r="B234" t="s">
        <v>1862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2919</v>
      </c>
      <c r="B235" t="s">
        <v>1863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2920</v>
      </c>
      <c r="B236" t="s">
        <v>1864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2921</v>
      </c>
      <c r="B237" t="s">
        <v>1865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2922</v>
      </c>
      <c r="B238" t="s">
        <v>1866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2923</v>
      </c>
      <c r="B239" t="s">
        <v>1867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2924</v>
      </c>
      <c r="B240" t="s">
        <v>1868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2925</v>
      </c>
      <c r="B241" t="s">
        <v>1869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2926</v>
      </c>
      <c r="B242" t="s">
        <v>1870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2927</v>
      </c>
      <c r="B243" t="s">
        <v>1871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2928</v>
      </c>
      <c r="B244" t="s">
        <v>1872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2929</v>
      </c>
      <c r="B245" t="s">
        <v>1873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2930</v>
      </c>
      <c r="B246" t="s">
        <v>1874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2931</v>
      </c>
      <c r="B247" t="s">
        <v>1875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2932</v>
      </c>
      <c r="B248" t="s">
        <v>1876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2933</v>
      </c>
      <c r="B249" t="s">
        <v>1877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2934</v>
      </c>
      <c r="B250" t="s">
        <v>1878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2935</v>
      </c>
      <c r="B251" t="s">
        <v>1879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2936</v>
      </c>
      <c r="B252" t="s">
        <v>1880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2937</v>
      </c>
      <c r="B253" t="s">
        <v>1881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2938</v>
      </c>
      <c r="B254" t="s">
        <v>1882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2939</v>
      </c>
      <c r="B255" t="s">
        <v>1883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2940</v>
      </c>
      <c r="B256" t="s">
        <v>1884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2941</v>
      </c>
      <c r="B257" t="s">
        <v>1885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2942</v>
      </c>
      <c r="B258" t="s">
        <v>1886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2943</v>
      </c>
      <c r="B259" t="s">
        <v>1887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2944</v>
      </c>
      <c r="B260" t="s">
        <v>1888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2945</v>
      </c>
      <c r="B261" t="s">
        <v>1889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2946</v>
      </c>
      <c r="B262" t="s">
        <v>1890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2947</v>
      </c>
      <c r="B263" t="s">
        <v>1891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4583</v>
      </c>
      <c r="B264" t="s">
        <v>1892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4584</v>
      </c>
      <c r="B265" t="s">
        <v>1893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4585</v>
      </c>
      <c r="B266" t="s">
        <v>1894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4586</v>
      </c>
      <c r="B267" t="s">
        <v>1895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4587</v>
      </c>
      <c r="B268" t="s">
        <v>1896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4588</v>
      </c>
      <c r="B269" t="s">
        <v>1897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4589</v>
      </c>
      <c r="B270" t="s">
        <v>1898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4590</v>
      </c>
      <c r="B271" t="s">
        <v>1899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4591</v>
      </c>
      <c r="B272" t="s">
        <v>1900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4592</v>
      </c>
      <c r="B273" t="s">
        <v>1901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4593</v>
      </c>
      <c r="B274" t="s">
        <v>1902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4594</v>
      </c>
      <c r="B275" t="s">
        <v>1903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4595</v>
      </c>
      <c r="B276" t="s">
        <v>1904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4596</v>
      </c>
      <c r="B277" t="s">
        <v>1905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4597</v>
      </c>
      <c r="B278" t="s">
        <v>1906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4598</v>
      </c>
      <c r="B279" t="s">
        <v>1907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4599</v>
      </c>
      <c r="B280" t="s">
        <v>1908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4600</v>
      </c>
      <c r="B281" t="s">
        <v>1909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4601</v>
      </c>
      <c r="B282" t="s">
        <v>1910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4602</v>
      </c>
      <c r="B283" t="s">
        <v>1911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4603</v>
      </c>
      <c r="B284" t="s">
        <v>1912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4604</v>
      </c>
      <c r="B285" t="s">
        <v>1913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4605</v>
      </c>
      <c r="B286" t="s">
        <v>1914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4606</v>
      </c>
      <c r="B287" t="s">
        <v>1915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4607</v>
      </c>
      <c r="B288" t="s">
        <v>1916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4608</v>
      </c>
      <c r="B289" t="s">
        <v>1917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4609</v>
      </c>
      <c r="B290" t="s">
        <v>1918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4610</v>
      </c>
      <c r="B291" t="s">
        <v>1919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4611</v>
      </c>
      <c r="B292" t="s">
        <v>1920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4612</v>
      </c>
      <c r="B293" t="s">
        <v>1921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7215</v>
      </c>
      <c r="B294" t="s">
        <v>7216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7217</v>
      </c>
      <c r="B295" t="s">
        <v>7218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7219</v>
      </c>
      <c r="B296" t="s">
        <v>7220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7221</v>
      </c>
      <c r="B297" t="s">
        <v>7222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7223</v>
      </c>
      <c r="B298" t="s">
        <v>7224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7225</v>
      </c>
      <c r="B299" t="s">
        <v>7226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7227</v>
      </c>
      <c r="B300" t="s">
        <v>7228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7229</v>
      </c>
      <c r="B301" t="s">
        <v>7230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7231</v>
      </c>
      <c r="B302" t="s">
        <v>7232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7233</v>
      </c>
      <c r="B303" t="s">
        <v>7234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7235</v>
      </c>
      <c r="B304" t="s">
        <v>7236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7237</v>
      </c>
      <c r="B305" t="s">
        <v>7238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7239</v>
      </c>
      <c r="B306" t="s">
        <v>7240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7241</v>
      </c>
      <c r="B307" t="s">
        <v>7242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7243</v>
      </c>
      <c r="B308" t="s">
        <v>7244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7245</v>
      </c>
      <c r="B309" t="s">
        <v>7246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7247</v>
      </c>
      <c r="B310" t="s">
        <v>7248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7249</v>
      </c>
      <c r="B311" t="s">
        <v>7250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7251</v>
      </c>
      <c r="B312" t="s">
        <v>7252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7253</v>
      </c>
      <c r="B313" t="s">
        <v>7254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7255</v>
      </c>
      <c r="B314" t="s">
        <v>7256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7257</v>
      </c>
      <c r="B315" t="s">
        <v>7258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7259</v>
      </c>
      <c r="B316" t="s">
        <v>7260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7261</v>
      </c>
      <c r="B317" t="s">
        <v>7262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7263</v>
      </c>
      <c r="B318" t="s">
        <v>7264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7265</v>
      </c>
      <c r="B319" t="s">
        <v>7266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7267</v>
      </c>
      <c r="B320" t="s">
        <v>7268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7269</v>
      </c>
      <c r="B321" t="s">
        <v>7270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7271</v>
      </c>
      <c r="B322" t="s">
        <v>7272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7273</v>
      </c>
      <c r="B323" t="s">
        <v>7274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2948</v>
      </c>
      <c r="B324" t="s">
        <v>1922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2949</v>
      </c>
      <c r="B325" t="s">
        <v>1923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2950</v>
      </c>
      <c r="B326" t="s">
        <v>1924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2951</v>
      </c>
      <c r="B327" t="s">
        <v>1925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2952</v>
      </c>
      <c r="B328" t="s">
        <v>1926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2953</v>
      </c>
      <c r="B329" t="s">
        <v>1927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2954</v>
      </c>
      <c r="B330" t="s">
        <v>1928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2955</v>
      </c>
      <c r="B331" t="s">
        <v>1929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2956</v>
      </c>
      <c r="B332" t="s">
        <v>1930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2957</v>
      </c>
      <c r="B333" t="s">
        <v>1931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2958</v>
      </c>
      <c r="B334" t="s">
        <v>1932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2959</v>
      </c>
      <c r="B335" t="s">
        <v>1933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2960</v>
      </c>
      <c r="B336" t="s">
        <v>1934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2961</v>
      </c>
      <c r="B337" t="s">
        <v>1935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2962</v>
      </c>
      <c r="B338" t="s">
        <v>1936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2963</v>
      </c>
      <c r="B339" t="s">
        <v>1937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2964</v>
      </c>
      <c r="B340" t="s">
        <v>1938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2965</v>
      </c>
      <c r="B341" t="s">
        <v>1939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2966</v>
      </c>
      <c r="B342" t="s">
        <v>1940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2967</v>
      </c>
      <c r="B343" t="s">
        <v>1941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2968</v>
      </c>
      <c r="B344" t="s">
        <v>1942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2969</v>
      </c>
      <c r="B345" t="s">
        <v>1943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2970</v>
      </c>
      <c r="B346" t="s">
        <v>1944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2971</v>
      </c>
      <c r="B347" t="s">
        <v>1945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2972</v>
      </c>
      <c r="B348" t="s">
        <v>1946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2973</v>
      </c>
      <c r="B349" t="s">
        <v>1947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2974</v>
      </c>
      <c r="B350" t="s">
        <v>1948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2975</v>
      </c>
      <c r="B351" t="s">
        <v>1949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2976</v>
      </c>
      <c r="B352" t="s">
        <v>1950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2977</v>
      </c>
      <c r="B353" t="s">
        <v>1951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4613</v>
      </c>
      <c r="B354" t="s">
        <v>1952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4614</v>
      </c>
      <c r="B355" t="s">
        <v>1953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4615</v>
      </c>
      <c r="B356" t="s">
        <v>1954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4616</v>
      </c>
      <c r="B357" t="s">
        <v>1955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4617</v>
      </c>
      <c r="B358" t="s">
        <v>1956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4618</v>
      </c>
      <c r="B359" t="s">
        <v>1957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4619</v>
      </c>
      <c r="B360" t="s">
        <v>1958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4620</v>
      </c>
      <c r="B361" t="s">
        <v>1959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4621</v>
      </c>
      <c r="B362" t="s">
        <v>1960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4622</v>
      </c>
      <c r="B363" t="s">
        <v>1961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4623</v>
      </c>
      <c r="B364" t="s">
        <v>1962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4624</v>
      </c>
      <c r="B365" t="s">
        <v>1963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4625</v>
      </c>
      <c r="B366" t="s">
        <v>1964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4626</v>
      </c>
      <c r="B367" t="s">
        <v>1965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4627</v>
      </c>
      <c r="B368" t="s">
        <v>1966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4628</v>
      </c>
      <c r="B369" t="s">
        <v>1967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4629</v>
      </c>
      <c r="B370" t="s">
        <v>1968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4630</v>
      </c>
      <c r="B371" t="s">
        <v>1969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4631</v>
      </c>
      <c r="B372" t="s">
        <v>1970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4632</v>
      </c>
      <c r="B373" t="s">
        <v>1971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4633</v>
      </c>
      <c r="B374" t="s">
        <v>1972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4634</v>
      </c>
      <c r="B375" t="s">
        <v>1973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4635</v>
      </c>
      <c r="B376" t="s">
        <v>1974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4636</v>
      </c>
      <c r="B377" t="s">
        <v>1975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4637</v>
      </c>
      <c r="B378" t="s">
        <v>1976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4638</v>
      </c>
      <c r="B379" t="s">
        <v>1977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4639</v>
      </c>
      <c r="B380" t="s">
        <v>1978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4640</v>
      </c>
      <c r="B381" t="s">
        <v>1979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4641</v>
      </c>
      <c r="B382" t="s">
        <v>1980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4642</v>
      </c>
      <c r="B383" t="s">
        <v>1981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5422</v>
      </c>
      <c r="B384" t="s">
        <v>5423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5424</v>
      </c>
      <c r="B385" t="s">
        <v>5425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5426</v>
      </c>
      <c r="B386" t="s">
        <v>5427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5428</v>
      </c>
      <c r="B387" t="s">
        <v>5429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5430</v>
      </c>
      <c r="B388" t="s">
        <v>5431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5432</v>
      </c>
      <c r="B389" t="s">
        <v>5433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5434</v>
      </c>
      <c r="B390" t="s">
        <v>5435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5436</v>
      </c>
      <c r="B391" t="s">
        <v>5437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5438</v>
      </c>
      <c r="B392" t="s">
        <v>5439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5440</v>
      </c>
      <c r="B393" t="s">
        <v>5441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5442</v>
      </c>
      <c r="B394" t="s">
        <v>5443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5444</v>
      </c>
      <c r="B395" t="s">
        <v>5445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5446</v>
      </c>
      <c r="B396" t="s">
        <v>5447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5448</v>
      </c>
      <c r="B397" t="s">
        <v>5449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5450</v>
      </c>
      <c r="B398" t="s">
        <v>5451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5452</v>
      </c>
      <c r="B399" t="s">
        <v>5453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5454</v>
      </c>
      <c r="B400" t="s">
        <v>5455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5456</v>
      </c>
      <c r="B401" t="s">
        <v>5457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5458</v>
      </c>
      <c r="B402" t="s">
        <v>5459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5460</v>
      </c>
      <c r="B403" t="s">
        <v>5461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5462</v>
      </c>
      <c r="B404" t="s">
        <v>5463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5464</v>
      </c>
      <c r="B405" t="s">
        <v>5465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5466</v>
      </c>
      <c r="B406" t="s">
        <v>5467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5468</v>
      </c>
      <c r="B407" t="s">
        <v>5469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5470</v>
      </c>
      <c r="B408" t="s">
        <v>5471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5472</v>
      </c>
      <c r="B409" t="s">
        <v>5473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5474</v>
      </c>
      <c r="B410" t="s">
        <v>5475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5476</v>
      </c>
      <c r="B411" t="s">
        <v>5477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5478</v>
      </c>
      <c r="B412" t="s">
        <v>5479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5480</v>
      </c>
      <c r="B413" t="s">
        <v>5481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5769</v>
      </c>
      <c r="B414" t="s">
        <v>5770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5771</v>
      </c>
      <c r="B415" t="s">
        <v>5772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5773</v>
      </c>
      <c r="B416" t="s">
        <v>5774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5775</v>
      </c>
      <c r="B417" t="s">
        <v>5776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5777</v>
      </c>
      <c r="B418" t="s">
        <v>5778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5779</v>
      </c>
      <c r="B419" t="s">
        <v>5780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5781</v>
      </c>
      <c r="B420" t="s">
        <v>5782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5783</v>
      </c>
      <c r="B421" t="s">
        <v>5784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5785</v>
      </c>
      <c r="B422" t="s">
        <v>5786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5787</v>
      </c>
      <c r="B423" t="s">
        <v>5788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5789</v>
      </c>
      <c r="B424" t="s">
        <v>5790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5791</v>
      </c>
      <c r="B425" t="s">
        <v>5792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5793</v>
      </c>
      <c r="B426" t="s">
        <v>5794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5795</v>
      </c>
      <c r="B427" t="s">
        <v>5796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5797</v>
      </c>
      <c r="B428" t="s">
        <v>5798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5799</v>
      </c>
      <c r="B429" t="s">
        <v>5800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5801</v>
      </c>
      <c r="B430" t="s">
        <v>5802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5803</v>
      </c>
      <c r="B431" t="s">
        <v>5804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5805</v>
      </c>
      <c r="B432" t="s">
        <v>5806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5807</v>
      </c>
      <c r="B433" t="s">
        <v>5808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5809</v>
      </c>
      <c r="B434" t="s">
        <v>5810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5811</v>
      </c>
      <c r="B435" t="s">
        <v>5812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5813</v>
      </c>
      <c r="B436" t="s">
        <v>5814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5815</v>
      </c>
      <c r="B437" t="s">
        <v>5816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5817</v>
      </c>
      <c r="B438" t="s">
        <v>5818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5819</v>
      </c>
      <c r="B439" t="s">
        <v>5820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5821</v>
      </c>
      <c r="B440" t="s">
        <v>5822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5823</v>
      </c>
      <c r="B441" t="s">
        <v>5824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5825</v>
      </c>
      <c r="B442" t="s">
        <v>5826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5827</v>
      </c>
      <c r="B443" t="s">
        <v>5828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5482</v>
      </c>
      <c r="B444" t="s">
        <v>5483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5484</v>
      </c>
      <c r="B445" t="s">
        <v>5485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5486</v>
      </c>
      <c r="B446" t="s">
        <v>5487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5488</v>
      </c>
      <c r="B447" t="s">
        <v>5489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5490</v>
      </c>
      <c r="B448" t="s">
        <v>5491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5492</v>
      </c>
      <c r="B449" t="s">
        <v>5493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5494</v>
      </c>
      <c r="B450" t="s">
        <v>5495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5496</v>
      </c>
      <c r="B451" t="s">
        <v>5497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5498</v>
      </c>
      <c r="B452" t="s">
        <v>5499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5500</v>
      </c>
      <c r="B453" t="s">
        <v>5501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5502</v>
      </c>
      <c r="B454" t="s">
        <v>5503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5504</v>
      </c>
      <c r="B455" t="s">
        <v>5505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5506</v>
      </c>
      <c r="B456" t="s">
        <v>5507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5508</v>
      </c>
      <c r="B457" t="s">
        <v>5509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5510</v>
      </c>
      <c r="B458" t="s">
        <v>5511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5512</v>
      </c>
      <c r="B459" t="s">
        <v>5513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5514</v>
      </c>
      <c r="B460" t="s">
        <v>5515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5516</v>
      </c>
      <c r="B461" t="s">
        <v>5517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5518</v>
      </c>
      <c r="B462" t="s">
        <v>5519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5520</v>
      </c>
      <c r="B463" t="s">
        <v>5521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5522</v>
      </c>
      <c r="B464" t="s">
        <v>5523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5524</v>
      </c>
      <c r="B465" t="s">
        <v>5525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5526</v>
      </c>
      <c r="B466" t="s">
        <v>5527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5528</v>
      </c>
      <c r="B467" t="s">
        <v>5529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5530</v>
      </c>
      <c r="B468" t="s">
        <v>5531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5532</v>
      </c>
      <c r="B469" t="s">
        <v>5533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5534</v>
      </c>
      <c r="B470" t="s">
        <v>5535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5536</v>
      </c>
      <c r="B471" t="s">
        <v>5537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5538</v>
      </c>
      <c r="B472" t="s">
        <v>5539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5540</v>
      </c>
      <c r="B473" t="s">
        <v>5541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5829</v>
      </c>
      <c r="B474" t="s">
        <v>5830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5831</v>
      </c>
      <c r="B475" t="s">
        <v>5832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5833</v>
      </c>
      <c r="B476" t="s">
        <v>5834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5835</v>
      </c>
      <c r="B477" t="s">
        <v>5836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5837</v>
      </c>
      <c r="B478" t="s">
        <v>5838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5839</v>
      </c>
      <c r="B479" t="s">
        <v>5840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5841</v>
      </c>
      <c r="B480" t="s">
        <v>5842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5843</v>
      </c>
      <c r="B481" t="s">
        <v>5844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5845</v>
      </c>
      <c r="B482" t="s">
        <v>5846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5847</v>
      </c>
      <c r="B483" t="s">
        <v>5848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5849</v>
      </c>
      <c r="B484" t="s">
        <v>5850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5851</v>
      </c>
      <c r="B485" t="s">
        <v>5852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5853</v>
      </c>
      <c r="B486" t="s">
        <v>5854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5855</v>
      </c>
      <c r="B487" t="s">
        <v>5856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5857</v>
      </c>
      <c r="B488" t="s">
        <v>5858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5859</v>
      </c>
      <c r="B489" t="s">
        <v>5860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5861</v>
      </c>
      <c r="B490" t="s">
        <v>5862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5863</v>
      </c>
      <c r="B491" t="s">
        <v>5864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5865</v>
      </c>
      <c r="B492" t="s">
        <v>5866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5867</v>
      </c>
      <c r="B493" t="s">
        <v>5868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5869</v>
      </c>
      <c r="B494" t="s">
        <v>5870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5871</v>
      </c>
      <c r="B495" t="s">
        <v>5872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5873</v>
      </c>
      <c r="B496" t="s">
        <v>5874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5875</v>
      </c>
      <c r="B497" t="s">
        <v>5876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5877</v>
      </c>
      <c r="B498" t="s">
        <v>5878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5879</v>
      </c>
      <c r="B499" t="s">
        <v>5880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5881</v>
      </c>
      <c r="B500" t="s">
        <v>5882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5883</v>
      </c>
      <c r="B501" t="s">
        <v>5884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5885</v>
      </c>
      <c r="B502" t="s">
        <v>5886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5887</v>
      </c>
      <c r="B503" t="s">
        <v>5888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5542</v>
      </c>
      <c r="B504" t="s">
        <v>5543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5544</v>
      </c>
      <c r="B505" t="s">
        <v>5545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5546</v>
      </c>
      <c r="B506" t="s">
        <v>5547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5548</v>
      </c>
      <c r="B507" t="s">
        <v>5549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5550</v>
      </c>
      <c r="B508" t="s">
        <v>5551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5552</v>
      </c>
      <c r="B509" t="s">
        <v>5553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5554</v>
      </c>
      <c r="B510" t="s">
        <v>5555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5556</v>
      </c>
      <c r="B511" t="s">
        <v>5557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5558</v>
      </c>
      <c r="B512" t="s">
        <v>5559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5560</v>
      </c>
      <c r="B513" t="s">
        <v>5561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5562</v>
      </c>
      <c r="B514" t="s">
        <v>5563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5564</v>
      </c>
      <c r="B515" t="s">
        <v>5565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5566</v>
      </c>
      <c r="B516" t="s">
        <v>5567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5568</v>
      </c>
      <c r="B517" t="s">
        <v>5569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5570</v>
      </c>
      <c r="B518" t="s">
        <v>5571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5572</v>
      </c>
      <c r="B519" t="s">
        <v>5573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5574</v>
      </c>
      <c r="B520" t="s">
        <v>5575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5576</v>
      </c>
      <c r="B521" t="s">
        <v>5577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5578</v>
      </c>
      <c r="B522" t="s">
        <v>5579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5580</v>
      </c>
      <c r="B523" t="s">
        <v>5581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5582</v>
      </c>
      <c r="B524" t="s">
        <v>5583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5584</v>
      </c>
      <c r="B525" t="s">
        <v>5585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5586</v>
      </c>
      <c r="B526" t="s">
        <v>5587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5588</v>
      </c>
      <c r="B527" t="s">
        <v>5589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5590</v>
      </c>
      <c r="B528" t="s">
        <v>5591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5592</v>
      </c>
      <c r="B529" t="s">
        <v>5593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5594</v>
      </c>
      <c r="B530" t="s">
        <v>5595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5596</v>
      </c>
      <c r="B531" t="s">
        <v>5597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5598</v>
      </c>
      <c r="B532" t="s">
        <v>5599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5600</v>
      </c>
      <c r="B533" t="s">
        <v>5601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4643</v>
      </c>
      <c r="B534" t="s">
        <v>1982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4644</v>
      </c>
      <c r="B535" t="s">
        <v>1983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4645</v>
      </c>
      <c r="B536" t="s">
        <v>1984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4646</v>
      </c>
      <c r="B537" t="s">
        <v>1985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4647</v>
      </c>
      <c r="B538" t="s">
        <v>1986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4648</v>
      </c>
      <c r="B539" t="s">
        <v>1987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4649</v>
      </c>
      <c r="B540" t="s">
        <v>1988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4650</v>
      </c>
      <c r="B541" t="s">
        <v>1989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4651</v>
      </c>
      <c r="B542" t="s">
        <v>1990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4652</v>
      </c>
      <c r="B543" t="s">
        <v>1991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4653</v>
      </c>
      <c r="B544" t="s">
        <v>1992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4654</v>
      </c>
      <c r="B545" t="s">
        <v>1993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4655</v>
      </c>
      <c r="B546" t="s">
        <v>1994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4656</v>
      </c>
      <c r="B547" t="s">
        <v>1995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4657</v>
      </c>
      <c r="B548" t="s">
        <v>1996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4658</v>
      </c>
      <c r="B549" t="s">
        <v>1997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4659</v>
      </c>
      <c r="B550" t="s">
        <v>1998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4660</v>
      </c>
      <c r="B551" t="s">
        <v>1999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4661</v>
      </c>
      <c r="B552" t="s">
        <v>2000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4662</v>
      </c>
      <c r="B553" t="s">
        <v>2001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4663</v>
      </c>
      <c r="B554" t="s">
        <v>2002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4664</v>
      </c>
      <c r="B555" t="s">
        <v>2003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4665</v>
      </c>
      <c r="B556" t="s">
        <v>2004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4666</v>
      </c>
      <c r="B557" t="s">
        <v>2005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4667</v>
      </c>
      <c r="B558" t="s">
        <v>2006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4668</v>
      </c>
      <c r="B559" t="s">
        <v>2007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4669</v>
      </c>
      <c r="B560" t="s">
        <v>2008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4670</v>
      </c>
      <c r="B561" t="s">
        <v>2009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4671</v>
      </c>
      <c r="B562" t="s">
        <v>2010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4672</v>
      </c>
      <c r="B563" t="s">
        <v>2011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5602</v>
      </c>
      <c r="B564" t="s">
        <v>5603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5604</v>
      </c>
      <c r="B565" t="s">
        <v>5605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5606</v>
      </c>
      <c r="B566" t="s">
        <v>5607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5608</v>
      </c>
      <c r="B567" t="s">
        <v>5609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5610</v>
      </c>
      <c r="B568" t="s">
        <v>5611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5612</v>
      </c>
      <c r="B569" t="s">
        <v>5613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5614</v>
      </c>
      <c r="B570" t="s">
        <v>5615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5616</v>
      </c>
      <c r="B571" t="s">
        <v>5617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5618</v>
      </c>
      <c r="B572" t="s">
        <v>5619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5620</v>
      </c>
      <c r="B573" t="s">
        <v>5621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5622</v>
      </c>
      <c r="B574" t="s">
        <v>5623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5624</v>
      </c>
      <c r="B575" t="s">
        <v>5625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5626</v>
      </c>
      <c r="B576" t="s">
        <v>5627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5628</v>
      </c>
      <c r="B577" t="s">
        <v>5629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5630</v>
      </c>
      <c r="B578" t="s">
        <v>5631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5632</v>
      </c>
      <c r="B579" t="s">
        <v>5633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5634</v>
      </c>
      <c r="B580" t="s">
        <v>5635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5636</v>
      </c>
      <c r="B581" t="s">
        <v>5637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5638</v>
      </c>
      <c r="B582" t="s">
        <v>5639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5640</v>
      </c>
      <c r="B583" t="s">
        <v>5641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5642</v>
      </c>
      <c r="B584" t="s">
        <v>5643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5644</v>
      </c>
      <c r="B585" t="s">
        <v>5645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5646</v>
      </c>
      <c r="B586" t="s">
        <v>5647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5648</v>
      </c>
      <c r="B587" t="s">
        <v>5649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5650</v>
      </c>
      <c r="B588" t="s">
        <v>5651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5652</v>
      </c>
      <c r="B589" t="s">
        <v>5653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5654</v>
      </c>
      <c r="B590" t="s">
        <v>5655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5656</v>
      </c>
      <c r="B591" t="s">
        <v>5657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5658</v>
      </c>
      <c r="B592" t="s">
        <v>5659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5660</v>
      </c>
      <c r="B593" t="s">
        <v>5661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3008</v>
      </c>
      <c r="B594" t="s">
        <v>2012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3009</v>
      </c>
      <c r="B595" t="s">
        <v>2013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3010</v>
      </c>
      <c r="B596" t="s">
        <v>2014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3011</v>
      </c>
      <c r="B597" t="s">
        <v>2015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3012</v>
      </c>
      <c r="B598" t="s">
        <v>2016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3013</v>
      </c>
      <c r="B599" t="s">
        <v>2017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3014</v>
      </c>
      <c r="B600" t="s">
        <v>2018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3015</v>
      </c>
      <c r="B601" t="s">
        <v>2019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3016</v>
      </c>
      <c r="B602" t="s">
        <v>2020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3017</v>
      </c>
      <c r="B603" t="s">
        <v>2021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3018</v>
      </c>
      <c r="B604" t="s">
        <v>2022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3019</v>
      </c>
      <c r="B605" t="s">
        <v>2023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3020</v>
      </c>
      <c r="B606" t="s">
        <v>2024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3021</v>
      </c>
      <c r="B607" t="s">
        <v>2025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3022</v>
      </c>
      <c r="B608" t="s">
        <v>2026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3023</v>
      </c>
      <c r="B609" t="s">
        <v>2027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3024</v>
      </c>
      <c r="B610" t="s">
        <v>2028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3025</v>
      </c>
      <c r="B611" t="s">
        <v>2029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3026</v>
      </c>
      <c r="B612" t="s">
        <v>2030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3027</v>
      </c>
      <c r="B613" t="s">
        <v>2031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3028</v>
      </c>
      <c r="B614" t="s">
        <v>2032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3029</v>
      </c>
      <c r="B615" t="s">
        <v>2033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3030</v>
      </c>
      <c r="B616" t="s">
        <v>2034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3031</v>
      </c>
      <c r="B617" t="s">
        <v>2035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3032</v>
      </c>
      <c r="B618" t="s">
        <v>2036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3033</v>
      </c>
      <c r="B619" t="s">
        <v>2037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3034</v>
      </c>
      <c r="B620" t="s">
        <v>2038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3035</v>
      </c>
      <c r="B621" t="s">
        <v>2039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3036</v>
      </c>
      <c r="B622" t="s">
        <v>2040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3037</v>
      </c>
      <c r="B623" t="s">
        <v>2041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5662</v>
      </c>
      <c r="B624" t="s">
        <v>2042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5663</v>
      </c>
      <c r="B625" t="s">
        <v>2043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5664</v>
      </c>
      <c r="B626" t="s">
        <v>2044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5665</v>
      </c>
      <c r="B627" t="s">
        <v>2045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5666</v>
      </c>
      <c r="B628" t="s">
        <v>2046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5667</v>
      </c>
      <c r="B629" t="s">
        <v>2047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5668</v>
      </c>
      <c r="B630" t="s">
        <v>2048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5669</v>
      </c>
      <c r="B631" t="s">
        <v>2049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5670</v>
      </c>
      <c r="B632" t="s">
        <v>2050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5671</v>
      </c>
      <c r="B633" t="s">
        <v>2051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5672</v>
      </c>
      <c r="B634" t="s">
        <v>2052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5673</v>
      </c>
      <c r="B635" t="s">
        <v>2053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5674</v>
      </c>
      <c r="B636" t="s">
        <v>2054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5675</v>
      </c>
      <c r="B637" t="s">
        <v>2055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5676</v>
      </c>
      <c r="B638" t="s">
        <v>2056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5677</v>
      </c>
      <c r="B639" t="s">
        <v>2057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5678</v>
      </c>
      <c r="B640" t="s">
        <v>2058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5679</v>
      </c>
      <c r="B641" t="s">
        <v>2059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5680</v>
      </c>
      <c r="B642" t="s">
        <v>2060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5681</v>
      </c>
      <c r="B643" t="s">
        <v>2061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5682</v>
      </c>
      <c r="B644" t="s">
        <v>2062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5683</v>
      </c>
      <c r="B645" t="s">
        <v>2063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5684</v>
      </c>
      <c r="B646" t="s">
        <v>2064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5685</v>
      </c>
      <c r="B647" t="s">
        <v>2065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5686</v>
      </c>
      <c r="B648" t="s">
        <v>2066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5687</v>
      </c>
      <c r="B649" t="s">
        <v>2067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5688</v>
      </c>
      <c r="B650" t="s">
        <v>2068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5689</v>
      </c>
      <c r="B651" t="s">
        <v>2069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5690</v>
      </c>
      <c r="B652" t="s">
        <v>2070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5691</v>
      </c>
      <c r="B653" t="s">
        <v>2071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3068</v>
      </c>
      <c r="B654" t="s">
        <v>3349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3069</v>
      </c>
      <c r="B655" t="s">
        <v>3350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3070</v>
      </c>
      <c r="B656" t="s">
        <v>3351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3071</v>
      </c>
      <c r="B657" t="s">
        <v>3352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3072</v>
      </c>
      <c r="B658" t="s">
        <v>3353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3073</v>
      </c>
      <c r="B659" t="s">
        <v>3354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3074</v>
      </c>
      <c r="B660" t="s">
        <v>3355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3075</v>
      </c>
      <c r="B661" t="s">
        <v>3356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3076</v>
      </c>
      <c r="B662" t="s">
        <v>3357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3077</v>
      </c>
      <c r="B663" t="s">
        <v>3358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3078</v>
      </c>
      <c r="B664" t="s">
        <v>3359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3079</v>
      </c>
      <c r="B665" t="s">
        <v>3360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3080</v>
      </c>
      <c r="B666" t="s">
        <v>3361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3081</v>
      </c>
      <c r="B667" t="s">
        <v>3362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3082</v>
      </c>
      <c r="B668" t="s">
        <v>3363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3083</v>
      </c>
      <c r="B669" t="s">
        <v>3364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3084</v>
      </c>
      <c r="B670" t="s">
        <v>3365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3085</v>
      </c>
      <c r="B671" t="s">
        <v>3366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3086</v>
      </c>
      <c r="B672" t="s">
        <v>3367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3087</v>
      </c>
      <c r="B673" t="s">
        <v>3368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3088</v>
      </c>
      <c r="B674" t="s">
        <v>3369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3089</v>
      </c>
      <c r="B675" t="s">
        <v>3370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3090</v>
      </c>
      <c r="B676" t="s">
        <v>3371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3091</v>
      </c>
      <c r="B677" t="s">
        <v>3372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3092</v>
      </c>
      <c r="B678" t="s">
        <v>3373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3093</v>
      </c>
      <c r="B679" t="s">
        <v>3374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3094</v>
      </c>
      <c r="B680" t="s">
        <v>3375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3095</v>
      </c>
      <c r="B681" t="s">
        <v>3376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3096</v>
      </c>
      <c r="B682" t="s">
        <v>3377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3097</v>
      </c>
      <c r="B683" t="s">
        <v>3378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2888</v>
      </c>
      <c r="B684" t="s">
        <v>3379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2889</v>
      </c>
      <c r="B685" t="s">
        <v>3380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2890</v>
      </c>
      <c r="B686" t="s">
        <v>3381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2891</v>
      </c>
      <c r="B687" t="s">
        <v>3382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2892</v>
      </c>
      <c r="B688" t="s">
        <v>3383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2893</v>
      </c>
      <c r="B689" t="s">
        <v>3384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2894</v>
      </c>
      <c r="B690" t="s">
        <v>3385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2895</v>
      </c>
      <c r="B691" t="s">
        <v>3386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2896</v>
      </c>
      <c r="B692" t="s">
        <v>3387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2897</v>
      </c>
      <c r="B693" t="s">
        <v>3388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2898</v>
      </c>
      <c r="B694" t="s">
        <v>3389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2899</v>
      </c>
      <c r="B695" t="s">
        <v>3390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2900</v>
      </c>
      <c r="B696" t="s">
        <v>3391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2901</v>
      </c>
      <c r="B697" t="s">
        <v>3392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2902</v>
      </c>
      <c r="B698" t="s">
        <v>3393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2903</v>
      </c>
      <c r="B699" t="s">
        <v>3394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2904</v>
      </c>
      <c r="B700" t="s">
        <v>3395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2905</v>
      </c>
      <c r="B701" t="s">
        <v>3396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2906</v>
      </c>
      <c r="B702" t="s">
        <v>3397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2907</v>
      </c>
      <c r="B703" t="s">
        <v>3398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2908</v>
      </c>
      <c r="B704" t="s">
        <v>3399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2909</v>
      </c>
      <c r="B705" t="s">
        <v>3400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2910</v>
      </c>
      <c r="B706" t="s">
        <v>3401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2911</v>
      </c>
      <c r="B707" t="s">
        <v>3402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2912</v>
      </c>
      <c r="B708" t="s">
        <v>3403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2913</v>
      </c>
      <c r="B709" t="s">
        <v>3404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2914</v>
      </c>
      <c r="B710" t="s">
        <v>3405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2915</v>
      </c>
      <c r="B711" t="s">
        <v>3406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2916</v>
      </c>
      <c r="B712" t="s">
        <v>3407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2917</v>
      </c>
      <c r="B713" t="s">
        <v>3408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3038</v>
      </c>
      <c r="B714" t="s">
        <v>2072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3039</v>
      </c>
      <c r="B715" t="s">
        <v>2073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3040</v>
      </c>
      <c r="B716" t="s">
        <v>2074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3041</v>
      </c>
      <c r="B717" t="s">
        <v>2075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3042</v>
      </c>
      <c r="B718" t="s">
        <v>2076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3043</v>
      </c>
      <c r="B719" t="s">
        <v>2077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3044</v>
      </c>
      <c r="B720" t="s">
        <v>2078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3045</v>
      </c>
      <c r="B721" t="s">
        <v>2079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3046</v>
      </c>
      <c r="B722" t="s">
        <v>2080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3047</v>
      </c>
      <c r="B723" t="s">
        <v>2081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3048</v>
      </c>
      <c r="B724" t="s">
        <v>2082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3049</v>
      </c>
      <c r="B725" t="s">
        <v>2083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3050</v>
      </c>
      <c r="B726" t="s">
        <v>2084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3051</v>
      </c>
      <c r="B727" t="s">
        <v>2085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3052</v>
      </c>
      <c r="B728" t="s">
        <v>2086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3053</v>
      </c>
      <c r="B729" t="s">
        <v>2087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3054</v>
      </c>
      <c r="B730" t="s">
        <v>2088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3055</v>
      </c>
      <c r="B731" t="s">
        <v>2089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3056</v>
      </c>
      <c r="B732" t="s">
        <v>2090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3057</v>
      </c>
      <c r="B733" t="s">
        <v>2091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3058</v>
      </c>
      <c r="B734" t="s">
        <v>2092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3059</v>
      </c>
      <c r="B735" t="s">
        <v>2093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3060</v>
      </c>
      <c r="B736" t="s">
        <v>2094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3061</v>
      </c>
      <c r="B737" t="s">
        <v>2095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3062</v>
      </c>
      <c r="B738" t="s">
        <v>2096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3063</v>
      </c>
      <c r="B739" t="s">
        <v>2097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3064</v>
      </c>
      <c r="B740" t="s">
        <v>2098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3065</v>
      </c>
      <c r="B741" t="s">
        <v>2099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3066</v>
      </c>
      <c r="B742" t="s">
        <v>2100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3067</v>
      </c>
      <c r="B743" t="s">
        <v>2101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3319</v>
      </c>
      <c r="B744" t="s">
        <v>2102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3320</v>
      </c>
      <c r="B745" t="s">
        <v>2103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3321</v>
      </c>
      <c r="B746" t="s">
        <v>2104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3322</v>
      </c>
      <c r="B747" t="s">
        <v>2105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3323</v>
      </c>
      <c r="B748" t="s">
        <v>2106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3324</v>
      </c>
      <c r="B749" t="s">
        <v>2107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3325</v>
      </c>
      <c r="B750" t="s">
        <v>2108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3326</v>
      </c>
      <c r="B751" t="s">
        <v>2109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3327</v>
      </c>
      <c r="B752" t="s">
        <v>2110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3328</v>
      </c>
      <c r="B753" t="s">
        <v>2111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3329</v>
      </c>
      <c r="B754" t="s">
        <v>2112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3330</v>
      </c>
      <c r="B755" t="s">
        <v>2113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3331</v>
      </c>
      <c r="B756" t="s">
        <v>2114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3332</v>
      </c>
      <c r="B757" t="s">
        <v>2115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3333</v>
      </c>
      <c r="B758" t="s">
        <v>2116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3334</v>
      </c>
      <c r="B759" t="s">
        <v>2117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3335</v>
      </c>
      <c r="B760" t="s">
        <v>2118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3336</v>
      </c>
      <c r="B761" t="s">
        <v>2119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3337</v>
      </c>
      <c r="B762" t="s">
        <v>2120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3338</v>
      </c>
      <c r="B763" t="s">
        <v>2121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3339</v>
      </c>
      <c r="B764" t="s">
        <v>2122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3340</v>
      </c>
      <c r="B765" t="s">
        <v>2123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3341</v>
      </c>
      <c r="B766" t="s">
        <v>2124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3342</v>
      </c>
      <c r="B767" t="s">
        <v>2125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3343</v>
      </c>
      <c r="B768" t="s">
        <v>2126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3344</v>
      </c>
      <c r="B769" t="s">
        <v>2127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3345</v>
      </c>
      <c r="B770" t="s">
        <v>2128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3346</v>
      </c>
      <c r="B771" t="s">
        <v>2129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3347</v>
      </c>
      <c r="B772" t="s">
        <v>2130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3348</v>
      </c>
      <c r="B773" t="s">
        <v>2131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4553</v>
      </c>
      <c r="B774" t="s">
        <v>2132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4554</v>
      </c>
      <c r="B775" t="s">
        <v>2133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4555</v>
      </c>
      <c r="B776" t="s">
        <v>2134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4556</v>
      </c>
      <c r="B777" t="s">
        <v>2135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4557</v>
      </c>
      <c r="B778" t="s">
        <v>2136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4558</v>
      </c>
      <c r="B779" t="s">
        <v>2137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4559</v>
      </c>
      <c r="B780" t="s">
        <v>2138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4560</v>
      </c>
      <c r="B781" t="s">
        <v>2139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4561</v>
      </c>
      <c r="B782" t="s">
        <v>2140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4562</v>
      </c>
      <c r="B783" t="s">
        <v>2141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4563</v>
      </c>
      <c r="B784" t="s">
        <v>2142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4564</v>
      </c>
      <c r="B785" t="s">
        <v>2143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4565</v>
      </c>
      <c r="B786" t="s">
        <v>2144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4566</v>
      </c>
      <c r="B787" t="s">
        <v>2145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4567</v>
      </c>
      <c r="B788" t="s">
        <v>2146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4568</v>
      </c>
      <c r="B789" t="s">
        <v>2147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4569</v>
      </c>
      <c r="B790" t="s">
        <v>2148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4570</v>
      </c>
      <c r="B791" t="s">
        <v>2149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4571</v>
      </c>
      <c r="B792" t="s">
        <v>2150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4572</v>
      </c>
      <c r="B793" t="s">
        <v>2151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4573</v>
      </c>
      <c r="B794" t="s">
        <v>2152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4574</v>
      </c>
      <c r="B795" t="s">
        <v>2153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4575</v>
      </c>
      <c r="B796" t="s">
        <v>2154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4576</v>
      </c>
      <c r="B797" t="s">
        <v>2155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4577</v>
      </c>
      <c r="B798" t="s">
        <v>2156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4578</v>
      </c>
      <c r="B799" t="s">
        <v>2157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4579</v>
      </c>
      <c r="B800" t="s">
        <v>2158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4580</v>
      </c>
      <c r="B801" t="s">
        <v>2159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4581</v>
      </c>
      <c r="B802" t="s">
        <v>2160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4582</v>
      </c>
      <c r="B803" t="s">
        <v>2161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3128</v>
      </c>
      <c r="B804" t="s">
        <v>2162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3129</v>
      </c>
      <c r="B805" t="s">
        <v>2163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3130</v>
      </c>
      <c r="B806" t="s">
        <v>2164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3131</v>
      </c>
      <c r="B807" t="s">
        <v>2165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3132</v>
      </c>
      <c r="B808" t="s">
        <v>2166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3133</v>
      </c>
      <c r="B809" t="s">
        <v>2167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3134</v>
      </c>
      <c r="B810" t="s">
        <v>2168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3135</v>
      </c>
      <c r="B811" t="s">
        <v>2169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3136</v>
      </c>
      <c r="B812" t="s">
        <v>2170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3137</v>
      </c>
      <c r="B813" t="s">
        <v>2171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3138</v>
      </c>
      <c r="B814" t="s">
        <v>2172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3139</v>
      </c>
      <c r="B815" t="s">
        <v>2173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3140</v>
      </c>
      <c r="B816" t="s">
        <v>2174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3141</v>
      </c>
      <c r="B817" t="s">
        <v>2175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3142</v>
      </c>
      <c r="B818" t="s">
        <v>2176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3143</v>
      </c>
      <c r="B819" t="s">
        <v>2177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3144</v>
      </c>
      <c r="B820" t="s">
        <v>2178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3145</v>
      </c>
      <c r="B821" t="s">
        <v>2179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3146</v>
      </c>
      <c r="B822" t="s">
        <v>2180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3147</v>
      </c>
      <c r="B823" t="s">
        <v>2181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3148</v>
      </c>
      <c r="B824" t="s">
        <v>2182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3149</v>
      </c>
      <c r="B825" t="s">
        <v>2183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3150</v>
      </c>
      <c r="B826" t="s">
        <v>2184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3151</v>
      </c>
      <c r="B827" t="s">
        <v>2185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3152</v>
      </c>
      <c r="B828" t="s">
        <v>2186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3153</v>
      </c>
      <c r="B829" t="s">
        <v>2187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3154</v>
      </c>
      <c r="B830" t="s">
        <v>2188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3155</v>
      </c>
      <c r="B831" t="s">
        <v>2189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3156</v>
      </c>
      <c r="B832" t="s">
        <v>2190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3157</v>
      </c>
      <c r="B833" t="s">
        <v>2191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2978</v>
      </c>
      <c r="B834" t="s">
        <v>3441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2979</v>
      </c>
      <c r="B835" t="s">
        <v>3442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2980</v>
      </c>
      <c r="B836" t="s">
        <v>3443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2981</v>
      </c>
      <c r="B837" t="s">
        <v>3444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2982</v>
      </c>
      <c r="B838" t="s">
        <v>3445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2983</v>
      </c>
      <c r="B839" t="s">
        <v>3446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2984</v>
      </c>
      <c r="B840" t="s">
        <v>3447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2985</v>
      </c>
      <c r="B841" t="s">
        <v>3448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2986</v>
      </c>
      <c r="B842" t="s">
        <v>3449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2987</v>
      </c>
      <c r="B843" t="s">
        <v>3450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2988</v>
      </c>
      <c r="B844" t="s">
        <v>3451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2989</v>
      </c>
      <c r="B845" t="s">
        <v>3452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2990</v>
      </c>
      <c r="B846" t="s">
        <v>3453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2991</v>
      </c>
      <c r="B847" t="s">
        <v>3454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2992</v>
      </c>
      <c r="B848" t="s">
        <v>3455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2993</v>
      </c>
      <c r="B849" t="s">
        <v>3456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2994</v>
      </c>
      <c r="B850" t="s">
        <v>3457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2995</v>
      </c>
      <c r="B851" t="s">
        <v>3458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2996</v>
      </c>
      <c r="B852" t="s">
        <v>3459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2997</v>
      </c>
      <c r="B853" t="s">
        <v>3460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2998</v>
      </c>
      <c r="B854" t="s">
        <v>3461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2999</v>
      </c>
      <c r="B855" t="s">
        <v>3462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3000</v>
      </c>
      <c r="B856" t="s">
        <v>3463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3001</v>
      </c>
      <c r="B857" t="s">
        <v>3464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3002</v>
      </c>
      <c r="B858" t="s">
        <v>3465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3003</v>
      </c>
      <c r="B859" t="s">
        <v>3466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3004</v>
      </c>
      <c r="B860" t="s">
        <v>3467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3005</v>
      </c>
      <c r="B861" t="s">
        <v>3468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3006</v>
      </c>
      <c r="B862" t="s">
        <v>3469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3007</v>
      </c>
      <c r="B863" t="s">
        <v>3470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4107</v>
      </c>
      <c r="B864" t="s">
        <v>4108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4109</v>
      </c>
      <c r="B865" t="s">
        <v>4110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4111</v>
      </c>
      <c r="B866" t="s">
        <v>4112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4113</v>
      </c>
      <c r="B867" t="s">
        <v>4114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4115</v>
      </c>
      <c r="B868" t="s">
        <v>4116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4117</v>
      </c>
      <c r="B869" t="s">
        <v>4118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4119</v>
      </c>
      <c r="B870" t="s">
        <v>4120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4121</v>
      </c>
      <c r="B871" t="s">
        <v>4122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4123</v>
      </c>
      <c r="B872" t="s">
        <v>4124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4125</v>
      </c>
      <c r="B873" t="s">
        <v>4126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4127</v>
      </c>
      <c r="B874" t="s">
        <v>4128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4129</v>
      </c>
      <c r="B875" t="s">
        <v>4130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3522</v>
      </c>
      <c r="B876" t="s">
        <v>3823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4131</v>
      </c>
      <c r="B877" t="s">
        <v>4467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3523</v>
      </c>
      <c r="B878" t="s">
        <v>4468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3524</v>
      </c>
      <c r="B879" t="s">
        <v>4469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3525</v>
      </c>
      <c r="B880" t="s">
        <v>4470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3526</v>
      </c>
      <c r="B881" t="s">
        <v>4471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3527</v>
      </c>
      <c r="B882" t="s">
        <v>4472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3528</v>
      </c>
      <c r="B883" t="s">
        <v>4473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3529</v>
      </c>
      <c r="B884" t="s">
        <v>4474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3530</v>
      </c>
      <c r="B885" t="s">
        <v>4475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3531</v>
      </c>
      <c r="B886" t="s">
        <v>4476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3532</v>
      </c>
      <c r="B887" t="s">
        <v>4283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3533</v>
      </c>
      <c r="B888" t="s">
        <v>4284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3534</v>
      </c>
      <c r="B889" t="s">
        <v>4285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3535</v>
      </c>
      <c r="B890" t="s">
        <v>4286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3536</v>
      </c>
      <c r="B891" t="s">
        <v>4287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3537</v>
      </c>
      <c r="B892" t="s">
        <v>4288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3538</v>
      </c>
      <c r="B893" t="s">
        <v>4289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3539</v>
      </c>
      <c r="B894" t="s">
        <v>4290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3540</v>
      </c>
      <c r="B895" t="s">
        <v>4291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3541</v>
      </c>
      <c r="B896" t="s">
        <v>4292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3542</v>
      </c>
      <c r="B897" t="s">
        <v>3824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3543</v>
      </c>
      <c r="B898" t="s">
        <v>3825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3544</v>
      </c>
      <c r="B899" t="s">
        <v>4293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3545</v>
      </c>
      <c r="B900" t="s">
        <v>4294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3546</v>
      </c>
      <c r="B901" t="s">
        <v>4295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3547</v>
      </c>
      <c r="B902" t="s">
        <v>4296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3548</v>
      </c>
      <c r="B903" t="s">
        <v>4297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3549</v>
      </c>
      <c r="B904" t="s">
        <v>4298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3550</v>
      </c>
      <c r="B905" t="s">
        <v>4299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3551</v>
      </c>
      <c r="B906" t="s">
        <v>4300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3552</v>
      </c>
      <c r="B907" t="s">
        <v>4301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3553</v>
      </c>
      <c r="B908" t="s">
        <v>4302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3554</v>
      </c>
      <c r="B909" t="s">
        <v>3826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3555</v>
      </c>
      <c r="B910" t="s">
        <v>3827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3556</v>
      </c>
      <c r="B911" t="s">
        <v>3828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3557</v>
      </c>
      <c r="B912" t="s">
        <v>3829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3558</v>
      </c>
      <c r="B913" t="s">
        <v>3830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3559</v>
      </c>
      <c r="B914" t="s">
        <v>3831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3560</v>
      </c>
      <c r="B915" t="s">
        <v>3832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3561</v>
      </c>
      <c r="B916" t="s">
        <v>3833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3562</v>
      </c>
      <c r="B917" t="s">
        <v>3834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3563</v>
      </c>
      <c r="B918" t="s">
        <v>3835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3564</v>
      </c>
      <c r="B919" t="s">
        <v>3836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3565</v>
      </c>
      <c r="B920" t="s">
        <v>3837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3566</v>
      </c>
      <c r="B921" t="s">
        <v>4303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3567</v>
      </c>
      <c r="B922" t="s">
        <v>3838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3568</v>
      </c>
      <c r="B923" t="s">
        <v>3839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3569</v>
      </c>
      <c r="B924" t="s">
        <v>3840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3570</v>
      </c>
      <c r="B925" t="s">
        <v>3841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3571</v>
      </c>
      <c r="B926" t="s">
        <v>3842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3572</v>
      </c>
      <c r="B927" t="s">
        <v>3843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3573</v>
      </c>
      <c r="B928" t="s">
        <v>3844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3574</v>
      </c>
      <c r="B929" t="s">
        <v>3845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3575</v>
      </c>
      <c r="B930" t="s">
        <v>3846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3576</v>
      </c>
      <c r="B931" t="s">
        <v>3847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3577</v>
      </c>
      <c r="B932" t="s">
        <v>3848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3578</v>
      </c>
      <c r="B933" t="s">
        <v>3849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3579</v>
      </c>
      <c r="B934" t="s">
        <v>4304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3580</v>
      </c>
      <c r="B935" t="s">
        <v>3850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3581</v>
      </c>
      <c r="B936" t="s">
        <v>3851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3582</v>
      </c>
      <c r="B937" t="s">
        <v>3852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3583</v>
      </c>
      <c r="B938" t="s">
        <v>3853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3584</v>
      </c>
      <c r="B939" t="s">
        <v>3854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3585</v>
      </c>
      <c r="B940" t="s">
        <v>3855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3586</v>
      </c>
      <c r="B941" t="s">
        <v>3856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3587</v>
      </c>
      <c r="B942" t="s">
        <v>3857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3588</v>
      </c>
      <c r="B943" t="s">
        <v>3858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3589</v>
      </c>
      <c r="B944" t="s">
        <v>3859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3590</v>
      </c>
      <c r="B945" t="s">
        <v>3860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3591</v>
      </c>
      <c r="B946" t="s">
        <v>3861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3592</v>
      </c>
      <c r="B947" t="s">
        <v>3862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3593</v>
      </c>
      <c r="B948" t="s">
        <v>3863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3594</v>
      </c>
      <c r="B949" t="s">
        <v>4477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3595</v>
      </c>
      <c r="B950" t="s">
        <v>3864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3596</v>
      </c>
      <c r="B951" t="s">
        <v>3865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3597</v>
      </c>
      <c r="B952" t="s">
        <v>3866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3598</v>
      </c>
      <c r="B953" t="s">
        <v>3867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3599</v>
      </c>
      <c r="B954" t="s">
        <v>3868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3600</v>
      </c>
      <c r="B955" t="s">
        <v>3869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3601</v>
      </c>
      <c r="B956" t="s">
        <v>3870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4132</v>
      </c>
      <c r="B957" t="s">
        <v>3871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4133</v>
      </c>
      <c r="B958" t="s">
        <v>3872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3602</v>
      </c>
      <c r="B959" t="s">
        <v>3873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3603</v>
      </c>
      <c r="B960" t="s">
        <v>3874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3604</v>
      </c>
      <c r="B961" t="s">
        <v>3875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3605</v>
      </c>
      <c r="B962" t="s">
        <v>3876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3606</v>
      </c>
      <c r="B963" t="s">
        <v>3877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3607</v>
      </c>
      <c r="B964" t="s">
        <v>3878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3608</v>
      </c>
      <c r="B965" t="s">
        <v>3879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3609</v>
      </c>
      <c r="B966" t="s">
        <v>3880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3610</v>
      </c>
      <c r="B967" t="s">
        <v>3881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3611</v>
      </c>
      <c r="B968" t="s">
        <v>3882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3612</v>
      </c>
      <c r="B969" t="s">
        <v>3883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3613</v>
      </c>
      <c r="B970" t="s">
        <v>3884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3614</v>
      </c>
      <c r="B971" t="s">
        <v>3885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3615</v>
      </c>
      <c r="B972" t="s">
        <v>3886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3616</v>
      </c>
      <c r="B973" t="s">
        <v>3887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3617</v>
      </c>
      <c r="B974" t="s">
        <v>3888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3618</v>
      </c>
      <c r="B975" t="s">
        <v>3889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3619</v>
      </c>
      <c r="B976" t="s">
        <v>3890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3620</v>
      </c>
      <c r="B977" t="s">
        <v>3891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3621</v>
      </c>
      <c r="B978" t="s">
        <v>3892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3622</v>
      </c>
      <c r="B979" t="s">
        <v>3893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3623</v>
      </c>
      <c r="B980" t="s">
        <v>3894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4305</v>
      </c>
      <c r="B981" t="s">
        <v>4711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4306</v>
      </c>
      <c r="B982" t="s">
        <v>3895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4307</v>
      </c>
      <c r="B983" t="s">
        <v>3896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4308</v>
      </c>
      <c r="B984" t="s">
        <v>3897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4309</v>
      </c>
      <c r="B985" t="s">
        <v>4712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4478</v>
      </c>
      <c r="B986" t="s">
        <v>3898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1129</v>
      </c>
      <c r="B987" t="s">
        <v>1539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1130</v>
      </c>
      <c r="B988" t="s">
        <v>1540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1131</v>
      </c>
      <c r="B989" t="s">
        <v>1541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1132</v>
      </c>
      <c r="B990" t="s">
        <v>1542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1133</v>
      </c>
      <c r="B991" t="s">
        <v>1543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1134</v>
      </c>
      <c r="B992" t="s">
        <v>1544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1135</v>
      </c>
      <c r="B993" t="s">
        <v>1545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1136</v>
      </c>
      <c r="B994" t="s">
        <v>1546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1137</v>
      </c>
      <c r="B995" t="s">
        <v>1547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1138</v>
      </c>
      <c r="B996" t="s">
        <v>1548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1139</v>
      </c>
      <c r="B997" t="s">
        <v>1549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1140</v>
      </c>
      <c r="B998" t="s">
        <v>1550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1141</v>
      </c>
      <c r="B999" t="s">
        <v>1551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1142</v>
      </c>
      <c r="B1000" t="s">
        <v>1552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1143</v>
      </c>
      <c r="B1001" t="s">
        <v>1553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1144</v>
      </c>
      <c r="B1002" t="s">
        <v>1554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1145</v>
      </c>
      <c r="B1003" t="s">
        <v>1555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7085</v>
      </c>
      <c r="B1004" t="s">
        <v>1556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1146</v>
      </c>
      <c r="B1005" t="s">
        <v>1557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1147</v>
      </c>
      <c r="B1006" t="s">
        <v>1558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1148</v>
      </c>
      <c r="B1007" t="s">
        <v>1559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1149</v>
      </c>
      <c r="B1008" t="s">
        <v>1560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1150</v>
      </c>
      <c r="B1009" t="s">
        <v>1561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1151</v>
      </c>
      <c r="B1010" t="s">
        <v>1562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1152</v>
      </c>
      <c r="B1011" t="s">
        <v>1563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1153</v>
      </c>
      <c r="B1012" t="s">
        <v>1564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1154</v>
      </c>
      <c r="B1013" t="s">
        <v>7086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1165</v>
      </c>
      <c r="B1014" t="s">
        <v>1565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1155</v>
      </c>
      <c r="B1015" t="s">
        <v>1566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1156</v>
      </c>
      <c r="B1016" t="s">
        <v>1567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1157</v>
      </c>
      <c r="B1017" t="s">
        <v>1568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1158</v>
      </c>
      <c r="B1018" t="s">
        <v>1569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1159</v>
      </c>
      <c r="B1019" t="s">
        <v>1570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1160</v>
      </c>
      <c r="B1020" t="s">
        <v>1571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1161</v>
      </c>
      <c r="B1021" t="s">
        <v>1572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1162</v>
      </c>
      <c r="B1022" t="s">
        <v>1573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1163</v>
      </c>
      <c r="B1023" t="s">
        <v>1574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1171</v>
      </c>
      <c r="B1024" t="s">
        <v>1575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1166</v>
      </c>
      <c r="B1025" t="s">
        <v>1576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1164</v>
      </c>
      <c r="B1026" t="s">
        <v>1577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1167</v>
      </c>
      <c r="B1027" t="s">
        <v>1578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1168</v>
      </c>
      <c r="B1028" t="s">
        <v>1579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1169</v>
      </c>
      <c r="B1029" t="s">
        <v>1580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1170</v>
      </c>
      <c r="B1030" t="s">
        <v>1581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1178</v>
      </c>
      <c r="B1031" t="s">
        <v>1582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1172</v>
      </c>
      <c r="B1032" t="s">
        <v>1583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1173</v>
      </c>
      <c r="B1033" t="s">
        <v>1584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1174</v>
      </c>
      <c r="B1034" t="s">
        <v>1585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1175</v>
      </c>
      <c r="B1035" t="s">
        <v>1586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1176</v>
      </c>
      <c r="B1036" t="s">
        <v>1587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1177</v>
      </c>
      <c r="B1037" t="s">
        <v>1588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1179</v>
      </c>
      <c r="B1038" t="s">
        <v>1589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1203</v>
      </c>
      <c r="B1039" t="s">
        <v>1590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1180</v>
      </c>
      <c r="B1040" t="s">
        <v>1591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1181</v>
      </c>
      <c r="B1041" t="s">
        <v>1592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1182</v>
      </c>
      <c r="B1042" t="s">
        <v>1593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1183</v>
      </c>
      <c r="B1043" t="s">
        <v>1594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1184</v>
      </c>
      <c r="B1044" t="s">
        <v>1595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1185</v>
      </c>
      <c r="B1045" t="s">
        <v>1596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1186</v>
      </c>
      <c r="B1046" t="s">
        <v>1597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1187</v>
      </c>
      <c r="B1047" t="s">
        <v>1598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1188</v>
      </c>
      <c r="B1048" t="s">
        <v>1599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1189</v>
      </c>
      <c r="B1049" t="s">
        <v>1600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1190</v>
      </c>
      <c r="B1050" t="s">
        <v>1601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1191</v>
      </c>
      <c r="B1051" t="s">
        <v>1602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1192</v>
      </c>
      <c r="B1052" t="s">
        <v>1603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1193</v>
      </c>
      <c r="B1053" t="s">
        <v>1604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1194</v>
      </c>
      <c r="B1054" t="s">
        <v>1605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1195</v>
      </c>
      <c r="B1055" t="s">
        <v>1606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1196</v>
      </c>
      <c r="B1056" t="s">
        <v>1607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1197</v>
      </c>
      <c r="B1057" t="s">
        <v>1608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1198</v>
      </c>
      <c r="B1058" t="s">
        <v>1609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1199</v>
      </c>
      <c r="B1059" t="s">
        <v>1610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1200</v>
      </c>
      <c r="B1060" t="s">
        <v>1611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1201</v>
      </c>
      <c r="B1061" t="s">
        <v>1612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1202</v>
      </c>
      <c r="B1062" t="s">
        <v>1613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1204</v>
      </c>
      <c r="B1063" t="s">
        <v>1614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7087</v>
      </c>
      <c r="B1064" t="s">
        <v>1615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1207</v>
      </c>
      <c r="B1065" t="s">
        <v>1616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1205</v>
      </c>
      <c r="B1066" t="s">
        <v>1617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1206</v>
      </c>
      <c r="B1067" t="s">
        <v>1618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7088</v>
      </c>
      <c r="B1068" t="s">
        <v>1619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1208</v>
      </c>
      <c r="B1069" t="s">
        <v>1620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1209</v>
      </c>
      <c r="B1070" t="s">
        <v>1621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1210</v>
      </c>
      <c r="B1071" t="s">
        <v>1622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7089</v>
      </c>
      <c r="B1072" t="s">
        <v>1623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1211</v>
      </c>
      <c r="B1073" t="s">
        <v>1624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4791</v>
      </c>
      <c r="B1074" t="s">
        <v>4792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1212</v>
      </c>
      <c r="B1075" t="s">
        <v>1625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1213</v>
      </c>
      <c r="B1076" t="s">
        <v>1626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7090</v>
      </c>
      <c r="B1077" t="s">
        <v>1627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1214</v>
      </c>
      <c r="B1078" t="s">
        <v>1628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1215</v>
      </c>
      <c r="B1079" t="s">
        <v>1629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1216</v>
      </c>
      <c r="B1080" t="s">
        <v>1630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1217</v>
      </c>
      <c r="B1081" t="s">
        <v>1631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1218</v>
      </c>
      <c r="B1082" t="s">
        <v>1632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1219</v>
      </c>
      <c r="B1083" t="s">
        <v>1633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1220</v>
      </c>
      <c r="B1084" t="s">
        <v>1634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1221</v>
      </c>
      <c r="B1085" t="s">
        <v>1635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7091</v>
      </c>
      <c r="B1086" t="s">
        <v>7092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7093</v>
      </c>
      <c r="B1087" t="s">
        <v>1636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7094</v>
      </c>
      <c r="B1088" t="s">
        <v>1637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1222</v>
      </c>
      <c r="B1089" t="s">
        <v>1638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1223</v>
      </c>
      <c r="B1090" t="s">
        <v>1639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1224</v>
      </c>
      <c r="B1091" t="s">
        <v>1640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1225</v>
      </c>
      <c r="B1092" t="s">
        <v>1641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1226</v>
      </c>
      <c r="B1093" t="s">
        <v>1642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1227</v>
      </c>
      <c r="B1094" t="s">
        <v>1643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1228</v>
      </c>
      <c r="B1095" t="s">
        <v>1644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1229</v>
      </c>
      <c r="B1096" t="s">
        <v>1645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1230</v>
      </c>
      <c r="B1097" t="s">
        <v>1646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1231</v>
      </c>
      <c r="B1098" t="s">
        <v>1647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1232</v>
      </c>
      <c r="B1099" t="s">
        <v>1648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7095</v>
      </c>
      <c r="B1100" t="s">
        <v>1649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935</v>
      </c>
      <c r="B1101" t="s">
        <v>1650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1128</v>
      </c>
      <c r="B1102" t="s">
        <v>1651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935</v>
      </c>
      <c r="B1103" t="s">
        <v>1536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3624</v>
      </c>
      <c r="B1104" t="s">
        <v>3899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4134</v>
      </c>
      <c r="B1105" t="s">
        <v>4310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3625</v>
      </c>
      <c r="B1106" t="s">
        <v>4311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3626</v>
      </c>
      <c r="B1107" t="s">
        <v>4312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3627</v>
      </c>
      <c r="B1108" t="s">
        <v>4313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3628</v>
      </c>
      <c r="B1109" t="s">
        <v>4314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3629</v>
      </c>
      <c r="B1110" t="s">
        <v>4315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3630</v>
      </c>
      <c r="B1111" t="s">
        <v>4316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3631</v>
      </c>
      <c r="B1112" t="s">
        <v>4317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3632</v>
      </c>
      <c r="B1113" t="s">
        <v>4318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3633</v>
      </c>
      <c r="B1114" t="s">
        <v>4319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3634</v>
      </c>
      <c r="B1115" t="s">
        <v>4320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3635</v>
      </c>
      <c r="B1116" t="s">
        <v>4321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3636</v>
      </c>
      <c r="B1117" t="s">
        <v>4322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3637</v>
      </c>
      <c r="B1118" t="s">
        <v>4323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3638</v>
      </c>
      <c r="B1119" t="s">
        <v>4324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3639</v>
      </c>
      <c r="B1120" t="s">
        <v>4325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3640</v>
      </c>
      <c r="B1121" t="s">
        <v>4326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3641</v>
      </c>
      <c r="B1122" t="s">
        <v>4327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3642</v>
      </c>
      <c r="B1123" t="s">
        <v>4328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3643</v>
      </c>
      <c r="B1124" t="s">
        <v>4329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3644</v>
      </c>
      <c r="B1125" t="s">
        <v>3900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3645</v>
      </c>
      <c r="B1126" t="s">
        <v>3901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3646</v>
      </c>
      <c r="B1127" t="s">
        <v>4330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3647</v>
      </c>
      <c r="B1128" t="s">
        <v>4331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3648</v>
      </c>
      <c r="B1129" t="s">
        <v>4332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3649</v>
      </c>
      <c r="B1130" t="s">
        <v>4333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3650</v>
      </c>
      <c r="B1131" t="s">
        <v>4334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3651</v>
      </c>
      <c r="B1132" t="s">
        <v>4335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3652</v>
      </c>
      <c r="B1133" t="s">
        <v>4336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3653</v>
      </c>
      <c r="B1134" t="s">
        <v>4337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3654</v>
      </c>
      <c r="B1135" t="s">
        <v>4338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3655</v>
      </c>
      <c r="B1136" t="s">
        <v>4339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3656</v>
      </c>
      <c r="B1137" t="s">
        <v>3902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3657</v>
      </c>
      <c r="B1138" t="s">
        <v>3903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3658</v>
      </c>
      <c r="B1139" t="s">
        <v>3904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3659</v>
      </c>
      <c r="B1140" t="s">
        <v>3905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3660</v>
      </c>
      <c r="B1141" t="s">
        <v>3906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3661</v>
      </c>
      <c r="B1142" t="s">
        <v>3907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3662</v>
      </c>
      <c r="B1143" t="s">
        <v>3908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3663</v>
      </c>
      <c r="B1144" t="s">
        <v>3909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3664</v>
      </c>
      <c r="B1145" t="s">
        <v>3910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3665</v>
      </c>
      <c r="B1146" t="s">
        <v>3911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3666</v>
      </c>
      <c r="B1147" t="s">
        <v>3912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3667</v>
      </c>
      <c r="B1148" t="s">
        <v>3913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3668</v>
      </c>
      <c r="B1149" t="s">
        <v>4340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3669</v>
      </c>
      <c r="B1150" t="s">
        <v>3914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3670</v>
      </c>
      <c r="B1151" t="s">
        <v>3915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3671</v>
      </c>
      <c r="B1152" t="s">
        <v>3916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3672</v>
      </c>
      <c r="B1153" t="s">
        <v>3917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3673</v>
      </c>
      <c r="B1154" t="s">
        <v>3918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3674</v>
      </c>
      <c r="B1155" t="s">
        <v>3919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3675</v>
      </c>
      <c r="B1156" t="s">
        <v>3920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3676</v>
      </c>
      <c r="B1157" t="s">
        <v>3921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3677</v>
      </c>
      <c r="B1158" t="s">
        <v>3922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3678</v>
      </c>
      <c r="B1159" t="s">
        <v>3923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3679</v>
      </c>
      <c r="B1160" t="s">
        <v>3924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3680</v>
      </c>
      <c r="B1161" t="s">
        <v>3925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3681</v>
      </c>
      <c r="B1162" t="s">
        <v>4341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3682</v>
      </c>
      <c r="B1163" t="s">
        <v>3926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3683</v>
      </c>
      <c r="B1164" t="s">
        <v>3927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3684</v>
      </c>
      <c r="B1165" t="s">
        <v>3928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3685</v>
      </c>
      <c r="B1166" t="s">
        <v>3929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3686</v>
      </c>
      <c r="B1167" t="s">
        <v>3930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3687</v>
      </c>
      <c r="B1168" t="s">
        <v>3931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3688</v>
      </c>
      <c r="B1169" t="s">
        <v>3932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3689</v>
      </c>
      <c r="B1170" t="s">
        <v>3933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3690</v>
      </c>
      <c r="B1171" t="s">
        <v>3934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3691</v>
      </c>
      <c r="B1172" t="s">
        <v>3935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3692</v>
      </c>
      <c r="B1173" t="s">
        <v>3936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3693</v>
      </c>
      <c r="B1174" t="s">
        <v>3937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3694</v>
      </c>
      <c r="B1175" t="s">
        <v>3938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3695</v>
      </c>
      <c r="B1176" t="s">
        <v>3939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3696</v>
      </c>
      <c r="B1177" t="s">
        <v>4484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3697</v>
      </c>
      <c r="B1178" t="s">
        <v>3940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3698</v>
      </c>
      <c r="B1179" t="s">
        <v>3941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3699</v>
      </c>
      <c r="B1180" t="s">
        <v>3942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3700</v>
      </c>
      <c r="B1181" t="s">
        <v>3943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3701</v>
      </c>
      <c r="B1182" t="s">
        <v>3944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3702</v>
      </c>
      <c r="B1183" t="s">
        <v>3945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3703</v>
      </c>
      <c r="B1184" t="s">
        <v>3946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4135</v>
      </c>
      <c r="B1185" t="s">
        <v>3947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4136</v>
      </c>
      <c r="B1186" t="s">
        <v>3948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3704</v>
      </c>
      <c r="B1187" t="s">
        <v>3949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3705</v>
      </c>
      <c r="B1188" t="s">
        <v>3950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3706</v>
      </c>
      <c r="B1189" t="s">
        <v>3951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3707</v>
      </c>
      <c r="B1190" t="s">
        <v>3952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3708</v>
      </c>
      <c r="B1191" t="s">
        <v>3953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3709</v>
      </c>
      <c r="B1192" t="s">
        <v>3954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3710</v>
      </c>
      <c r="B1193" t="s">
        <v>3955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3711</v>
      </c>
      <c r="B1194" t="s">
        <v>3956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3712</v>
      </c>
      <c r="B1195" t="s">
        <v>3957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3713</v>
      </c>
      <c r="B1196" t="s">
        <v>3958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3714</v>
      </c>
      <c r="B1197" t="s">
        <v>3959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3715</v>
      </c>
      <c r="B1198" t="s">
        <v>3960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3716</v>
      </c>
      <c r="B1199" t="s">
        <v>3961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3717</v>
      </c>
      <c r="B1200" t="s">
        <v>3962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3718</v>
      </c>
      <c r="B1201" t="s">
        <v>3963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3719</v>
      </c>
      <c r="B1202" t="s">
        <v>3964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3720</v>
      </c>
      <c r="B1203" t="s">
        <v>3965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3721</v>
      </c>
      <c r="B1204" t="s">
        <v>3966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3722</v>
      </c>
      <c r="B1205" t="s">
        <v>3967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3723</v>
      </c>
      <c r="B1206" t="s">
        <v>3968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3724</v>
      </c>
      <c r="B1207" t="s">
        <v>3969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3725</v>
      </c>
      <c r="B1208" t="s">
        <v>3970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4342</v>
      </c>
      <c r="B1209" t="s">
        <v>4713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4343</v>
      </c>
      <c r="B1210" t="s">
        <v>3972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4344</v>
      </c>
      <c r="B1211" t="s">
        <v>3973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4345</v>
      </c>
      <c r="B1212" t="s">
        <v>3974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4346</v>
      </c>
      <c r="B1213" t="s">
        <v>4714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4479</v>
      </c>
      <c r="B1214" t="s">
        <v>3976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1238</v>
      </c>
      <c r="B1215" t="s">
        <v>2192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1249</v>
      </c>
      <c r="B1216" t="s">
        <v>2193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1260</v>
      </c>
      <c r="B1217" t="s">
        <v>2194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1263</v>
      </c>
      <c r="B1218" t="s">
        <v>2195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1264</v>
      </c>
      <c r="B1219" t="s">
        <v>2196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1265</v>
      </c>
      <c r="B1220" t="s">
        <v>2197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1266</v>
      </c>
      <c r="B1221" t="s">
        <v>2198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1267</v>
      </c>
      <c r="B1222" t="s">
        <v>2199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1268</v>
      </c>
      <c r="B1223" t="s">
        <v>2200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1239</v>
      </c>
      <c r="B1224" t="s">
        <v>2201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1240</v>
      </c>
      <c r="B1225" t="s">
        <v>2202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1241</v>
      </c>
      <c r="B1226" t="s">
        <v>2203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1242</v>
      </c>
      <c r="B1227" t="s">
        <v>2204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1243</v>
      </c>
      <c r="B1228" t="s">
        <v>2205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1244</v>
      </c>
      <c r="B1229" t="s">
        <v>2206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1245</v>
      </c>
      <c r="B1230" t="s">
        <v>2207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1246</v>
      </c>
      <c r="B1231" t="s">
        <v>2208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1247</v>
      </c>
      <c r="B1232" t="s">
        <v>2209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1248</v>
      </c>
      <c r="B1233" t="s">
        <v>2210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1250</v>
      </c>
      <c r="B1234" t="s">
        <v>2211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1251</v>
      </c>
      <c r="B1235" t="s">
        <v>2212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1252</v>
      </c>
      <c r="B1236" t="s">
        <v>2213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1253</v>
      </c>
      <c r="B1237" t="s">
        <v>2214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1254</v>
      </c>
      <c r="B1238" t="s">
        <v>2215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1255</v>
      </c>
      <c r="B1239" t="s">
        <v>2216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1256</v>
      </c>
      <c r="B1240" t="s">
        <v>2217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1257</v>
      </c>
      <c r="B1241" t="s">
        <v>2218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1258</v>
      </c>
      <c r="B1242" t="s">
        <v>2219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1259</v>
      </c>
      <c r="B1243" t="s">
        <v>2220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1261</v>
      </c>
      <c r="B1244" t="s">
        <v>2221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1262</v>
      </c>
      <c r="B1245" t="s">
        <v>2222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1269</v>
      </c>
      <c r="B1246" t="s">
        <v>2223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1280</v>
      </c>
      <c r="B1247" t="s">
        <v>2224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1291</v>
      </c>
      <c r="B1248" t="s">
        <v>2225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1294</v>
      </c>
      <c r="B1249" t="s">
        <v>2226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1295</v>
      </c>
      <c r="B1250" t="s">
        <v>2227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1296</v>
      </c>
      <c r="B1251" t="s">
        <v>2228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1297</v>
      </c>
      <c r="B1252" t="s">
        <v>2229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1298</v>
      </c>
      <c r="B1253" t="s">
        <v>2230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1299</v>
      </c>
      <c r="B1254" t="s">
        <v>2231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1270</v>
      </c>
      <c r="B1255" t="s">
        <v>2232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1271</v>
      </c>
      <c r="B1256" t="s">
        <v>2233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1272</v>
      </c>
      <c r="B1257" t="s">
        <v>2234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1273</v>
      </c>
      <c r="B1258" t="s">
        <v>2235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1274</v>
      </c>
      <c r="B1259" t="s">
        <v>2236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1275</v>
      </c>
      <c r="B1260" t="s">
        <v>2237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1276</v>
      </c>
      <c r="B1261" t="s">
        <v>2238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1277</v>
      </c>
      <c r="B1262" t="s">
        <v>2239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1278</v>
      </c>
      <c r="B1263" t="s">
        <v>2240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1279</v>
      </c>
      <c r="B1264" t="s">
        <v>2241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1281</v>
      </c>
      <c r="B1265" t="s">
        <v>2242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1282</v>
      </c>
      <c r="B1266" t="s">
        <v>2243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1283</v>
      </c>
      <c r="B1267" t="s">
        <v>2244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1284</v>
      </c>
      <c r="B1268" t="s">
        <v>2245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1285</v>
      </c>
      <c r="B1269" t="s">
        <v>2246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1286</v>
      </c>
      <c r="B1270" t="s">
        <v>2247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1287</v>
      </c>
      <c r="B1271" t="s">
        <v>2248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1288</v>
      </c>
      <c r="B1272" t="s">
        <v>2249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1289</v>
      </c>
      <c r="B1273" t="s">
        <v>2250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1290</v>
      </c>
      <c r="B1274" t="s">
        <v>2251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1292</v>
      </c>
      <c r="B1275" t="s">
        <v>2252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1293</v>
      </c>
      <c r="B1276" t="s">
        <v>2253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1300</v>
      </c>
      <c r="B1277" t="s">
        <v>2254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1311</v>
      </c>
      <c r="B1278" t="s">
        <v>2255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1322</v>
      </c>
      <c r="B1279" t="s">
        <v>2256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1325</v>
      </c>
      <c r="B1280" t="s">
        <v>2257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1326</v>
      </c>
      <c r="B1281" t="s">
        <v>2258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1327</v>
      </c>
      <c r="B1282" t="s">
        <v>2259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1328</v>
      </c>
      <c r="B1283" t="s">
        <v>2260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1329</v>
      </c>
      <c r="B1284" t="s">
        <v>2261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1330</v>
      </c>
      <c r="B1285" t="s">
        <v>2262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1301</v>
      </c>
      <c r="B1286" t="s">
        <v>2263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1302</v>
      </c>
      <c r="B1287" t="s">
        <v>2264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1303</v>
      </c>
      <c r="B1288" t="s">
        <v>2265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1304</v>
      </c>
      <c r="B1289" t="s">
        <v>2266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1305</v>
      </c>
      <c r="B1290" t="s">
        <v>2267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1306</v>
      </c>
      <c r="B1291" t="s">
        <v>2268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1307</v>
      </c>
      <c r="B1292" t="s">
        <v>2269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1308</v>
      </c>
      <c r="B1293" t="s">
        <v>2270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1309</v>
      </c>
      <c r="B1294" t="s">
        <v>2271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1310</v>
      </c>
      <c r="B1295" t="s">
        <v>2272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1312</v>
      </c>
      <c r="B1296" t="s">
        <v>2273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1313</v>
      </c>
      <c r="B1297" t="s">
        <v>2274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1314</v>
      </c>
      <c r="B1298" t="s">
        <v>2275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1315</v>
      </c>
      <c r="B1299" t="s">
        <v>2276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1316</v>
      </c>
      <c r="B1300" t="s">
        <v>2277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1317</v>
      </c>
      <c r="B1301" t="s">
        <v>2278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1318</v>
      </c>
      <c r="B1302" t="s">
        <v>2279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1319</v>
      </c>
      <c r="B1303" t="s">
        <v>2280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1320</v>
      </c>
      <c r="B1304" t="s">
        <v>2281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1321</v>
      </c>
      <c r="B1305" t="s">
        <v>2282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1323</v>
      </c>
      <c r="B1306" t="s">
        <v>2283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1324</v>
      </c>
      <c r="B1307" t="s">
        <v>2284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1331</v>
      </c>
      <c r="B1308" t="s">
        <v>2285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1342</v>
      </c>
      <c r="B1309" t="s">
        <v>2286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1353</v>
      </c>
      <c r="B1310" t="s">
        <v>2287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1356</v>
      </c>
      <c r="B1311" t="s">
        <v>2288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1357</v>
      </c>
      <c r="B1312" t="s">
        <v>2289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1358</v>
      </c>
      <c r="B1313" t="s">
        <v>2290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1359</v>
      </c>
      <c r="B1314" t="s">
        <v>2291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1360</v>
      </c>
      <c r="B1315" t="s">
        <v>2292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1361</v>
      </c>
      <c r="B1316" t="s">
        <v>2293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1332</v>
      </c>
      <c r="B1317" t="s">
        <v>2294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1333</v>
      </c>
      <c r="B1318" t="s">
        <v>2295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1334</v>
      </c>
      <c r="B1319" t="s">
        <v>2296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1335</v>
      </c>
      <c r="B1320" t="s">
        <v>2297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1336</v>
      </c>
      <c r="B1321" t="s">
        <v>2298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1337</v>
      </c>
      <c r="B1322" t="s">
        <v>2299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1338</v>
      </c>
      <c r="B1323" t="s">
        <v>2300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1339</v>
      </c>
      <c r="B1324" t="s">
        <v>2301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1340</v>
      </c>
      <c r="B1325" t="s">
        <v>2302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1341</v>
      </c>
      <c r="B1326" t="s">
        <v>2303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1343</v>
      </c>
      <c r="B1327" t="s">
        <v>2304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1344</v>
      </c>
      <c r="B1328" t="s">
        <v>2305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1345</v>
      </c>
      <c r="B1329" t="s">
        <v>2306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1346</v>
      </c>
      <c r="B1330" t="s">
        <v>2307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1347</v>
      </c>
      <c r="B1331" t="s">
        <v>2308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1348</v>
      </c>
      <c r="B1332" t="s">
        <v>2309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1349</v>
      </c>
      <c r="B1333" t="s">
        <v>2310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1350</v>
      </c>
      <c r="B1334" t="s">
        <v>2311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1351</v>
      </c>
      <c r="B1335" t="s">
        <v>2312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1352</v>
      </c>
      <c r="B1336" t="s">
        <v>2313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1354</v>
      </c>
      <c r="B1337" t="s">
        <v>2314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1355</v>
      </c>
      <c r="B1338" t="s">
        <v>2315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1362</v>
      </c>
      <c r="B1339" t="s">
        <v>2316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1373</v>
      </c>
      <c r="B1340" t="s">
        <v>2317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1384</v>
      </c>
      <c r="B1341" t="s">
        <v>2318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1387</v>
      </c>
      <c r="B1342" t="s">
        <v>2319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1388</v>
      </c>
      <c r="B1343" t="s">
        <v>2320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1389</v>
      </c>
      <c r="B1344" t="s">
        <v>2321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1390</v>
      </c>
      <c r="B1345" t="s">
        <v>2322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1391</v>
      </c>
      <c r="B1346" t="s">
        <v>2323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1392</v>
      </c>
      <c r="B1347" t="s">
        <v>2324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1363</v>
      </c>
      <c r="B1348" t="s">
        <v>2325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1364</v>
      </c>
      <c r="B1349" t="s">
        <v>2326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1365</v>
      </c>
      <c r="B1350" t="s">
        <v>2327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1366</v>
      </c>
      <c r="B1351" t="s">
        <v>2328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1367</v>
      </c>
      <c r="B1352" t="s">
        <v>2329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1368</v>
      </c>
      <c r="B1353" t="s">
        <v>2330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1369</v>
      </c>
      <c r="B1354" t="s">
        <v>2331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1370</v>
      </c>
      <c r="B1355" t="s">
        <v>2332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1371</v>
      </c>
      <c r="B1356" t="s">
        <v>2333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1372</v>
      </c>
      <c r="B1357" t="s">
        <v>2334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1374</v>
      </c>
      <c r="B1358" t="s">
        <v>2335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1375</v>
      </c>
      <c r="B1359" t="s">
        <v>2336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1376</v>
      </c>
      <c r="B1360" t="s">
        <v>2337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1377</v>
      </c>
      <c r="B1361" t="s">
        <v>2338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1378</v>
      </c>
      <c r="B1362" t="s">
        <v>2339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1379</v>
      </c>
      <c r="B1363" t="s">
        <v>2340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1380</v>
      </c>
      <c r="B1364" t="s">
        <v>2341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1381</v>
      </c>
      <c r="B1365" t="s">
        <v>2342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1382</v>
      </c>
      <c r="B1366" t="s">
        <v>2343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1383</v>
      </c>
      <c r="B1367" t="s">
        <v>2344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1385</v>
      </c>
      <c r="B1368" t="s">
        <v>2345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1386</v>
      </c>
      <c r="B1369" t="s">
        <v>2346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1393</v>
      </c>
      <c r="B1370" t="s">
        <v>2347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1404</v>
      </c>
      <c r="B1371" t="s">
        <v>2348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1415</v>
      </c>
      <c r="B1372" t="s">
        <v>2349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1418</v>
      </c>
      <c r="B1373" t="s">
        <v>2350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1419</v>
      </c>
      <c r="B1374" t="s">
        <v>2351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1420</v>
      </c>
      <c r="B1375" t="s">
        <v>2352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1421</v>
      </c>
      <c r="B1376" t="s">
        <v>2353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1422</v>
      </c>
      <c r="B1377" t="s">
        <v>2354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1423</v>
      </c>
      <c r="B1378" t="s">
        <v>2355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1394</v>
      </c>
      <c r="B1379" t="s">
        <v>2356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1395</v>
      </c>
      <c r="B1380" t="s">
        <v>2357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1396</v>
      </c>
      <c r="B1381" t="s">
        <v>2358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1397</v>
      </c>
      <c r="B1382" t="s">
        <v>2359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1398</v>
      </c>
      <c r="B1383" t="s">
        <v>2360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1399</v>
      </c>
      <c r="B1384" t="s">
        <v>2361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1400</v>
      </c>
      <c r="B1385" t="s">
        <v>2362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1401</v>
      </c>
      <c r="B1386" t="s">
        <v>2363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1402</v>
      </c>
      <c r="B1387" t="s">
        <v>2364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1403</v>
      </c>
      <c r="B1388" t="s">
        <v>2365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1405</v>
      </c>
      <c r="B1389" t="s">
        <v>2366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1406</v>
      </c>
      <c r="B1390" t="s">
        <v>2367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1407</v>
      </c>
      <c r="B1391" t="s">
        <v>2368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1408</v>
      </c>
      <c r="B1392" t="s">
        <v>2369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1409</v>
      </c>
      <c r="B1393" t="s">
        <v>2370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1410</v>
      </c>
      <c r="B1394" t="s">
        <v>2371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1411</v>
      </c>
      <c r="B1395" t="s">
        <v>2372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1412</v>
      </c>
      <c r="B1396" t="s">
        <v>2373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1413</v>
      </c>
      <c r="B1397" t="s">
        <v>2374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1414</v>
      </c>
      <c r="B1398" t="s">
        <v>2375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1416</v>
      </c>
      <c r="B1399" t="s">
        <v>2376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1417</v>
      </c>
      <c r="B1400" t="s">
        <v>2377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1424</v>
      </c>
      <c r="B1401" t="s">
        <v>2378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1435</v>
      </c>
      <c r="B1402" t="s">
        <v>2379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1446</v>
      </c>
      <c r="B1403" t="s">
        <v>2380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1449</v>
      </c>
      <c r="B1404" t="s">
        <v>2381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1450</v>
      </c>
      <c r="B1405" t="s">
        <v>2382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1451</v>
      </c>
      <c r="B1406" t="s">
        <v>2383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1452</v>
      </c>
      <c r="B1407" t="s">
        <v>2384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1453</v>
      </c>
      <c r="B1408" t="s">
        <v>2385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1454</v>
      </c>
      <c r="B1409" t="s">
        <v>2386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1425</v>
      </c>
      <c r="B1410" t="s">
        <v>2387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1426</v>
      </c>
      <c r="B1411" t="s">
        <v>2388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1427</v>
      </c>
      <c r="B1412" t="s">
        <v>2389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1428</v>
      </c>
      <c r="B1413" t="s">
        <v>2390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1429</v>
      </c>
      <c r="B1414" t="s">
        <v>2391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1430</v>
      </c>
      <c r="B1415" t="s">
        <v>2392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1431</v>
      </c>
      <c r="B1416" t="s">
        <v>2393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1432</v>
      </c>
      <c r="B1417" t="s">
        <v>2394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1433</v>
      </c>
      <c r="B1418" t="s">
        <v>2395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1434</v>
      </c>
      <c r="B1419" t="s">
        <v>2396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1436</v>
      </c>
      <c r="B1420" t="s">
        <v>2397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1437</v>
      </c>
      <c r="B1421" t="s">
        <v>2398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1438</v>
      </c>
      <c r="B1422" t="s">
        <v>2399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1439</v>
      </c>
      <c r="B1423" t="s">
        <v>2400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1440</v>
      </c>
      <c r="B1424" t="s">
        <v>2401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1441</v>
      </c>
      <c r="B1425" t="s">
        <v>2402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1442</v>
      </c>
      <c r="B1426" t="s">
        <v>2403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1443</v>
      </c>
      <c r="B1427" t="s">
        <v>2404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1444</v>
      </c>
      <c r="B1428" t="s">
        <v>2405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1445</v>
      </c>
      <c r="B1429" t="s">
        <v>2406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1447</v>
      </c>
      <c r="B1430" t="s">
        <v>2407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1448</v>
      </c>
      <c r="B1431" t="s">
        <v>2408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1455</v>
      </c>
      <c r="B1432" t="s">
        <v>2409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1466</v>
      </c>
      <c r="B1433" t="s">
        <v>2410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1477</v>
      </c>
      <c r="B1434" t="s">
        <v>2411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1480</v>
      </c>
      <c r="B1435" t="s">
        <v>2412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1481</v>
      </c>
      <c r="B1436" t="s">
        <v>2413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1482</v>
      </c>
      <c r="B1437" t="s">
        <v>2414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1483</v>
      </c>
      <c r="B1438" t="s">
        <v>2415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1484</v>
      </c>
      <c r="B1439" t="s">
        <v>2416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1485</v>
      </c>
      <c r="B1440" t="s">
        <v>2417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1456</v>
      </c>
      <c r="B1441" t="s">
        <v>2418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1457</v>
      </c>
      <c r="B1442" t="s">
        <v>2419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1458</v>
      </c>
      <c r="B1443" t="s">
        <v>2420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1459</v>
      </c>
      <c r="B1444" t="s">
        <v>2421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1460</v>
      </c>
      <c r="B1445" t="s">
        <v>2422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1461</v>
      </c>
      <c r="B1446" t="s">
        <v>2423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1462</v>
      </c>
      <c r="B1447" t="s">
        <v>2424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1463</v>
      </c>
      <c r="B1448" t="s">
        <v>2425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1464</v>
      </c>
      <c r="B1449" t="s">
        <v>2426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1465</v>
      </c>
      <c r="B1450" t="s">
        <v>2427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1467</v>
      </c>
      <c r="B1451" t="s">
        <v>2428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1468</v>
      </c>
      <c r="B1452" t="s">
        <v>2429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1469</v>
      </c>
      <c r="B1453" t="s">
        <v>2430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1470</v>
      </c>
      <c r="B1454" t="s">
        <v>2431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1471</v>
      </c>
      <c r="B1455" t="s">
        <v>2432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1472</v>
      </c>
      <c r="B1456" t="s">
        <v>2433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1473</v>
      </c>
      <c r="B1457" t="s">
        <v>2434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1474</v>
      </c>
      <c r="B1458" t="s">
        <v>2435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1475</v>
      </c>
      <c r="B1459" t="s">
        <v>2436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1476</v>
      </c>
      <c r="B1460" t="s">
        <v>2437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1478</v>
      </c>
      <c r="B1461" t="s">
        <v>2438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1479</v>
      </c>
      <c r="B1462" t="s">
        <v>2439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1486</v>
      </c>
      <c r="B1463" t="s">
        <v>2440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1487</v>
      </c>
      <c r="B1464" t="s">
        <v>2441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1498</v>
      </c>
      <c r="B1465" t="s">
        <v>2442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1509</v>
      </c>
      <c r="B1466" t="s">
        <v>2443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1513</v>
      </c>
      <c r="B1467" t="s">
        <v>2444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1514</v>
      </c>
      <c r="B1468" t="s">
        <v>2445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1515</v>
      </c>
      <c r="B1469" t="s">
        <v>2446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1516</v>
      </c>
      <c r="B1470" t="s">
        <v>2447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1517</v>
      </c>
      <c r="B1471" t="s">
        <v>2448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1518</v>
      </c>
      <c r="B1472" t="s">
        <v>2449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1488</v>
      </c>
      <c r="B1473" t="s">
        <v>2450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1489</v>
      </c>
      <c r="B1474" t="s">
        <v>2451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1490</v>
      </c>
      <c r="B1475" t="s">
        <v>2452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1491</v>
      </c>
      <c r="B1476" t="s">
        <v>2453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1492</v>
      </c>
      <c r="B1477" t="s">
        <v>2454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1493</v>
      </c>
      <c r="B1478" t="s">
        <v>2455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1494</v>
      </c>
      <c r="B1479" t="s">
        <v>2456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1495</v>
      </c>
      <c r="B1480" t="s">
        <v>2457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1496</v>
      </c>
      <c r="B1481" t="s">
        <v>2458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1497</v>
      </c>
      <c r="B1482" t="s">
        <v>2459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1499</v>
      </c>
      <c r="B1483" t="s">
        <v>2460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1500</v>
      </c>
      <c r="B1484" t="s">
        <v>2461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1501</v>
      </c>
      <c r="B1485" t="s">
        <v>2462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1502</v>
      </c>
      <c r="B1486" t="s">
        <v>2463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1503</v>
      </c>
      <c r="B1487" t="s">
        <v>2464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1504</v>
      </c>
      <c r="B1488" t="s">
        <v>2465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1505</v>
      </c>
      <c r="B1489" t="s">
        <v>2466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1506</v>
      </c>
      <c r="B1490" t="s">
        <v>2467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1507</v>
      </c>
      <c r="B1491" t="s">
        <v>2468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1508</v>
      </c>
      <c r="B1492" t="s">
        <v>2469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1510</v>
      </c>
      <c r="B1493" t="s">
        <v>2470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1511</v>
      </c>
      <c r="B1494" t="s">
        <v>2471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1512</v>
      </c>
      <c r="B1495" t="s">
        <v>2472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3186</v>
      </c>
      <c r="B1496" t="s">
        <v>3183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3182</v>
      </c>
      <c r="B1497" t="s">
        <v>5205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3439</v>
      </c>
      <c r="B1498" t="s">
        <v>4138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5206</v>
      </c>
      <c r="B1499" t="s">
        <v>4139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3184</v>
      </c>
      <c r="B1500" t="s">
        <v>2759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3185</v>
      </c>
      <c r="B1501" t="s">
        <v>2760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4137</v>
      </c>
      <c r="B1502" t="s">
        <v>2758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3187</v>
      </c>
      <c r="B1503" t="s">
        <v>1652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3188</v>
      </c>
      <c r="B1504" t="s">
        <v>1653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3189</v>
      </c>
      <c r="B1505" t="s">
        <v>1654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3190</v>
      </c>
      <c r="B1506" t="s">
        <v>1655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3191</v>
      </c>
      <c r="B1507" t="s">
        <v>1656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3192</v>
      </c>
      <c r="B1508" t="s">
        <v>1657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3193</v>
      </c>
      <c r="B1509" t="s">
        <v>1658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3194</v>
      </c>
      <c r="B1510" t="s">
        <v>1659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3195</v>
      </c>
      <c r="B1511" t="s">
        <v>1660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3196</v>
      </c>
      <c r="B1512" t="s">
        <v>1661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3197</v>
      </c>
      <c r="B1513" t="s">
        <v>1662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3198</v>
      </c>
      <c r="B1514" t="s">
        <v>1663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3199</v>
      </c>
      <c r="B1515" t="s">
        <v>1664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3200</v>
      </c>
      <c r="B1516" t="s">
        <v>1665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3201</v>
      </c>
      <c r="B1517" t="s">
        <v>1666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3202</v>
      </c>
      <c r="B1518" t="s">
        <v>1667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3203</v>
      </c>
      <c r="B1519" t="s">
        <v>1668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3204</v>
      </c>
      <c r="B1520" t="s">
        <v>1669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3205</v>
      </c>
      <c r="B1521" t="s">
        <v>1670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3206</v>
      </c>
      <c r="B1522" t="s">
        <v>1671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3207</v>
      </c>
      <c r="B1523" t="s">
        <v>1672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3208</v>
      </c>
      <c r="B1524" t="s">
        <v>1673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3209</v>
      </c>
      <c r="B1525" t="s">
        <v>1674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3210</v>
      </c>
      <c r="B1526" t="s">
        <v>1675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3211</v>
      </c>
      <c r="B1527" t="s">
        <v>1676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3212</v>
      </c>
      <c r="B1528" t="s">
        <v>1677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3213</v>
      </c>
      <c r="B1529" t="s">
        <v>1678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3214</v>
      </c>
      <c r="B1530" t="s">
        <v>1679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3215</v>
      </c>
      <c r="B1531" t="s">
        <v>1680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3216</v>
      </c>
      <c r="B1532" t="s">
        <v>1681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3217</v>
      </c>
      <c r="B1533" t="s">
        <v>1682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3218</v>
      </c>
      <c r="B1534" t="s">
        <v>1683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3219</v>
      </c>
      <c r="B1535" t="s">
        <v>1684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3220</v>
      </c>
      <c r="B1536" t="s">
        <v>1685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3221</v>
      </c>
      <c r="B1537" t="s">
        <v>1686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3222</v>
      </c>
      <c r="B1538" t="s">
        <v>1687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3223</v>
      </c>
      <c r="B1539" t="s">
        <v>1688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3224</v>
      </c>
      <c r="B1540" t="s">
        <v>1689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3225</v>
      </c>
      <c r="B1541" t="s">
        <v>1690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3226</v>
      </c>
      <c r="B1542" t="s">
        <v>1691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3227</v>
      </c>
      <c r="B1543" t="s">
        <v>1692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3228</v>
      </c>
      <c r="B1544" t="s">
        <v>1693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3229</v>
      </c>
      <c r="B1545" t="s">
        <v>1694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3230</v>
      </c>
      <c r="B1546" t="s">
        <v>1695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3231</v>
      </c>
      <c r="B1547" t="s">
        <v>1696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3232</v>
      </c>
      <c r="B1548" t="s">
        <v>1697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3233</v>
      </c>
      <c r="B1549" t="s">
        <v>1698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3234</v>
      </c>
      <c r="B1550" t="s">
        <v>1699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3235</v>
      </c>
      <c r="B1551" t="s">
        <v>1700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3236</v>
      </c>
      <c r="B1552" t="s">
        <v>1701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3237</v>
      </c>
      <c r="B1553" t="s">
        <v>1702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3238</v>
      </c>
      <c r="B1554" t="s">
        <v>1703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4517</v>
      </c>
      <c r="B1555" t="s">
        <v>4518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3239</v>
      </c>
      <c r="B1556" t="s">
        <v>1704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3240</v>
      </c>
      <c r="B1557" t="s">
        <v>1705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3241</v>
      </c>
      <c r="B1558" t="s">
        <v>1706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3242</v>
      </c>
      <c r="B1559" t="s">
        <v>1707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3243</v>
      </c>
      <c r="B1560" t="s">
        <v>1708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3244</v>
      </c>
      <c r="B1561" t="s">
        <v>1709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3245</v>
      </c>
      <c r="B1562" t="s">
        <v>1710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3246</v>
      </c>
      <c r="B1563" t="s">
        <v>1711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3247</v>
      </c>
      <c r="B1564" t="s">
        <v>1712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3248</v>
      </c>
      <c r="B1565" t="s">
        <v>1713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3249</v>
      </c>
      <c r="B1566" t="s">
        <v>1714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3250</v>
      </c>
      <c r="B1567" t="s">
        <v>2473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3250</v>
      </c>
      <c r="B1568" t="s">
        <v>1715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3251</v>
      </c>
      <c r="B1569" t="s">
        <v>1716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3238</v>
      </c>
      <c r="B1570" t="s">
        <v>1538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4140</v>
      </c>
      <c r="B1571" t="s">
        <v>2474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4141</v>
      </c>
      <c r="B1572" t="s">
        <v>2475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4142</v>
      </c>
      <c r="B1573" t="s">
        <v>2476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4810</v>
      </c>
      <c r="B1574" t="s">
        <v>2477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4144</v>
      </c>
      <c r="B1575" t="s">
        <v>2478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4145</v>
      </c>
      <c r="B1576" t="s">
        <v>2479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4146</v>
      </c>
      <c r="B1577" t="s">
        <v>2480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4811</v>
      </c>
      <c r="B1578" t="s">
        <v>2481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4812</v>
      </c>
      <c r="B1579" t="s">
        <v>2482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4143</v>
      </c>
      <c r="B1580" t="s">
        <v>2483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4147</v>
      </c>
      <c r="B1581" t="s">
        <v>2484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4148</v>
      </c>
      <c r="B1582" t="s">
        <v>2485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4149</v>
      </c>
      <c r="B1583" t="s">
        <v>2486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4813</v>
      </c>
      <c r="B1584" t="s">
        <v>2487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945</v>
      </c>
      <c r="B1585" t="s">
        <v>2488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946</v>
      </c>
      <c r="B1586" t="s">
        <v>2489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947</v>
      </c>
      <c r="B1587" t="s">
        <v>2490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948</v>
      </c>
      <c r="B1588" t="s">
        <v>2491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949</v>
      </c>
      <c r="B1589" t="s">
        <v>2492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950</v>
      </c>
      <c r="B1590" t="s">
        <v>2493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951</v>
      </c>
      <c r="B1591" t="s">
        <v>2494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952</v>
      </c>
      <c r="B1592" t="s">
        <v>2495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953</v>
      </c>
      <c r="B1593" t="s">
        <v>2496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954</v>
      </c>
      <c r="B1594" t="s">
        <v>2497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955</v>
      </c>
      <c r="B1595" t="s">
        <v>2498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956</v>
      </c>
      <c r="B1596" t="s">
        <v>2499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957</v>
      </c>
      <c r="B1597" t="s">
        <v>2500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958</v>
      </c>
      <c r="B1598" t="s">
        <v>2501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959</v>
      </c>
      <c r="B1599" t="s">
        <v>2502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960</v>
      </c>
      <c r="B1600" t="s">
        <v>2503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961</v>
      </c>
      <c r="B1601" t="s">
        <v>2504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962</v>
      </c>
      <c r="B1602" t="s">
        <v>2505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963</v>
      </c>
      <c r="B1603" t="s">
        <v>2506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964</v>
      </c>
      <c r="B1604" t="s">
        <v>2507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965</v>
      </c>
      <c r="B1605" t="s">
        <v>2508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966</v>
      </c>
      <c r="B1606" t="s">
        <v>2509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967</v>
      </c>
      <c r="B1607" t="s">
        <v>2510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968</v>
      </c>
      <c r="B1608" t="s">
        <v>2511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969</v>
      </c>
      <c r="B1609" t="s">
        <v>2512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970</v>
      </c>
      <c r="B1610" t="s">
        <v>2513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971</v>
      </c>
      <c r="B1611" t="s">
        <v>2514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972</v>
      </c>
      <c r="B1612" t="s">
        <v>2515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973</v>
      </c>
      <c r="B1613" t="s">
        <v>2516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974</v>
      </c>
      <c r="B1614" t="s">
        <v>2517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975</v>
      </c>
      <c r="B1615" t="s">
        <v>2518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976</v>
      </c>
      <c r="B1616" t="s">
        <v>2519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977</v>
      </c>
      <c r="B1617" t="s">
        <v>2520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978</v>
      </c>
      <c r="B1618" t="s">
        <v>2521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979</v>
      </c>
      <c r="B1619" t="s">
        <v>2522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980</v>
      </c>
      <c r="B1620" t="s">
        <v>2523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981</v>
      </c>
      <c r="B1621" t="s">
        <v>2524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982</v>
      </c>
      <c r="B1622" t="s">
        <v>2525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983</v>
      </c>
      <c r="B1623" t="s">
        <v>2526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984</v>
      </c>
      <c r="B1624" t="s">
        <v>2527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985</v>
      </c>
      <c r="B1625" t="s">
        <v>2528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986</v>
      </c>
      <c r="B1626" t="s">
        <v>2529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987</v>
      </c>
      <c r="B1627" t="s">
        <v>2530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988</v>
      </c>
      <c r="B1628" t="s">
        <v>2531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989</v>
      </c>
      <c r="B1629" t="s">
        <v>2532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990</v>
      </c>
      <c r="B1630" t="s">
        <v>2533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991</v>
      </c>
      <c r="B1631" t="s">
        <v>2534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992</v>
      </c>
      <c r="B1632" t="s">
        <v>2535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993</v>
      </c>
      <c r="B1633" t="s">
        <v>2536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994</v>
      </c>
      <c r="B1634" t="s">
        <v>2537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995</v>
      </c>
      <c r="B1635" t="s">
        <v>2538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996</v>
      </c>
      <c r="B1636" t="s">
        <v>2539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997</v>
      </c>
      <c r="B1637" t="s">
        <v>2540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998</v>
      </c>
      <c r="B1638" t="s">
        <v>2541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999</v>
      </c>
      <c r="B1639" t="s">
        <v>2542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1000</v>
      </c>
      <c r="B1640" t="s">
        <v>2543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1001</v>
      </c>
      <c r="B1641" t="s">
        <v>2544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1002</v>
      </c>
      <c r="B1642" t="s">
        <v>2545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1003</v>
      </c>
      <c r="B1643" t="s">
        <v>2546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1004</v>
      </c>
      <c r="B1644" t="s">
        <v>2547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1005</v>
      </c>
      <c r="B1645" t="s">
        <v>2548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1006</v>
      </c>
      <c r="B1646" t="s">
        <v>2549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1007</v>
      </c>
      <c r="B1647" t="s">
        <v>2550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1008</v>
      </c>
      <c r="B1648" t="s">
        <v>2551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1009</v>
      </c>
      <c r="B1649" t="s">
        <v>2552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1010</v>
      </c>
      <c r="B1650" t="s">
        <v>2553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1011</v>
      </c>
      <c r="B1651" t="s">
        <v>2554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1012</v>
      </c>
      <c r="B1652" t="s">
        <v>2555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1013</v>
      </c>
      <c r="B1653" t="s">
        <v>2556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1014</v>
      </c>
      <c r="B1654" t="s">
        <v>2557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1015</v>
      </c>
      <c r="B1655" t="s">
        <v>2558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1016</v>
      </c>
      <c r="B1656" t="s">
        <v>2559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1017</v>
      </c>
      <c r="B1657" t="s">
        <v>2560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1018</v>
      </c>
      <c r="B1658" t="s">
        <v>2561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1019</v>
      </c>
      <c r="B1659" t="s">
        <v>2562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1020</v>
      </c>
      <c r="B1660" t="s">
        <v>2563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1021</v>
      </c>
      <c r="B1661" t="s">
        <v>2564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1022</v>
      </c>
      <c r="B1662" t="s">
        <v>2565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1023</v>
      </c>
      <c r="B1663" t="s">
        <v>2566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1024</v>
      </c>
      <c r="B1664" t="s">
        <v>2567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1025</v>
      </c>
      <c r="B1665" t="s">
        <v>2568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1026</v>
      </c>
      <c r="B1666" t="s">
        <v>2569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1027</v>
      </c>
      <c r="B1667" t="s">
        <v>2570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1028</v>
      </c>
      <c r="B1668" t="s">
        <v>2571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1029</v>
      </c>
      <c r="B1669" t="s">
        <v>2572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1030</v>
      </c>
      <c r="B1670" t="s">
        <v>2573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1031</v>
      </c>
      <c r="B1671" t="s">
        <v>2574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1032</v>
      </c>
      <c r="B1672" t="s">
        <v>2575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1033</v>
      </c>
      <c r="B1673" t="s">
        <v>2576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1034</v>
      </c>
      <c r="B1674" t="s">
        <v>2577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1035</v>
      </c>
      <c r="B1675" t="s">
        <v>2578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1036</v>
      </c>
      <c r="B1676" t="s">
        <v>2579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1037</v>
      </c>
      <c r="B1677" t="s">
        <v>2580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1038</v>
      </c>
      <c r="B1678" t="s">
        <v>2581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1039</v>
      </c>
      <c r="B1679" t="s">
        <v>2582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1040</v>
      </c>
      <c r="B1680" t="s">
        <v>2583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1041</v>
      </c>
      <c r="B1681" t="s">
        <v>2584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1042</v>
      </c>
      <c r="B1682" t="s">
        <v>2585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1043</v>
      </c>
      <c r="B1683" t="s">
        <v>2586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1044</v>
      </c>
      <c r="B1684" t="s">
        <v>2587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1045</v>
      </c>
      <c r="B1685" t="s">
        <v>2588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1046</v>
      </c>
      <c r="B1686" t="s">
        <v>2589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1047</v>
      </c>
      <c r="B1687" t="s">
        <v>2590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1048</v>
      </c>
      <c r="B1688" t="s">
        <v>2591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1049</v>
      </c>
      <c r="B1689" t="s">
        <v>2592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1050</v>
      </c>
      <c r="B1690" t="s">
        <v>2593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1051</v>
      </c>
      <c r="B1691" t="s">
        <v>2594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1052</v>
      </c>
      <c r="B1692" t="s">
        <v>2595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1053</v>
      </c>
      <c r="B1693" t="s">
        <v>2596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1054</v>
      </c>
      <c r="B1694" t="s">
        <v>2597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1055</v>
      </c>
      <c r="B1695" t="s">
        <v>2598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1056</v>
      </c>
      <c r="B1696" t="s">
        <v>2599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1057</v>
      </c>
      <c r="B1697" t="s">
        <v>2600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1058</v>
      </c>
      <c r="B1698" t="s">
        <v>2601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1059</v>
      </c>
      <c r="B1699" t="s">
        <v>2602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1060</v>
      </c>
      <c r="B1700" t="s">
        <v>2603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1061</v>
      </c>
      <c r="B1701" t="s">
        <v>2604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1062</v>
      </c>
      <c r="B1702" t="s">
        <v>2605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1063</v>
      </c>
      <c r="B1703" t="s">
        <v>2606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1064</v>
      </c>
      <c r="B1704" t="s">
        <v>2607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1065</v>
      </c>
      <c r="B1705" t="s">
        <v>2608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1066</v>
      </c>
      <c r="B1706" t="s">
        <v>2609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1067</v>
      </c>
      <c r="B1707" t="s">
        <v>2610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1068</v>
      </c>
      <c r="B1708" t="s">
        <v>2611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1069</v>
      </c>
      <c r="B1709" t="s">
        <v>2612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4814</v>
      </c>
      <c r="B1710" t="s">
        <v>2613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1070</v>
      </c>
      <c r="B1711" t="s">
        <v>2614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1071</v>
      </c>
      <c r="B1712" t="s">
        <v>2615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1072</v>
      </c>
      <c r="B1713" t="s">
        <v>2616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1073</v>
      </c>
      <c r="B1714" t="s">
        <v>2617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1074</v>
      </c>
      <c r="B1715" t="s">
        <v>2618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1075</v>
      </c>
      <c r="B1716" t="s">
        <v>2619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1076</v>
      </c>
      <c r="B1717" t="s">
        <v>2620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1077</v>
      </c>
      <c r="B1718" t="s">
        <v>2621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1078</v>
      </c>
      <c r="B1719" t="s">
        <v>2622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1079</v>
      </c>
      <c r="B1720" t="s">
        <v>2623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1080</v>
      </c>
      <c r="B1721" t="s">
        <v>2624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1081</v>
      </c>
      <c r="B1722" t="s">
        <v>2625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1082</v>
      </c>
      <c r="B1723" t="s">
        <v>2626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1083</v>
      </c>
      <c r="B1724" t="s">
        <v>2627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1084</v>
      </c>
      <c r="B1725" t="s">
        <v>2628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1085</v>
      </c>
      <c r="B1726" t="s">
        <v>2629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1086</v>
      </c>
      <c r="B1727" t="s">
        <v>2630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1087</v>
      </c>
      <c r="B1728" t="s">
        <v>2631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1088</v>
      </c>
      <c r="B1729" t="s">
        <v>2632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1089</v>
      </c>
      <c r="B1730" t="s">
        <v>2633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1090</v>
      </c>
      <c r="B1731" t="s">
        <v>2634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1091</v>
      </c>
      <c r="B1732" t="s">
        <v>2635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1092</v>
      </c>
      <c r="B1733" t="s">
        <v>2636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1093</v>
      </c>
      <c r="B1734" t="s">
        <v>2637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1094</v>
      </c>
      <c r="B1735" t="s">
        <v>2638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1095</v>
      </c>
      <c r="B1736" t="s">
        <v>2639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1096</v>
      </c>
      <c r="B1737" t="s">
        <v>2640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1097</v>
      </c>
      <c r="B1738" t="s">
        <v>2641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1098</v>
      </c>
      <c r="B1739" t="s">
        <v>2642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1099</v>
      </c>
      <c r="B1740" t="s">
        <v>2643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1100</v>
      </c>
      <c r="B1741" t="s">
        <v>2644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1101</v>
      </c>
      <c r="B1742" t="s">
        <v>2645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939</v>
      </c>
      <c r="B1743" t="s">
        <v>4717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940</v>
      </c>
      <c r="B1744" t="s">
        <v>4718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941</v>
      </c>
      <c r="B1745" t="s">
        <v>4719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942</v>
      </c>
      <c r="B1746" t="s">
        <v>4720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943</v>
      </c>
      <c r="B1747" t="s">
        <v>4721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944</v>
      </c>
      <c r="B1748" t="s">
        <v>4722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3517</v>
      </c>
      <c r="B1749" t="s">
        <v>4723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4150</v>
      </c>
      <c r="B1750" t="s">
        <v>2646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4151</v>
      </c>
      <c r="B1751" t="s">
        <v>2647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4152</v>
      </c>
      <c r="B1752" t="s">
        <v>2648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4153</v>
      </c>
      <c r="B1753" t="s">
        <v>2649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4154</v>
      </c>
      <c r="B1754" t="s">
        <v>2650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4155</v>
      </c>
      <c r="B1755" t="s">
        <v>2651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4156</v>
      </c>
      <c r="B1756" t="s">
        <v>2652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4157</v>
      </c>
      <c r="B1757" t="s">
        <v>2653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4158</v>
      </c>
      <c r="B1758" t="s">
        <v>2654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4159</v>
      </c>
      <c r="B1759" t="s">
        <v>2655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4160</v>
      </c>
      <c r="B1760" t="s">
        <v>2656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4161</v>
      </c>
      <c r="B1761" t="s">
        <v>2657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4162</v>
      </c>
      <c r="B1762" t="s">
        <v>2658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4163</v>
      </c>
      <c r="B1763" t="s">
        <v>2659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4164</v>
      </c>
      <c r="B1764" t="s">
        <v>2660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4165</v>
      </c>
      <c r="B1765" t="s">
        <v>3266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4166</v>
      </c>
      <c r="B1766" t="s">
        <v>3267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4167</v>
      </c>
      <c r="B1767" t="s">
        <v>3268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4168</v>
      </c>
      <c r="B1768" t="s">
        <v>3269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4169</v>
      </c>
      <c r="B1769" t="s">
        <v>3270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4170</v>
      </c>
      <c r="B1770" t="s">
        <v>2661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4171</v>
      </c>
      <c r="B1771" t="s">
        <v>2662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4172</v>
      </c>
      <c r="B1772" t="s">
        <v>2663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4173</v>
      </c>
      <c r="B1773" t="s">
        <v>2664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4174</v>
      </c>
      <c r="B1774" t="s">
        <v>2665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4175</v>
      </c>
      <c r="B1775" t="s">
        <v>2666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4176</v>
      </c>
      <c r="B1776" t="s">
        <v>2667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4177</v>
      </c>
      <c r="B1777" t="s">
        <v>2668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4178</v>
      </c>
      <c r="B1778" t="s">
        <v>2669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4179</v>
      </c>
      <c r="B1779" t="s">
        <v>2670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4180</v>
      </c>
      <c r="B1780" t="s">
        <v>2671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4181</v>
      </c>
      <c r="B1781" t="s">
        <v>2672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4182</v>
      </c>
      <c r="B1782" t="s">
        <v>2673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4183</v>
      </c>
      <c r="B1783" t="s">
        <v>2674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4184</v>
      </c>
      <c r="B1784" t="s">
        <v>2675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4185</v>
      </c>
      <c r="B1785" t="s">
        <v>3271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4186</v>
      </c>
      <c r="B1786" t="s">
        <v>3272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4187</v>
      </c>
      <c r="B1787" t="s">
        <v>3273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4188</v>
      </c>
      <c r="B1788" t="s">
        <v>3274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4189</v>
      </c>
      <c r="B1789" t="s">
        <v>3275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1102</v>
      </c>
      <c r="B1790" t="s">
        <v>2676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1103</v>
      </c>
      <c r="B1791" t="s">
        <v>2677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1104</v>
      </c>
      <c r="B1792" t="s">
        <v>2678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1105</v>
      </c>
      <c r="B1793" t="s">
        <v>2679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1106</v>
      </c>
      <c r="B1794" t="s">
        <v>2680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1107</v>
      </c>
      <c r="B1795" t="s">
        <v>2681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1108</v>
      </c>
      <c r="B1796" t="s">
        <v>2682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1109</v>
      </c>
      <c r="B1797" t="s">
        <v>2683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1110</v>
      </c>
      <c r="B1798" t="s">
        <v>2684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1111</v>
      </c>
      <c r="B1799" t="s">
        <v>2685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1112</v>
      </c>
      <c r="B1800" t="s">
        <v>2686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1113</v>
      </c>
      <c r="B1801" t="s">
        <v>2687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1114</v>
      </c>
      <c r="B1802" t="s">
        <v>2688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3276</v>
      </c>
      <c r="B1803" t="s">
        <v>2689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3278</v>
      </c>
      <c r="B1804" t="s">
        <v>2690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3281</v>
      </c>
      <c r="B1805" t="s">
        <v>3277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3283</v>
      </c>
      <c r="B1806" t="s">
        <v>3279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4190</v>
      </c>
      <c r="B1807" t="s">
        <v>3280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4191</v>
      </c>
      <c r="B1808" t="s">
        <v>3282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4192</v>
      </c>
      <c r="B1809" t="s">
        <v>3284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4793</v>
      </c>
      <c r="B1810" t="s">
        <v>2691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4193</v>
      </c>
      <c r="B1811" t="s">
        <v>2692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4194</v>
      </c>
      <c r="B1812" t="s">
        <v>2693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4195</v>
      </c>
      <c r="B1813" t="s">
        <v>2694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4196</v>
      </c>
      <c r="B1814" t="s">
        <v>2695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4197</v>
      </c>
      <c r="B1815" t="s">
        <v>2696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4198</v>
      </c>
      <c r="B1816" t="s">
        <v>2697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4199</v>
      </c>
      <c r="B1817" t="s">
        <v>2698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4200</v>
      </c>
      <c r="B1818" t="s">
        <v>2699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4201</v>
      </c>
      <c r="B1819" t="s">
        <v>2700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4202</v>
      </c>
      <c r="B1820" t="s">
        <v>2701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4203</v>
      </c>
      <c r="B1821" t="s">
        <v>2702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4204</v>
      </c>
      <c r="B1822" t="s">
        <v>2703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4205</v>
      </c>
      <c r="B1823" t="s">
        <v>2704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4206</v>
      </c>
      <c r="B1824" t="s">
        <v>2705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4207</v>
      </c>
      <c r="B1825" t="s">
        <v>2706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4208</v>
      </c>
      <c r="B1826" t="s">
        <v>3285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4209</v>
      </c>
      <c r="B1827" t="s">
        <v>3286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4210</v>
      </c>
      <c r="B1828" t="s">
        <v>3287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4211</v>
      </c>
      <c r="B1829" t="s">
        <v>3288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4212</v>
      </c>
      <c r="B1830" t="s">
        <v>3289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1115</v>
      </c>
      <c r="B1831" t="s">
        <v>2707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1116</v>
      </c>
      <c r="B1832" t="s">
        <v>2708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1117</v>
      </c>
      <c r="B1833" t="s">
        <v>2709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1118</v>
      </c>
      <c r="B1834" t="s">
        <v>2710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1119</v>
      </c>
      <c r="B1835" t="s">
        <v>2711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1120</v>
      </c>
      <c r="B1836" t="s">
        <v>2712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1121</v>
      </c>
      <c r="B1837" t="s">
        <v>2713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1122</v>
      </c>
      <c r="B1838" t="s">
        <v>2714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1123</v>
      </c>
      <c r="B1839" t="s">
        <v>2715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1124</v>
      </c>
      <c r="B1840" t="s">
        <v>2716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1125</v>
      </c>
      <c r="B1841" t="s">
        <v>2717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1126</v>
      </c>
      <c r="B1842" t="s">
        <v>2718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1127</v>
      </c>
      <c r="B1843" t="s">
        <v>2719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3290</v>
      </c>
      <c r="B1844" t="s">
        <v>2720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3292</v>
      </c>
      <c r="B1845" t="s">
        <v>2721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3295</v>
      </c>
      <c r="B1846" t="s">
        <v>3291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3297</v>
      </c>
      <c r="B1847" t="s">
        <v>3293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4213</v>
      </c>
      <c r="B1848" t="s">
        <v>3294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4214</v>
      </c>
      <c r="B1849" t="s">
        <v>3296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4215</v>
      </c>
      <c r="B1850" t="s">
        <v>3298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4966</v>
      </c>
      <c r="B1851" t="s">
        <v>2722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4967</v>
      </c>
      <c r="B1852" t="s">
        <v>2723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4968</v>
      </c>
      <c r="B1853" t="s">
        <v>2724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4969</v>
      </c>
      <c r="B1854" t="s">
        <v>2725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4970</v>
      </c>
      <c r="B1855" t="s">
        <v>2726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4971</v>
      </c>
      <c r="B1856" t="s">
        <v>2727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4972</v>
      </c>
      <c r="B1857" t="s">
        <v>2728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4973</v>
      </c>
      <c r="B1858" t="s">
        <v>2729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4772</v>
      </c>
      <c r="B1859" t="s">
        <v>2730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4773</v>
      </c>
      <c r="B1860" t="s">
        <v>2731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1535</v>
      </c>
      <c r="B1861" t="s">
        <v>4765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4766</v>
      </c>
      <c r="B1862" t="s">
        <v>2732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4767</v>
      </c>
      <c r="B1863" t="s">
        <v>2733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1519</v>
      </c>
      <c r="B1864" t="s">
        <v>2734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4768</v>
      </c>
      <c r="B1865" t="s">
        <v>2735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4769</v>
      </c>
      <c r="B1866" t="s">
        <v>2736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4974</v>
      </c>
      <c r="B1867" t="s">
        <v>2737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4975</v>
      </c>
      <c r="B1868" t="s">
        <v>2738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1531</v>
      </c>
      <c r="B1869" t="s">
        <v>2739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4770</v>
      </c>
      <c r="B1870" t="s">
        <v>2740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4771</v>
      </c>
      <c r="B1871" t="s">
        <v>2741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4774</v>
      </c>
      <c r="B1872" t="s">
        <v>2742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4775</v>
      </c>
      <c r="B1873" t="s">
        <v>2743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1237</v>
      </c>
      <c r="B1874" t="s">
        <v>2744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4776</v>
      </c>
      <c r="B1875" t="s">
        <v>2745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4815</v>
      </c>
      <c r="B1876" t="s">
        <v>2746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4777</v>
      </c>
      <c r="B1877" t="s">
        <v>2747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4976</v>
      </c>
      <c r="B1878" t="s">
        <v>2748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4977</v>
      </c>
      <c r="B1879" t="s">
        <v>2749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4978</v>
      </c>
      <c r="B1880" t="s">
        <v>2750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4779</v>
      </c>
      <c r="B1881" t="s">
        <v>2751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4780</v>
      </c>
      <c r="B1882" t="s">
        <v>2752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4781</v>
      </c>
      <c r="B1883" t="s">
        <v>2753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1520</v>
      </c>
      <c r="B1884" t="s">
        <v>2754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4778</v>
      </c>
      <c r="B1885" t="s">
        <v>2755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4979</v>
      </c>
      <c r="B1886" t="s">
        <v>2756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4782</v>
      </c>
      <c r="B1887" t="s">
        <v>2757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7335</v>
      </c>
      <c r="B1888" t="s">
        <v>7336</v>
      </c>
      <c r="D1888" t="b">
        <f>IFERROR(VLOOKUP(B1888,PatData!$A$2:$A$2000,1,),"")&lt;&gt;""</f>
        <v>0</v>
      </c>
      <c r="E1888" t="s">
        <v>7324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7337</v>
      </c>
      <c r="B1889" t="s">
        <v>7338</v>
      </c>
      <c r="D1889" t="b">
        <f>IFERROR(VLOOKUP(B1889,PatData!$A$2:$A$2000,1,),"")&lt;&gt;""</f>
        <v>0</v>
      </c>
      <c r="E1889" t="s">
        <v>7325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7339</v>
      </c>
      <c r="B1890" t="s">
        <v>7340</v>
      </c>
      <c r="D1890" t="b">
        <f>IFERROR(VLOOKUP(B1890,PatData!$A$2:$A$2000,1,),"")&lt;&gt;""</f>
        <v>0</v>
      </c>
      <c r="E1890" t="s">
        <v>7323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7341</v>
      </c>
      <c r="B1891" t="s">
        <v>7342</v>
      </c>
      <c r="D1891" t="b">
        <f>IFERROR(VLOOKUP(B1891,PatData!$A$2:$A$2000,1,),"")&lt;&gt;""</f>
        <v>0</v>
      </c>
      <c r="E1891" t="s">
        <v>7326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7275</v>
      </c>
      <c r="D1892" t="b">
        <f>IFERROR(VLOOKUP(B1892,PatData!$A$2:$A$2000,1,),"")&lt;&gt;""</f>
        <v>0</v>
      </c>
      <c r="E1892" t="s">
        <v>7326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902</v>
      </c>
      <c r="D1893" t="b">
        <f>IFERROR(VLOOKUP(B1893,PatData!$A$2:$A$2000,1,),"")&lt;&gt;""</f>
        <v>0</v>
      </c>
      <c r="E1893" t="s">
        <v>7326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1521</v>
      </c>
      <c r="B1894" t="s">
        <v>903</v>
      </c>
      <c r="D1894" t="b">
        <f>IFERROR(VLOOKUP(B1894,PatData!$A$2:$A$2000,1,),"")&lt;&gt;""</f>
        <v>0</v>
      </c>
      <c r="E1894" t="s">
        <v>3252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4980</v>
      </c>
      <c r="B1895" t="s">
        <v>904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5207</v>
      </c>
      <c r="B1896" t="s">
        <v>905</v>
      </c>
      <c r="D1896" t="b">
        <f>IFERROR(VLOOKUP(B1896,PatData!$A$2:$A$2000,1,),"")&lt;&gt;""</f>
        <v>0</v>
      </c>
      <c r="E1896" t="s">
        <v>5124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4981</v>
      </c>
      <c r="B1897" t="s">
        <v>906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7096</v>
      </c>
      <c r="B1898" t="s">
        <v>7097</v>
      </c>
      <c r="D1898" t="b">
        <f>IFERROR(VLOOKUP(B1898,PatData!$A$2:$A$2000,1,),"")&lt;&gt;""</f>
        <v>0</v>
      </c>
      <c r="E1898" t="s">
        <v>403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7276</v>
      </c>
      <c r="B1899" t="s">
        <v>7277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1522</v>
      </c>
      <c r="B1900" t="s">
        <v>907</v>
      </c>
      <c r="D1900" t="b">
        <f>IFERROR(VLOOKUP(B1900,PatData!$A$2:$A$2000,1,),"")&lt;&gt;""</f>
        <v>0</v>
      </c>
      <c r="E1900" t="s">
        <v>3252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4982</v>
      </c>
      <c r="B1901" t="s">
        <v>908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4983</v>
      </c>
      <c r="B1902" t="s">
        <v>909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4984</v>
      </c>
      <c r="B1903" t="s">
        <v>910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4985</v>
      </c>
      <c r="B1904" t="s">
        <v>911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4986</v>
      </c>
      <c r="B1905" t="s">
        <v>912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4987</v>
      </c>
      <c r="B1906" t="s">
        <v>913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4988</v>
      </c>
      <c r="B1907" t="s">
        <v>914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1523</v>
      </c>
      <c r="B1908" t="s">
        <v>915</v>
      </c>
      <c r="D1908" t="b">
        <f>IFERROR(VLOOKUP(B1908,PatData!$A$2:$A$2000,1,),"")&lt;&gt;""</f>
        <v>0</v>
      </c>
      <c r="E1908" t="s">
        <v>4948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4989</v>
      </c>
      <c r="B1909" t="s">
        <v>4990</v>
      </c>
      <c r="D1909" t="b">
        <f>IFERROR(VLOOKUP(B1909,PatData!$A$2:$A$2000,1,),"")&lt;&gt;""</f>
        <v>0</v>
      </c>
      <c r="E1909" t="s">
        <v>7025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1524</v>
      </c>
      <c r="B1910" t="s">
        <v>916</v>
      </c>
      <c r="D1910" t="b">
        <f>IFERROR(VLOOKUP(B1910,PatData!$A$2:$A$2000,1,),"")&lt;&gt;""</f>
        <v>0</v>
      </c>
      <c r="E1910" t="s">
        <v>3509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1525</v>
      </c>
      <c r="B1911" t="s">
        <v>917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1526</v>
      </c>
      <c r="B1912" t="s">
        <v>918</v>
      </c>
      <c r="D1912" t="b">
        <f>IFERROR(VLOOKUP(B1912,PatData!$A$2:$A$2000,1,),"")&lt;&gt;""</f>
        <v>0</v>
      </c>
      <c r="E1912" t="s">
        <v>887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1527</v>
      </c>
      <c r="B1913" t="s">
        <v>919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1528</v>
      </c>
      <c r="B1914" t="s">
        <v>920</v>
      </c>
      <c r="D1914" t="b">
        <f>IFERROR(VLOOKUP(B1914,PatData!$A$2:$A$2000,1,),"")&lt;&gt;""</f>
        <v>0</v>
      </c>
      <c r="E1914" t="s">
        <v>881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1529</v>
      </c>
      <c r="B1915" t="s">
        <v>921</v>
      </c>
      <c r="D1915" t="b">
        <f>IFERROR(VLOOKUP(B1915,PatData!$A$2:$A$2000,1,),"")&lt;&gt;""</f>
        <v>0</v>
      </c>
      <c r="E1915" t="s">
        <v>882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1530</v>
      </c>
      <c r="B1916" t="s">
        <v>922</v>
      </c>
      <c r="D1916" t="b">
        <f>IFERROR(VLOOKUP(B1916,PatData!$A$2:$A$2000,1,),"")&lt;&gt;""</f>
        <v>0</v>
      </c>
      <c r="E1916" t="s">
        <v>885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7098</v>
      </c>
      <c r="B1917" t="s">
        <v>7099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7100</v>
      </c>
      <c r="B1918" t="s">
        <v>7101</v>
      </c>
      <c r="D1918" t="b">
        <f>IFERROR(VLOOKUP(B1918,PatData!$A$2:$A$2000,1,),"")&lt;&gt;""</f>
        <v>0</v>
      </c>
      <c r="E1918" t="s">
        <v>460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7102</v>
      </c>
      <c r="B1919" t="s">
        <v>7103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4216</v>
      </c>
      <c r="B1920" t="s">
        <v>4066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4217</v>
      </c>
      <c r="B1921" t="s">
        <v>4065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7104</v>
      </c>
      <c r="B1922" t="s">
        <v>4090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4218</v>
      </c>
      <c r="B1923" t="s">
        <v>4075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4991</v>
      </c>
      <c r="B1924" t="s">
        <v>4992</v>
      </c>
      <c r="D1924" t="b">
        <f>IFERROR(VLOOKUP(B1924,PatData!$A$2:$A$2000,1,),"")&lt;&gt;""</f>
        <v>0</v>
      </c>
      <c r="E1924" t="s">
        <v>4949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5692</v>
      </c>
      <c r="B1925" t="s">
        <v>4727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5693</v>
      </c>
      <c r="B1926" t="s">
        <v>4673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7105</v>
      </c>
      <c r="B1927" t="s">
        <v>7106</v>
      </c>
      <c r="D1927" t="b">
        <f>IFERROR(VLOOKUP(B1927,PatData!$A$2:$A$2000,1,),"")&lt;&gt;""</f>
        <v>0</v>
      </c>
      <c r="E1927" t="s">
        <v>6017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4993</v>
      </c>
      <c r="B1928" t="s">
        <v>4076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4230</v>
      </c>
      <c r="B1929" t="s">
        <v>4750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4753</v>
      </c>
      <c r="B1930" t="s">
        <v>4749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2812</v>
      </c>
      <c r="B1931" t="s">
        <v>4724</v>
      </c>
      <c r="D1931" t="b">
        <f>IFERROR(VLOOKUP(B1931,PatData!$A$2:$A$2000,1,),"")&lt;&gt;""</f>
        <v>0</v>
      </c>
      <c r="E1931" t="s">
        <v>2762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4994</v>
      </c>
      <c r="B1932" t="s">
        <v>4995</v>
      </c>
      <c r="D1932" t="b">
        <f>IFERROR(VLOOKUP(B1932,PatData!$A$2:$A$2000,1,),"")&lt;&gt;""</f>
        <v>0</v>
      </c>
      <c r="E1932" t="s">
        <v>480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4347</v>
      </c>
      <c r="B1933" t="s">
        <v>4729</v>
      </c>
      <c r="D1933" t="b">
        <f>IFERROR(VLOOKUP(B1933,PatData!$A$2:$A$2000,1,),"")&lt;&gt;""</f>
        <v>0</v>
      </c>
      <c r="E1933" t="s">
        <v>443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5208</v>
      </c>
      <c r="B1934" t="s">
        <v>4219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4348</v>
      </c>
      <c r="B1935" t="s">
        <v>4730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4349</v>
      </c>
      <c r="B1936" t="s">
        <v>4731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5209</v>
      </c>
      <c r="B1937" t="s">
        <v>4251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4220</v>
      </c>
      <c r="B1938" t="s">
        <v>4069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4221</v>
      </c>
      <c r="B1939" t="s">
        <v>4222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1532</v>
      </c>
      <c r="B1940" t="s">
        <v>4732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7343</v>
      </c>
      <c r="B1941" t="s">
        <v>7344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4223</v>
      </c>
      <c r="B1942" t="s">
        <v>4067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7345</v>
      </c>
      <c r="B1943" t="s">
        <v>7346</v>
      </c>
      <c r="D1943" t="b">
        <f>IFERROR(VLOOKUP(B1943,PatData!$A$2:$A$2000,1,),"")&lt;&gt;""</f>
        <v>0</v>
      </c>
      <c r="E1943" t="s">
        <v>7347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3253</v>
      </c>
      <c r="B1944" t="s">
        <v>4733</v>
      </c>
      <c r="D1944" t="b">
        <f>IFERROR(VLOOKUP(B1944,PatData!$A$2:$A$2000,1,),"")&lt;&gt;""</f>
        <v>0</v>
      </c>
      <c r="E1944" t="s">
        <v>7347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7107</v>
      </c>
      <c r="B1945" t="s">
        <v>4725</v>
      </c>
      <c r="D1945" t="b">
        <f>IFERROR(VLOOKUP(B1945,PatData!$A$2:$A$2000,1,),"")&lt;&gt;""</f>
        <v>0</v>
      </c>
      <c r="E1945" t="s">
        <v>7347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7108</v>
      </c>
      <c r="B1946" t="s">
        <v>7109</v>
      </c>
      <c r="D1946" t="b">
        <f>IFERROR(VLOOKUP(B1946,PatData!$A$2:$A$2000,1,),"")&lt;&gt;""</f>
        <v>0</v>
      </c>
      <c r="E1946" t="s">
        <v>7347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3254</v>
      </c>
      <c r="B1947" t="s">
        <v>4734</v>
      </c>
      <c r="D1947" t="b">
        <f>IFERROR(VLOOKUP(B1947,PatData!$A$2:$A$2000,1,),"")&lt;&gt;""</f>
        <v>0</v>
      </c>
      <c r="E1947" t="s">
        <v>7347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3255</v>
      </c>
      <c r="B1948" t="s">
        <v>4794</v>
      </c>
      <c r="D1948" t="b">
        <f>IFERROR(VLOOKUP(B1948,PatData!$A$2:$A$2000,1,),"")&lt;&gt;""</f>
        <v>0</v>
      </c>
      <c r="E1948" t="s">
        <v>7347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3256</v>
      </c>
      <c r="B1949" t="s">
        <v>4795</v>
      </c>
      <c r="D1949" t="b">
        <f>IFERROR(VLOOKUP(B1949,PatData!$A$2:$A$2000,1,),"")&lt;&gt;""</f>
        <v>0</v>
      </c>
      <c r="E1949" t="s">
        <v>7347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4224</v>
      </c>
      <c r="B1950" t="s">
        <v>4225</v>
      </c>
      <c r="D1950" t="b">
        <f>IFERROR(VLOOKUP(B1950,PatData!$A$2:$A$2000,1,),"")&lt;&gt;""</f>
        <v>0</v>
      </c>
      <c r="E1950" t="s">
        <v>7347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4735</v>
      </c>
      <c r="B1951" t="s">
        <v>4726</v>
      </c>
      <c r="D1951" t="b">
        <f>IFERROR(VLOOKUP(B1951,PatData!$A$2:$A$2000,1,),"")&lt;&gt;""</f>
        <v>0</v>
      </c>
      <c r="E1951" t="s">
        <v>7347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3257</v>
      </c>
      <c r="B1952" t="s">
        <v>4796</v>
      </c>
      <c r="D1952" t="b">
        <f>IFERROR(VLOOKUP(B1952,PatData!$A$2:$A$2000,1,),"")&lt;&gt;""</f>
        <v>0</v>
      </c>
      <c r="E1952" t="s">
        <v>7347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3258</v>
      </c>
      <c r="B1953" t="s">
        <v>4797</v>
      </c>
      <c r="D1953" t="b">
        <f>IFERROR(VLOOKUP(B1953,PatData!$A$2:$A$2000,1,),"")&lt;&gt;""</f>
        <v>0</v>
      </c>
      <c r="E1953" t="s">
        <v>7347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7110</v>
      </c>
      <c r="B1954" t="s">
        <v>4100</v>
      </c>
      <c r="D1954" t="b">
        <f>IFERROR(VLOOKUP(B1954,PatData!$A$2:$A$2000,1,),"")&lt;&gt;""</f>
        <v>0</v>
      </c>
      <c r="E1954" t="s">
        <v>7347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7111</v>
      </c>
      <c r="B1955" t="s">
        <v>4728</v>
      </c>
      <c r="D1955" t="b">
        <f>IFERROR(VLOOKUP(B1955,PatData!$A$2:$A$2000,1,),"")&lt;&gt;""</f>
        <v>0</v>
      </c>
      <c r="E1955" t="s">
        <v>7347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3259</v>
      </c>
      <c r="B1956" t="s">
        <v>4798</v>
      </c>
      <c r="D1956" t="b">
        <f>IFERROR(VLOOKUP(B1956,PatData!$A$2:$A$2000,1,),"")&lt;&gt;""</f>
        <v>0</v>
      </c>
      <c r="E1956" t="s">
        <v>7347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3260</v>
      </c>
      <c r="B1957" t="s">
        <v>4799</v>
      </c>
      <c r="D1957" t="b">
        <f>IFERROR(VLOOKUP(B1957,PatData!$A$2:$A$2000,1,),"")&lt;&gt;""</f>
        <v>0</v>
      </c>
      <c r="E1957" t="s">
        <v>7347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1533</v>
      </c>
      <c r="B1958" t="s">
        <v>4736</v>
      </c>
      <c r="D1958" t="b">
        <f>IFERROR(VLOOKUP(B1958,PatData!$A$2:$A$2000,1,),"")&lt;&gt;""</f>
        <v>0</v>
      </c>
      <c r="E1958" t="s">
        <v>7347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1534</v>
      </c>
      <c r="B1959" t="s">
        <v>4737</v>
      </c>
      <c r="D1959" t="b">
        <f>IFERROR(VLOOKUP(B1959,PatData!$A$2:$A$2000,1,),"")&lt;&gt;""</f>
        <v>0</v>
      </c>
      <c r="E1959" t="s">
        <v>7347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4996</v>
      </c>
      <c r="B1960" t="s">
        <v>4738</v>
      </c>
      <c r="D1960" t="b">
        <f>IFERROR(VLOOKUP(B1960,PatData!$A$2:$A$2000,1,),"")&lt;&gt;""</f>
        <v>0</v>
      </c>
      <c r="E1960" t="s">
        <v>7347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4997</v>
      </c>
      <c r="B1961" t="s">
        <v>4739</v>
      </c>
      <c r="D1961" t="b">
        <f>IFERROR(VLOOKUP(B1961,PatData!$A$2:$A$2000,1,),"")&lt;&gt;""</f>
        <v>0</v>
      </c>
      <c r="E1961" t="s">
        <v>7347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4226</v>
      </c>
      <c r="B1962" t="s">
        <v>4227</v>
      </c>
      <c r="D1962" t="b">
        <f>IFERROR(VLOOKUP(B1962,PatData!$A$2:$A$2000,1,),"")&lt;&gt;""</f>
        <v>0</v>
      </c>
      <c r="E1962" t="s">
        <v>7347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4229</v>
      </c>
      <c r="B1963" t="s">
        <v>4754</v>
      </c>
      <c r="D1963" t="b">
        <f>IFERROR(VLOOKUP(B1963,PatData!$A$2:$A$2000,1,),"")&lt;&gt;""</f>
        <v>0</v>
      </c>
      <c r="E1963" t="s">
        <v>7347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4783</v>
      </c>
      <c r="B1964" t="s">
        <v>4078</v>
      </c>
      <c r="D1964" t="b">
        <f>IFERROR(VLOOKUP(B1964,PatData!$A$2:$A$2000,1,),"")&lt;&gt;""</f>
        <v>0</v>
      </c>
      <c r="E1964" t="s">
        <v>7347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4998</v>
      </c>
      <c r="B1965" t="s">
        <v>4800</v>
      </c>
      <c r="D1965" t="b">
        <f>IFERROR(VLOOKUP(B1965,PatData!$A$2:$A$2000,1,),"")&lt;&gt;""</f>
        <v>0</v>
      </c>
      <c r="E1965" t="s">
        <v>7347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4784</v>
      </c>
      <c r="B1966" t="s">
        <v>4077</v>
      </c>
      <c r="D1966" t="b">
        <f>IFERROR(VLOOKUP(B1966,PatData!$A$2:$A$2000,1,),"")&lt;&gt;""</f>
        <v>0</v>
      </c>
      <c r="E1966" t="s">
        <v>7347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4999</v>
      </c>
      <c r="B1967" t="s">
        <v>4872</v>
      </c>
      <c r="D1967" t="b">
        <f>IFERROR(VLOOKUP(B1967,PatData!$A$2:$A$2000,1,),"")&lt;&gt;""</f>
        <v>0</v>
      </c>
      <c r="E1967" t="s">
        <v>7347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3261</v>
      </c>
      <c r="B1968" t="s">
        <v>4801</v>
      </c>
      <c r="D1968" t="b">
        <f>IFERROR(VLOOKUP(B1968,PatData!$A$2:$A$2000,1,),"")&lt;&gt;""</f>
        <v>0</v>
      </c>
      <c r="E1968" t="s">
        <v>7347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4228</v>
      </c>
      <c r="B1969" t="s">
        <v>4064</v>
      </c>
      <c r="D1969" t="b">
        <f>IFERROR(VLOOKUP(B1969,PatData!$A$2:$A$2000,1,),"")&lt;&gt;""</f>
        <v>0</v>
      </c>
      <c r="E1969" t="s">
        <v>7347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5000</v>
      </c>
      <c r="B1970" t="s">
        <v>3797</v>
      </c>
      <c r="D1970" t="b">
        <f>IFERROR(VLOOKUP(B1970,PatData!$A$2:$A$2000,1,),"")&lt;&gt;""</f>
        <v>0</v>
      </c>
      <c r="E1970" t="s">
        <v>4353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5001</v>
      </c>
      <c r="B1971" t="s">
        <v>3798</v>
      </c>
      <c r="D1971" t="b">
        <f>IFERROR(VLOOKUP(B1971,PatData!$A$2:$A$2000,1,),"")&lt;&gt;""</f>
        <v>0</v>
      </c>
      <c r="E1971" t="s">
        <v>5002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5003</v>
      </c>
      <c r="B1972" t="s">
        <v>3799</v>
      </c>
      <c r="D1972" t="b">
        <f>IFERROR(VLOOKUP(B1972,PatData!$A$2:$A$2000,1,),"")&lt;&gt;""</f>
        <v>0</v>
      </c>
      <c r="E1972" t="s">
        <v>5004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5005</v>
      </c>
      <c r="B1973" t="s">
        <v>3800</v>
      </c>
      <c r="D1973" t="b">
        <f>IFERROR(VLOOKUP(B1973,PatData!$A$2:$A$2000,1,),"")&lt;&gt;""</f>
        <v>0</v>
      </c>
      <c r="E1973" t="s">
        <v>5006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5007</v>
      </c>
      <c r="B1974" t="s">
        <v>3801</v>
      </c>
      <c r="D1974" t="b">
        <f>IFERROR(VLOOKUP(B1974,PatData!$A$2:$A$2000,1,),"")&lt;&gt;""</f>
        <v>0</v>
      </c>
      <c r="E1974" t="s">
        <v>5008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5009</v>
      </c>
      <c r="B1975" t="s">
        <v>3802</v>
      </c>
      <c r="D1975" t="b">
        <f>IFERROR(VLOOKUP(B1975,PatData!$A$2:$A$2000,1,),"")&lt;&gt;""</f>
        <v>0</v>
      </c>
      <c r="E1975" t="s">
        <v>5010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5011</v>
      </c>
      <c r="B1976" t="s">
        <v>3803</v>
      </c>
      <c r="D1976" t="b">
        <f>IFERROR(VLOOKUP(B1976,PatData!$A$2:$A$2000,1,),"")&lt;&gt;""</f>
        <v>0</v>
      </c>
      <c r="E1976" t="s">
        <v>5012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5013</v>
      </c>
      <c r="B1977" t="s">
        <v>3804</v>
      </c>
      <c r="D1977" t="b">
        <f>IFERROR(VLOOKUP(B1977,PatData!$A$2:$A$2000,1,),"")&lt;&gt;""</f>
        <v>0</v>
      </c>
      <c r="E1977" t="s">
        <v>5014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5015</v>
      </c>
      <c r="B1978" t="s">
        <v>3805</v>
      </c>
      <c r="D1978" t="b">
        <f>IFERROR(VLOOKUP(B1978,PatData!$A$2:$A$2000,1,),"")&lt;&gt;""</f>
        <v>0</v>
      </c>
      <c r="E1978" t="s">
        <v>5016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5017</v>
      </c>
      <c r="B1979" t="s">
        <v>3806</v>
      </c>
      <c r="D1979" t="b">
        <f>IFERROR(VLOOKUP(B1979,PatData!$A$2:$A$2000,1,),"")&lt;&gt;""</f>
        <v>0</v>
      </c>
      <c r="E1979" t="s">
        <v>5018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5019</v>
      </c>
      <c r="B1980" t="s">
        <v>3807</v>
      </c>
      <c r="D1980" t="b">
        <f>IFERROR(VLOOKUP(B1980,PatData!$A$2:$A$2000,1,),"")&lt;&gt;""</f>
        <v>0</v>
      </c>
      <c r="E1980" t="s">
        <v>5020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5021</v>
      </c>
      <c r="B1981" t="s">
        <v>3808</v>
      </c>
      <c r="D1981" t="b">
        <f>IFERROR(VLOOKUP(B1981,PatData!$A$2:$A$2000,1,),"")&lt;&gt;""</f>
        <v>0</v>
      </c>
      <c r="E1981" t="s">
        <v>5022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5023</v>
      </c>
      <c r="B1982" t="s">
        <v>3809</v>
      </c>
      <c r="D1982" t="b">
        <f>IFERROR(VLOOKUP(B1982,PatData!$A$2:$A$2000,1,),"")&lt;&gt;""</f>
        <v>0</v>
      </c>
      <c r="E1982" t="s">
        <v>5024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5025</v>
      </c>
      <c r="B1983" t="s">
        <v>3810</v>
      </c>
      <c r="D1983" t="b">
        <f>IFERROR(VLOOKUP(B1983,PatData!$A$2:$A$2000,1,),"")&lt;&gt;""</f>
        <v>0</v>
      </c>
      <c r="E1983" t="s">
        <v>5026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5027</v>
      </c>
      <c r="B1984" t="s">
        <v>3811</v>
      </c>
      <c r="D1984" t="b">
        <f>IFERROR(VLOOKUP(B1984,PatData!$A$2:$A$2000,1,),"")&lt;&gt;""</f>
        <v>0</v>
      </c>
      <c r="E1984" t="s">
        <v>4350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5028</v>
      </c>
      <c r="B1985" t="s">
        <v>3812</v>
      </c>
      <c r="D1985" t="b">
        <f>IFERROR(VLOOKUP(B1985,PatData!$A$2:$A$2000,1,),"")&lt;&gt;""</f>
        <v>0</v>
      </c>
      <c r="E1985" t="s">
        <v>4351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5029</v>
      </c>
      <c r="B1986" t="s">
        <v>4497</v>
      </c>
      <c r="D1986" t="b">
        <f>IFERROR(VLOOKUP(B1986,PatData!$A$2:$A$2000,1,),"")&lt;&gt;""</f>
        <v>0</v>
      </c>
      <c r="E1986" t="s">
        <v>4354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5030</v>
      </c>
      <c r="B1987" t="s">
        <v>4498</v>
      </c>
      <c r="D1987" t="b">
        <f>IFERROR(VLOOKUP(B1987,PatData!$A$2:$A$2000,1,),"")&lt;&gt;""</f>
        <v>0</v>
      </c>
      <c r="E1987" t="s">
        <v>5031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5032</v>
      </c>
      <c r="B1988" t="s">
        <v>4499</v>
      </c>
      <c r="D1988" t="b">
        <f>IFERROR(VLOOKUP(B1988,PatData!$A$2:$A$2000,1,),"")&lt;&gt;""</f>
        <v>0</v>
      </c>
      <c r="E1988" t="s">
        <v>4352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5033</v>
      </c>
      <c r="B1989" t="s">
        <v>4500</v>
      </c>
      <c r="D1989" t="b">
        <f>IFERROR(VLOOKUP(B1989,PatData!$A$2:$A$2000,1,),"")&lt;&gt;""</f>
        <v>0</v>
      </c>
      <c r="E1989" t="s">
        <v>5034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5035</v>
      </c>
      <c r="B1990" t="s">
        <v>4501</v>
      </c>
      <c r="D1990" t="b">
        <f>IFERROR(VLOOKUP(B1990,PatData!$A$2:$A$2000,1,),"")&lt;&gt;""</f>
        <v>0</v>
      </c>
      <c r="E1990" t="s">
        <v>5036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5037</v>
      </c>
      <c r="B1991" t="s">
        <v>4502</v>
      </c>
      <c r="D1991" t="b">
        <f>IFERROR(VLOOKUP(B1991,PatData!$A$2:$A$2000,1,),"")&lt;&gt;""</f>
        <v>0</v>
      </c>
      <c r="E1991" t="s">
        <v>5038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5039</v>
      </c>
      <c r="B1992" t="s">
        <v>4503</v>
      </c>
      <c r="D1992" t="b">
        <f>IFERROR(VLOOKUP(B1992,PatData!$A$2:$A$2000,1,),"")&lt;&gt;""</f>
        <v>0</v>
      </c>
      <c r="E1992" t="s">
        <v>5040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5041</v>
      </c>
      <c r="B1993" t="s">
        <v>4504</v>
      </c>
      <c r="D1993" t="b">
        <f>IFERROR(VLOOKUP(B1993,PatData!$A$2:$A$2000,1,),"")&lt;&gt;""</f>
        <v>0</v>
      </c>
      <c r="E1993" t="s">
        <v>5042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5043</v>
      </c>
      <c r="B1994" t="s">
        <v>4505</v>
      </c>
      <c r="D1994" t="b">
        <f>IFERROR(VLOOKUP(B1994,PatData!$A$2:$A$2000,1,),"")&lt;&gt;""</f>
        <v>0</v>
      </c>
      <c r="E1994" t="s">
        <v>5044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5045</v>
      </c>
      <c r="B1995" t="s">
        <v>4495</v>
      </c>
      <c r="D1995" t="b">
        <f>IFERROR(VLOOKUP(B1995,PatData!$A$2:$A$2000,1,),"")&lt;&gt;""</f>
        <v>0</v>
      </c>
      <c r="E1995" t="s">
        <v>5046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5047</v>
      </c>
      <c r="B1996" t="s">
        <v>4496</v>
      </c>
      <c r="D1996" t="b">
        <f>IFERROR(VLOOKUP(B1996,PatData!$A$2:$A$2000,1,),"")&lt;&gt;""</f>
        <v>0</v>
      </c>
      <c r="E1996" t="s">
        <v>5048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5049</v>
      </c>
      <c r="B1997" t="s">
        <v>4506</v>
      </c>
      <c r="D1997" t="b">
        <f>IFERROR(VLOOKUP(B1997,PatData!$A$2:$A$2000,1,),"")&lt;&gt;""</f>
        <v>0</v>
      </c>
      <c r="E1997" t="s">
        <v>5050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5051</v>
      </c>
      <c r="B1998" t="s">
        <v>4507</v>
      </c>
      <c r="D1998" t="b">
        <f>IFERROR(VLOOKUP(B1998,PatData!$A$2:$A$2000,1,),"")&lt;&gt;""</f>
        <v>0</v>
      </c>
      <c r="E1998" t="s">
        <v>5052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5053</v>
      </c>
      <c r="B1999" t="s">
        <v>3813</v>
      </c>
      <c r="D1999" t="b">
        <f>IFERROR(VLOOKUP(B1999,PatData!$A$2:$A$2000,1,),"")&lt;&gt;""</f>
        <v>0</v>
      </c>
      <c r="E1999" t="s">
        <v>5054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5055</v>
      </c>
      <c r="B2000" t="s">
        <v>3814</v>
      </c>
      <c r="D2000" t="b">
        <f>IFERROR(VLOOKUP(B2000,PatData!$A$2:$A$2000,1,),"")&lt;&gt;""</f>
        <v>0</v>
      </c>
      <c r="E2000" t="s">
        <v>5056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5057</v>
      </c>
      <c r="B2001" t="s">
        <v>3815</v>
      </c>
      <c r="D2001" t="b">
        <f>IFERROR(VLOOKUP(B2001,PatData!$A$2:$A$2000,1,),"")&lt;&gt;""</f>
        <v>0</v>
      </c>
      <c r="E2001" t="s">
        <v>5058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5059</v>
      </c>
      <c r="B2002" t="s">
        <v>3816</v>
      </c>
      <c r="D2002" t="b">
        <f>IFERROR(VLOOKUP(B2002,PatData!$A$2:$A$2000,1,),"")&lt;&gt;""</f>
        <v>0</v>
      </c>
      <c r="E2002" t="s">
        <v>5060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5061</v>
      </c>
      <c r="B2003" t="s">
        <v>3817</v>
      </c>
      <c r="D2003" t="b">
        <f>IFERROR(VLOOKUP(B2003,PatData!$A$2:$A$2000,1,),"")&lt;&gt;""</f>
        <v>0</v>
      </c>
      <c r="E2003" t="s">
        <v>5062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5063</v>
      </c>
      <c r="B2004" t="s">
        <v>3818</v>
      </c>
      <c r="D2004" t="b">
        <f>IFERROR(VLOOKUP(B2004,PatData!$A$2:$A$2000,1,),"")&lt;&gt;""</f>
        <v>0</v>
      </c>
      <c r="E2004" t="s">
        <v>5064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5065</v>
      </c>
      <c r="B2005" t="s">
        <v>3819</v>
      </c>
      <c r="D2005" t="b">
        <f>IFERROR(VLOOKUP(B2005,PatData!$A$2:$A$2000,1,),"")&lt;&gt;""</f>
        <v>0</v>
      </c>
      <c r="E2005" t="s">
        <v>5066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5067</v>
      </c>
      <c r="B2006" t="s">
        <v>3820</v>
      </c>
      <c r="D2006" t="b">
        <f>IFERROR(VLOOKUP(B2006,PatData!$A$2:$A$2000,1,),"")&lt;&gt;""</f>
        <v>0</v>
      </c>
      <c r="E2006" t="s">
        <v>5068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5069</v>
      </c>
      <c r="B2007" t="s">
        <v>3821</v>
      </c>
      <c r="D2007" t="b">
        <f>IFERROR(VLOOKUP(B2007,PatData!$A$2:$A$2000,1,),"")&lt;&gt;""</f>
        <v>0</v>
      </c>
      <c r="E2007" t="s">
        <v>5070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5071</v>
      </c>
      <c r="B2008" t="s">
        <v>3822</v>
      </c>
      <c r="D2008" t="b">
        <f>IFERROR(VLOOKUP(B2008,PatData!$A$2:$A$2000,1,),"")&lt;&gt;""</f>
        <v>0</v>
      </c>
      <c r="E2008" t="s">
        <v>5072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3727</v>
      </c>
      <c r="B2009" t="s">
        <v>3763</v>
      </c>
      <c r="D2009" t="b">
        <f>IFERROR(VLOOKUP(B2009,PatData!$A$2:$A$2000,1,),"")&lt;&gt;""</f>
        <v>0</v>
      </c>
      <c r="E2009" t="s">
        <v>4355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3728</v>
      </c>
      <c r="B2010" t="s">
        <v>3764</v>
      </c>
      <c r="D2010" t="b">
        <f>IFERROR(VLOOKUP(B2010,PatData!$A$2:$A$2000,1,),"")&lt;&gt;""</f>
        <v>0</v>
      </c>
      <c r="E2010" t="s">
        <v>4356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3729</v>
      </c>
      <c r="B2011" t="s">
        <v>3765</v>
      </c>
      <c r="D2011" t="b">
        <f>IFERROR(VLOOKUP(B2011,PatData!$A$2:$A$2000,1,),"")&lt;&gt;""</f>
        <v>0</v>
      </c>
      <c r="E2011" t="s">
        <v>2815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3730</v>
      </c>
      <c r="B2012" t="s">
        <v>3766</v>
      </c>
      <c r="D2012" t="b">
        <f>IFERROR(VLOOKUP(B2012,PatData!$A$2:$A$2000,1,),"")&lt;&gt;""</f>
        <v>0</v>
      </c>
      <c r="E2012" t="s">
        <v>4357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3731</v>
      </c>
      <c r="B2013" t="s">
        <v>3767</v>
      </c>
      <c r="D2013" t="b">
        <f>IFERROR(VLOOKUP(B2013,PatData!$A$2:$A$2000,1,),"")&lt;&gt;""</f>
        <v>0</v>
      </c>
      <c r="E2013" t="s">
        <v>7112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3732</v>
      </c>
      <c r="B2014" t="s">
        <v>3768</v>
      </c>
      <c r="D2014" t="b">
        <f>IFERROR(VLOOKUP(B2014,PatData!$A$2:$A$2000,1,),"")&lt;&gt;""</f>
        <v>0</v>
      </c>
      <c r="E2014" t="s">
        <v>7113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3733</v>
      </c>
      <c r="B2015" t="s">
        <v>3769</v>
      </c>
      <c r="D2015" t="b">
        <f>IFERROR(VLOOKUP(B2015,PatData!$A$2:$A$2000,1,),"")&lt;&gt;""</f>
        <v>0</v>
      </c>
      <c r="E2015" t="s">
        <v>336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3734</v>
      </c>
      <c r="B2016" t="s">
        <v>3770</v>
      </c>
      <c r="D2016" t="b">
        <f>IFERROR(VLOOKUP(B2016,PatData!$A$2:$A$2000,1,),"")&lt;&gt;""</f>
        <v>0</v>
      </c>
      <c r="E2016" t="s">
        <v>7114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3735</v>
      </c>
      <c r="B2017" t="s">
        <v>3771</v>
      </c>
      <c r="D2017" t="b">
        <f>IFERROR(VLOOKUP(B2017,PatData!$A$2:$A$2000,1,),"")&lt;&gt;""</f>
        <v>0</v>
      </c>
      <c r="E2017" t="s">
        <v>7115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3736</v>
      </c>
      <c r="B2018" t="s">
        <v>3772</v>
      </c>
      <c r="D2018" t="b">
        <f>IFERROR(VLOOKUP(B2018,PatData!$A$2:$A$2000,1,),"")&lt;&gt;""</f>
        <v>0</v>
      </c>
      <c r="E2018" t="s">
        <v>4358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3737</v>
      </c>
      <c r="B2019" t="s">
        <v>3773</v>
      </c>
      <c r="D2019" t="b">
        <f>IFERROR(VLOOKUP(B2019,PatData!$A$2:$A$2000,1,),"")&lt;&gt;""</f>
        <v>0</v>
      </c>
      <c r="E2019" t="s">
        <v>7116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3738</v>
      </c>
      <c r="B2020" t="s">
        <v>3774</v>
      </c>
      <c r="D2020" t="b">
        <f>IFERROR(VLOOKUP(B2020,PatData!$A$2:$A$2000,1,),"")&lt;&gt;""</f>
        <v>0</v>
      </c>
      <c r="E2020" t="s">
        <v>7117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3739</v>
      </c>
      <c r="B2021" t="s">
        <v>3775</v>
      </c>
      <c r="D2021" t="b">
        <f>IFERROR(VLOOKUP(B2021,PatData!$A$2:$A$2000,1,),"")&lt;&gt;""</f>
        <v>0</v>
      </c>
      <c r="E2021" t="s">
        <v>412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3740</v>
      </c>
      <c r="B2022" t="s">
        <v>3776</v>
      </c>
      <c r="D2022" t="b">
        <f>IFERROR(VLOOKUP(B2022,PatData!$A$2:$A$2000,1,),"")&lt;&gt;""</f>
        <v>0</v>
      </c>
      <c r="E2022" t="s">
        <v>7118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3741</v>
      </c>
      <c r="B2023" t="s">
        <v>3777</v>
      </c>
      <c r="D2023" t="b">
        <f>IFERROR(VLOOKUP(B2023,PatData!$A$2:$A$2000,1,),"")&lt;&gt;""</f>
        <v>0</v>
      </c>
      <c r="E2023" t="s">
        <v>7119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3742</v>
      </c>
      <c r="B2024" t="s">
        <v>3778</v>
      </c>
      <c r="D2024" t="b">
        <f>IFERROR(VLOOKUP(B2024,PatData!$A$2:$A$2000,1,),"")&lt;&gt;""</f>
        <v>0</v>
      </c>
      <c r="E2024" t="s">
        <v>337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3743</v>
      </c>
      <c r="B2025" t="s">
        <v>3779</v>
      </c>
      <c r="D2025" t="b">
        <f>IFERROR(VLOOKUP(B2025,PatData!$A$2:$A$2000,1,),"")&lt;&gt;""</f>
        <v>0</v>
      </c>
      <c r="E2025" t="s">
        <v>7120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3744</v>
      </c>
      <c r="B2026" t="s">
        <v>3780</v>
      </c>
      <c r="D2026" t="b">
        <f>IFERROR(VLOOKUP(B2026,PatData!$A$2:$A$2000,1,),"")&lt;&gt;""</f>
        <v>0</v>
      </c>
      <c r="E2026" t="s">
        <v>7121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3745</v>
      </c>
      <c r="B2027" t="s">
        <v>3781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3746</v>
      </c>
      <c r="B2028" t="s">
        <v>3782</v>
      </c>
      <c r="D2028" t="b">
        <f>IFERROR(VLOOKUP(B2028,PatData!$A$2:$A$2000,1,),"")&lt;&gt;""</f>
        <v>0</v>
      </c>
      <c r="E2028" t="s">
        <v>7122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3747</v>
      </c>
      <c r="B2029" t="s">
        <v>3783</v>
      </c>
      <c r="D2029" t="b">
        <f>IFERROR(VLOOKUP(B2029,PatData!$A$2:$A$2000,1,),"")&lt;&gt;""</f>
        <v>0</v>
      </c>
      <c r="E2029" t="s">
        <v>7123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3748</v>
      </c>
      <c r="B2030" t="s">
        <v>3784</v>
      </c>
      <c r="D2030" t="b">
        <f>IFERROR(VLOOKUP(B2030,PatData!$A$2:$A$2000,1,),"")&lt;&gt;""</f>
        <v>0</v>
      </c>
      <c r="E2030" t="s">
        <v>414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3749</v>
      </c>
      <c r="B2031" t="s">
        <v>3785</v>
      </c>
      <c r="D2031" t="b">
        <f>IFERROR(VLOOKUP(B2031,PatData!$A$2:$A$2000,1,),"")&lt;&gt;""</f>
        <v>0</v>
      </c>
      <c r="E2031" t="s">
        <v>7124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3750</v>
      </c>
      <c r="B2032" t="s">
        <v>3786</v>
      </c>
      <c r="D2032" t="b">
        <f>IFERROR(VLOOKUP(B2032,PatData!$A$2:$A$2000,1,),"")&lt;&gt;""</f>
        <v>0</v>
      </c>
      <c r="E2032" t="s">
        <v>7125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3751</v>
      </c>
      <c r="B2033" t="s">
        <v>3787</v>
      </c>
      <c r="D2033" t="b">
        <f>IFERROR(VLOOKUP(B2033,PatData!$A$2:$A$2000,1,),"")&lt;&gt;""</f>
        <v>0</v>
      </c>
      <c r="E2033" t="s">
        <v>413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3752</v>
      </c>
      <c r="B2034" t="s">
        <v>3788</v>
      </c>
      <c r="D2034" t="b">
        <f>IFERROR(VLOOKUP(B2034,PatData!$A$2:$A$2000,1,),"")&lt;&gt;""</f>
        <v>0</v>
      </c>
      <c r="E2034" t="s">
        <v>7126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3753</v>
      </c>
      <c r="B2035" t="s">
        <v>3789</v>
      </c>
      <c r="D2035" t="b">
        <f>IFERROR(VLOOKUP(B2035,PatData!$A$2:$A$2000,1,),"")&lt;&gt;""</f>
        <v>0</v>
      </c>
      <c r="E2035" t="s">
        <v>7127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3754</v>
      </c>
      <c r="B2036" t="s">
        <v>3790</v>
      </c>
      <c r="D2036" t="b">
        <f>IFERROR(VLOOKUP(B2036,PatData!$A$2:$A$2000,1,),"")&lt;&gt;""</f>
        <v>0</v>
      </c>
      <c r="E2036" t="s">
        <v>261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3755</v>
      </c>
      <c r="B2037" t="s">
        <v>3791</v>
      </c>
      <c r="D2037" t="b">
        <f>IFERROR(VLOOKUP(B2037,PatData!$A$2:$A$2000,1,),"")&lt;&gt;""</f>
        <v>0</v>
      </c>
      <c r="E2037" t="s">
        <v>7128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3756</v>
      </c>
      <c r="B2038" t="s">
        <v>3792</v>
      </c>
      <c r="D2038" t="b">
        <f>IFERROR(VLOOKUP(B2038,PatData!$A$2:$A$2000,1,),"")&lt;&gt;""</f>
        <v>0</v>
      </c>
      <c r="E2038" t="s">
        <v>7129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3757</v>
      </c>
      <c r="B2039" t="s">
        <v>3793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3758</v>
      </c>
      <c r="B2040" t="s">
        <v>3794</v>
      </c>
      <c r="D2040" t="b">
        <f>IFERROR(VLOOKUP(B2040,PatData!$A$2:$A$2000,1,),"")&lt;&gt;""</f>
        <v>0</v>
      </c>
      <c r="E2040" t="s">
        <v>2816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3759</v>
      </c>
      <c r="B2041" t="s">
        <v>3795</v>
      </c>
      <c r="D2041" t="b">
        <f>IFERROR(VLOOKUP(B2041,PatData!$A$2:$A$2000,1,),"")&lt;&gt;""</f>
        <v>0</v>
      </c>
      <c r="E2041" t="s">
        <v>7348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3760</v>
      </c>
      <c r="B2042" t="s">
        <v>3796</v>
      </c>
      <c r="D2042" t="b">
        <f>IFERROR(VLOOKUP(B2042,PatData!$A$2:$A$2000,1,),"")&lt;&gt;""</f>
        <v>0</v>
      </c>
      <c r="E2042" t="s">
        <v>7349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4683</v>
      </c>
      <c r="B2043" t="s">
        <v>4674</v>
      </c>
      <c r="D2043" t="b">
        <f>IFERROR(VLOOKUP(B2043,PatData!$A$2:$A$2000,1,),"")&lt;&gt;""</f>
        <v>0</v>
      </c>
      <c r="E2043" t="s">
        <v>4675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4686</v>
      </c>
      <c r="B2044" t="s">
        <v>4677</v>
      </c>
      <c r="D2044" t="b">
        <f>IFERROR(VLOOKUP(B2044,PatData!$A$2:$A$2000,1,),"")&lt;&gt;""</f>
        <v>0</v>
      </c>
      <c r="E2044" t="s">
        <v>4678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4689</v>
      </c>
      <c r="B2045" t="s">
        <v>4679</v>
      </c>
      <c r="D2045" t="b">
        <f>IFERROR(VLOOKUP(B2045,PatData!$A$2:$A$2000,1,),"")&lt;&gt;""</f>
        <v>0</v>
      </c>
      <c r="E2045" t="s">
        <v>5694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5210</v>
      </c>
      <c r="B2046" t="s">
        <v>4681</v>
      </c>
      <c r="D2046" t="b">
        <f>IFERROR(VLOOKUP(B2046,PatData!$A$2:$A$2000,1,),"")&lt;&gt;""</f>
        <v>0</v>
      </c>
      <c r="E2046" t="s">
        <v>4682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5211</v>
      </c>
      <c r="B2047" t="s">
        <v>4684</v>
      </c>
      <c r="D2047" t="b">
        <f>IFERROR(VLOOKUP(B2047,PatData!$A$2:$A$2000,1,),"")&lt;&gt;""</f>
        <v>0</v>
      </c>
      <c r="E2047" t="s">
        <v>4685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5695</v>
      </c>
      <c r="B2048" t="s">
        <v>5696</v>
      </c>
      <c r="D2048" t="b">
        <f>IFERROR(VLOOKUP(B2048,PatData!$A$2:$A$2000,1,),"")&lt;&gt;""</f>
        <v>0</v>
      </c>
      <c r="E2048" t="s">
        <v>5697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5698</v>
      </c>
      <c r="B2049" t="s">
        <v>4687</v>
      </c>
      <c r="D2049" t="b">
        <f>IFERROR(VLOOKUP(B2049,PatData!$A$2:$A$2000,1,),"")&lt;&gt;""</f>
        <v>0</v>
      </c>
      <c r="E2049" t="s">
        <v>4688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4698</v>
      </c>
      <c r="B2050" t="s">
        <v>4690</v>
      </c>
      <c r="D2050" t="b">
        <f>IFERROR(VLOOKUP(B2050,PatData!$A$2:$A$2000,1,),"")&lt;&gt;""</f>
        <v>0</v>
      </c>
      <c r="E2050" t="s">
        <v>4785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4695</v>
      </c>
      <c r="B2051" t="s">
        <v>4691</v>
      </c>
      <c r="D2051" t="b">
        <f>IFERROR(VLOOKUP(B2051,PatData!$A$2:$A$2000,1,),"")&lt;&gt;""</f>
        <v>0</v>
      </c>
      <c r="E2051" t="s">
        <v>5699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4676</v>
      </c>
      <c r="B2052" t="s">
        <v>4693</v>
      </c>
      <c r="D2052" t="b">
        <f>IFERROR(VLOOKUP(B2052,PatData!$A$2:$A$2000,1,),"")&lt;&gt;""</f>
        <v>0</v>
      </c>
      <c r="E2052" t="s">
        <v>4694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4692</v>
      </c>
      <c r="B2053" t="s">
        <v>4696</v>
      </c>
      <c r="D2053" t="b">
        <f>IFERROR(VLOOKUP(B2053,PatData!$A$2:$A$2000,1,),"")&lt;&gt;""</f>
        <v>0</v>
      </c>
      <c r="E2053" t="s">
        <v>5700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4701</v>
      </c>
      <c r="B2054" t="s">
        <v>4697</v>
      </c>
      <c r="D2054" t="b">
        <f>IFERROR(VLOOKUP(B2054,PatData!$A$2:$A$2000,1,),"")&lt;&gt;""</f>
        <v>0</v>
      </c>
      <c r="E2054" t="s">
        <v>5701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4680</v>
      </c>
      <c r="B2055" t="s">
        <v>4699</v>
      </c>
      <c r="D2055" t="b">
        <f>IFERROR(VLOOKUP(B2055,PatData!$A$2:$A$2000,1,),"")&lt;&gt;""</f>
        <v>0</v>
      </c>
      <c r="E2055" t="s">
        <v>4700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5702</v>
      </c>
      <c r="B2056" t="s">
        <v>4702</v>
      </c>
      <c r="D2056" t="b">
        <f>IFERROR(VLOOKUP(B2056,PatData!$A$2:$A$2000,1,),"")&lt;&gt;""</f>
        <v>0</v>
      </c>
      <c r="E2056" t="s">
        <v>4703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3262</v>
      </c>
      <c r="B2057" t="s">
        <v>4806</v>
      </c>
      <c r="D2057" t="b">
        <f>IFERROR(VLOOKUP(B2057,PatData!$A$2:$A$2000,1,),"")&lt;&gt;""</f>
        <v>0</v>
      </c>
      <c r="E2057" t="s">
        <v>4804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3263</v>
      </c>
      <c r="B2058" t="s">
        <v>4809</v>
      </c>
      <c r="D2058" t="b">
        <f>IFERROR(VLOOKUP(B2058,PatData!$A$2:$A$2000,1,),"")&lt;&gt;""</f>
        <v>0</v>
      </c>
      <c r="E2058" t="s">
        <v>2817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3264</v>
      </c>
      <c r="B2059" t="s">
        <v>4807</v>
      </c>
      <c r="D2059" t="b">
        <f>IFERROR(VLOOKUP(B2059,PatData!$A$2:$A$2000,1,),"")&lt;&gt;""</f>
        <v>0</v>
      </c>
      <c r="E2059" t="s">
        <v>2818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3265</v>
      </c>
      <c r="B2060" t="s">
        <v>4808</v>
      </c>
      <c r="D2060" t="b">
        <f>IFERROR(VLOOKUP(B2060,PatData!$A$2:$A$2000,1,),"")&lt;&gt;""</f>
        <v>0</v>
      </c>
      <c r="E2060" t="s">
        <v>2819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4816</v>
      </c>
      <c r="B2061" t="s">
        <v>4817</v>
      </c>
      <c r="D2061" t="b">
        <f>IFERROR(VLOOKUP(B2061,PatData!$A$2:$A$2000,1,),"")&lt;&gt;""</f>
        <v>0</v>
      </c>
      <c r="E2061" t="s">
        <v>4818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4819</v>
      </c>
      <c r="B2062" t="s">
        <v>4820</v>
      </c>
      <c r="D2062" t="b">
        <f>IFERROR(VLOOKUP(B2062,PatData!$A$2:$A$2000,1,),"")&lt;&gt;""</f>
        <v>0</v>
      </c>
      <c r="E2062" t="s">
        <v>4821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4822</v>
      </c>
      <c r="B2063" t="s">
        <v>4823</v>
      </c>
      <c r="D2063" t="b">
        <f>IFERROR(VLOOKUP(B2063,PatData!$A$2:$A$2000,1,),"")&lt;&gt;""</f>
        <v>0</v>
      </c>
      <c r="E2063" t="s">
        <v>4824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4825</v>
      </c>
      <c r="B2064" t="s">
        <v>4826</v>
      </c>
      <c r="D2064" t="b">
        <f>IFERROR(VLOOKUP(B2064,PatData!$A$2:$A$2000,1,),"")&lt;&gt;""</f>
        <v>0</v>
      </c>
      <c r="E2064" t="s">
        <v>4827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4828</v>
      </c>
      <c r="B2065" t="s">
        <v>4829</v>
      </c>
      <c r="D2065" t="b">
        <f>IFERROR(VLOOKUP(B2065,PatData!$A$2:$A$2000,1,),"")&lt;&gt;""</f>
        <v>0</v>
      </c>
      <c r="E2065" t="s">
        <v>4830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4831</v>
      </c>
      <c r="B2066" t="s">
        <v>4832</v>
      </c>
      <c r="D2066" t="b">
        <f>IFERROR(VLOOKUP(B2066,PatData!$A$2:$A$2000,1,),"")&lt;&gt;""</f>
        <v>0</v>
      </c>
      <c r="E2066" t="s">
        <v>4833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4834</v>
      </c>
      <c r="B2067" t="s">
        <v>4835</v>
      </c>
      <c r="D2067" t="b">
        <f>IFERROR(VLOOKUP(B2067,PatData!$A$2:$A$2000,1,),"")&lt;&gt;""</f>
        <v>0</v>
      </c>
      <c r="E2067" t="s">
        <v>4836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4837</v>
      </c>
      <c r="B2068" t="s">
        <v>4838</v>
      </c>
      <c r="D2068" t="b">
        <f>IFERROR(VLOOKUP(B2068,PatData!$A$2:$A$2000,1,),"")&lt;&gt;""</f>
        <v>0</v>
      </c>
      <c r="E2068" t="s">
        <v>4839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4840</v>
      </c>
      <c r="B2069" t="s">
        <v>4841</v>
      </c>
      <c r="D2069" t="b">
        <f>IFERROR(VLOOKUP(B2069,PatData!$A$2:$A$2000,1,),"")&lt;&gt;""</f>
        <v>0</v>
      </c>
      <c r="E2069" t="s">
        <v>4842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4843</v>
      </c>
      <c r="B2070" t="s">
        <v>4844</v>
      </c>
      <c r="D2070" t="b">
        <f>IFERROR(VLOOKUP(B2070,PatData!$A$2:$A$2000,1,),"")&lt;&gt;""</f>
        <v>0</v>
      </c>
      <c r="E2070" t="s">
        <v>4845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3518</v>
      </c>
      <c r="B2071" t="s">
        <v>5073</v>
      </c>
      <c r="D2071" t="b">
        <f>IFERROR(VLOOKUP(B2071,PatData!$A$2:$A$2000,1,),"")&lt;&gt;""</f>
        <v>0</v>
      </c>
      <c r="E2071" t="s">
        <v>5074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5075</v>
      </c>
      <c r="B2072" t="s">
        <v>5076</v>
      </c>
      <c r="D2072" t="b">
        <f>IFERROR(VLOOKUP(B2072,PatData!$A$2:$A$2000,1,),"")&lt;&gt;""</f>
        <v>0</v>
      </c>
      <c r="E2072" t="s">
        <v>5077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5078</v>
      </c>
      <c r="B2073" t="s">
        <v>5079</v>
      </c>
      <c r="D2073" t="b">
        <f>IFERROR(VLOOKUP(B2073,PatData!$A$2:$A$2000,1,),"")&lt;&gt;""</f>
        <v>0</v>
      </c>
      <c r="E2073" t="s">
        <v>5080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5081</v>
      </c>
      <c r="B2074" t="s">
        <v>5082</v>
      </c>
      <c r="D2074" t="b">
        <f>IFERROR(VLOOKUP(B2074,PatData!$A$2:$A$2000,1,),"")&lt;&gt;""</f>
        <v>0</v>
      </c>
      <c r="E2074" t="s">
        <v>5083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5084</v>
      </c>
      <c r="B2075" t="s">
        <v>5085</v>
      </c>
      <c r="D2075" t="b">
        <f>IFERROR(VLOOKUP(B2075,PatData!$A$2:$A$2000,1,),"")&lt;&gt;""</f>
        <v>0</v>
      </c>
      <c r="E2075" t="s">
        <v>5086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5087</v>
      </c>
      <c r="B2076" t="s">
        <v>5088</v>
      </c>
      <c r="D2076" t="b">
        <f>IFERROR(VLOOKUP(B2076,PatData!$A$2:$A$2000,1,),"")&lt;&gt;""</f>
        <v>0</v>
      </c>
      <c r="E2076" t="s">
        <v>5089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5212</v>
      </c>
      <c r="B2077" t="s">
        <v>1735</v>
      </c>
      <c r="D2077" t="b">
        <f>IFERROR(VLOOKUP(B2077,PatData!$A$2:$A$2000,1,),"")&lt;&gt;""</f>
        <v>0</v>
      </c>
      <c r="E2077" t="s">
        <v>1740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5090</v>
      </c>
      <c r="B2078" t="s">
        <v>5091</v>
      </c>
      <c r="D2078" t="b">
        <f>IFERROR(VLOOKUP(B2078,PatData!$A$2:$A$2000,1,),"")&lt;&gt;""</f>
        <v>0</v>
      </c>
      <c r="E2078" t="s">
        <v>7350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5703</v>
      </c>
      <c r="B2079" t="s">
        <v>1721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5889</v>
      </c>
      <c r="B2080" t="s">
        <v>5890</v>
      </c>
      <c r="D2080" t="b">
        <f>IFERROR(VLOOKUP(B2080,PatData!$A$2:$A$2000,1,),"")&lt;&gt;""</f>
        <v>0</v>
      </c>
      <c r="E2080" t="s">
        <v>5891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5892</v>
      </c>
      <c r="B2081" t="s">
        <v>5893</v>
      </c>
      <c r="D2081" t="b">
        <f>IFERROR(VLOOKUP(B2081,PatData!$A$2:$A$2000,1,),"")&lt;&gt;""</f>
        <v>0</v>
      </c>
      <c r="E2081" t="s">
        <v>5894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5895</v>
      </c>
      <c r="B2082" t="s">
        <v>5896</v>
      </c>
      <c r="D2082" t="b">
        <f>IFERROR(VLOOKUP(B2082,PatData!$A$2:$A$2000,1,),"")&lt;&gt;""</f>
        <v>0</v>
      </c>
      <c r="E2082" t="s">
        <v>5897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5898</v>
      </c>
      <c r="B2083" t="s">
        <v>5899</v>
      </c>
      <c r="D2083" t="b">
        <f>IFERROR(VLOOKUP(B2083,PatData!$A$2:$A$2000,1,),"")&lt;&gt;""</f>
        <v>0</v>
      </c>
      <c r="E2083" t="s">
        <v>5900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5901</v>
      </c>
      <c r="B2084" t="s">
        <v>5902</v>
      </c>
      <c r="D2084" t="b">
        <f>IFERROR(VLOOKUP(B2084,PatData!$A$2:$A$2000,1,),"")&lt;&gt;""</f>
        <v>0</v>
      </c>
      <c r="E2084" t="s">
        <v>5903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5904</v>
      </c>
      <c r="B2085" t="s">
        <v>5905</v>
      </c>
      <c r="D2085" t="b">
        <f>IFERROR(VLOOKUP(B2085,PatData!$A$2:$A$2000,1,),"")&lt;&gt;""</f>
        <v>0</v>
      </c>
      <c r="E2085" t="s">
        <v>5906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5907</v>
      </c>
      <c r="B2086" t="s">
        <v>5908</v>
      </c>
      <c r="D2086" t="b">
        <f>IFERROR(VLOOKUP(B2086,PatData!$A$2:$A$2000,1,),"")&lt;&gt;""</f>
        <v>0</v>
      </c>
      <c r="E2086" t="s">
        <v>5909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5910</v>
      </c>
      <c r="B2087" t="s">
        <v>5911</v>
      </c>
      <c r="D2087" t="b">
        <f>IFERROR(VLOOKUP(B2087,PatData!$A$2:$A$2000,1,),"")&lt;&gt;""</f>
        <v>0</v>
      </c>
      <c r="E2087" t="s">
        <v>5912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5913</v>
      </c>
      <c r="B2088" t="s">
        <v>5914</v>
      </c>
      <c r="D2088" t="b">
        <f>IFERROR(VLOOKUP(B2088,PatData!$A$2:$A$2000,1,),"")&lt;&gt;""</f>
        <v>0</v>
      </c>
      <c r="E2088" t="s">
        <v>5915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5916</v>
      </c>
      <c r="B2089" t="s">
        <v>5917</v>
      </c>
      <c r="D2089" t="b">
        <f>IFERROR(VLOOKUP(B2089,PatData!$A$2:$A$2000,1,),"")&lt;&gt;""</f>
        <v>0</v>
      </c>
      <c r="E2089" t="s">
        <v>5918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5919</v>
      </c>
      <c r="B2090" t="s">
        <v>5920</v>
      </c>
      <c r="D2090" t="b">
        <f>IFERROR(VLOOKUP(B2090,PatData!$A$2:$A$2000,1,),"")&lt;&gt;""</f>
        <v>0</v>
      </c>
      <c r="E2090" t="s">
        <v>5921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5922</v>
      </c>
      <c r="B2091" t="s">
        <v>5923</v>
      </c>
      <c r="D2091" t="b">
        <f>IFERROR(VLOOKUP(B2091,PatData!$A$2:$A$2000,1,),"")&lt;&gt;""</f>
        <v>0</v>
      </c>
      <c r="E2091" t="s">
        <v>5924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5925</v>
      </c>
      <c r="B2092" t="s">
        <v>5926</v>
      </c>
      <c r="D2092" t="b">
        <f>IFERROR(VLOOKUP(B2092,PatData!$A$2:$A$2000,1,),"")&lt;&gt;""</f>
        <v>0</v>
      </c>
      <c r="E2092" t="s">
        <v>5927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5928</v>
      </c>
      <c r="B2093" t="s">
        <v>5929</v>
      </c>
      <c r="D2093" t="b">
        <f>IFERROR(VLOOKUP(B2093,PatData!$A$2:$A$2000,1,),"")&lt;&gt;""</f>
        <v>0</v>
      </c>
      <c r="E2093" t="s">
        <v>5930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5931</v>
      </c>
      <c r="B2094" t="s">
        <v>5932</v>
      </c>
      <c r="D2094" t="b">
        <f>IFERROR(VLOOKUP(B2094,PatData!$A$2:$A$2000,1,),"")&lt;&gt;""</f>
        <v>0</v>
      </c>
      <c r="E2094" t="s">
        <v>5933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5934</v>
      </c>
      <c r="B2095" t="s">
        <v>5935</v>
      </c>
      <c r="D2095" t="b">
        <f>IFERROR(VLOOKUP(B2095,PatData!$A$2:$A$2000,1,),"")&lt;&gt;""</f>
        <v>0</v>
      </c>
      <c r="E2095" t="s">
        <v>5936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5937</v>
      </c>
      <c r="B2096" t="s">
        <v>5938</v>
      </c>
      <c r="D2096" t="b">
        <f>IFERROR(VLOOKUP(B2096,PatData!$A$2:$A$2000,1,),"")&lt;&gt;""</f>
        <v>0</v>
      </c>
      <c r="E2096" t="s">
        <v>5939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5940</v>
      </c>
      <c r="B2097" t="s">
        <v>5941</v>
      </c>
      <c r="D2097" t="b">
        <f>IFERROR(VLOOKUP(B2097,PatData!$A$2:$A$2000,1,),"")&lt;&gt;""</f>
        <v>0</v>
      </c>
      <c r="E2097" t="s">
        <v>5942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5943</v>
      </c>
      <c r="B2098" t="s">
        <v>5944</v>
      </c>
      <c r="D2098" t="b">
        <f>IFERROR(VLOOKUP(B2098,PatData!$A$2:$A$2000,1,),"")&lt;&gt;""</f>
        <v>0</v>
      </c>
      <c r="E2098" t="s">
        <v>5945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5946</v>
      </c>
      <c r="B2099" t="s">
        <v>5947</v>
      </c>
      <c r="D2099" t="b">
        <f>IFERROR(VLOOKUP(B2099,PatData!$A$2:$A$2000,1,),"")&lt;&gt;""</f>
        <v>0</v>
      </c>
      <c r="E2099" t="s">
        <v>5948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5949</v>
      </c>
      <c r="B2100" t="s">
        <v>5950</v>
      </c>
      <c r="D2100" t="b">
        <f>IFERROR(VLOOKUP(B2100,PatData!$A$2:$A$2000,1,),"")&lt;&gt;""</f>
        <v>0</v>
      </c>
      <c r="E2100" t="s">
        <v>5951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5952</v>
      </c>
      <c r="B2101" t="s">
        <v>5953</v>
      </c>
      <c r="D2101" t="b">
        <f>IFERROR(VLOOKUP(B2101,PatData!$A$2:$A$2000,1,),"")&lt;&gt;""</f>
        <v>0</v>
      </c>
      <c r="E2101" t="s">
        <v>5954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5955</v>
      </c>
      <c r="B2102" t="s">
        <v>5956</v>
      </c>
      <c r="D2102" t="b">
        <f>IFERROR(VLOOKUP(B2102,PatData!$A$2:$A$2000,1,),"")&lt;&gt;""</f>
        <v>0</v>
      </c>
      <c r="E2102" t="s">
        <v>5957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5958</v>
      </c>
      <c r="B2103" t="s">
        <v>5959</v>
      </c>
      <c r="D2103" t="b">
        <f>IFERROR(VLOOKUP(B2103,PatData!$A$2:$A$2000,1,),"")&lt;&gt;""</f>
        <v>0</v>
      </c>
      <c r="E2103" t="s">
        <v>5960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5961</v>
      </c>
      <c r="B2104" t="s">
        <v>5962</v>
      </c>
      <c r="D2104" t="b">
        <f>IFERROR(VLOOKUP(B2104,PatData!$A$2:$A$2000,1,),"")&lt;&gt;""</f>
        <v>0</v>
      </c>
      <c r="E2104" t="s">
        <v>5963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5964</v>
      </c>
      <c r="B2105" t="s">
        <v>5965</v>
      </c>
      <c r="D2105" t="b">
        <f>IFERROR(VLOOKUP(B2105,PatData!$A$2:$A$2000,1,),"")&lt;&gt;""</f>
        <v>0</v>
      </c>
      <c r="E2105" t="s">
        <v>5966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5967</v>
      </c>
      <c r="B2106" t="s">
        <v>5968</v>
      </c>
      <c r="D2106" t="b">
        <f>IFERROR(VLOOKUP(B2106,PatData!$A$2:$A$2000,1,),"")&lt;&gt;""</f>
        <v>0</v>
      </c>
      <c r="E2106" t="s">
        <v>5969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5970</v>
      </c>
      <c r="B2107" t="s">
        <v>5971</v>
      </c>
      <c r="D2107" t="b">
        <f>IFERROR(VLOOKUP(B2107,PatData!$A$2:$A$2000,1,),"")&lt;&gt;""</f>
        <v>0</v>
      </c>
      <c r="E2107" t="s">
        <v>5972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5973</v>
      </c>
      <c r="B2108" t="s">
        <v>5974</v>
      </c>
      <c r="D2108" t="b">
        <f>IFERROR(VLOOKUP(B2108,PatData!$A$2:$A$2000,1,),"")&lt;&gt;""</f>
        <v>0</v>
      </c>
      <c r="E2108" s="9" t="s">
        <v>5975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5976</v>
      </c>
      <c r="B2109" t="s">
        <v>5977</v>
      </c>
      <c r="D2109" t="b">
        <f>IFERROR(VLOOKUP(B2109,PatData!$A$2:$A$2000,1,),"")&lt;&gt;""</f>
        <v>0</v>
      </c>
      <c r="E2109" t="s">
        <v>5978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1234</v>
      </c>
      <c r="B2110" t="s">
        <v>1732</v>
      </c>
      <c r="D2110" t="b">
        <f>IFERROR(VLOOKUP(B2110,PatData!$A$2:$A$2000,1,),"")&lt;&gt;""</f>
        <v>0</v>
      </c>
      <c r="E2110" t="s">
        <v>4802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1235</v>
      </c>
      <c r="B2111" t="s">
        <v>1733</v>
      </c>
      <c r="D2111" t="b">
        <f>IFERROR(VLOOKUP(B2111,PatData!$A$2:$A$2000,1,),"")&lt;&gt;""</f>
        <v>0</v>
      </c>
      <c r="E2111" t="s">
        <v>2813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1236</v>
      </c>
      <c r="B2112" t="s">
        <v>1734</v>
      </c>
      <c r="D2112" t="b">
        <f>IFERROR(VLOOKUP(B2112,PatData!$A$2:$A$2000,1,),"")&lt;&gt;""</f>
        <v>0</v>
      </c>
      <c r="E2112" t="s">
        <v>4803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936</v>
      </c>
      <c r="B2113" t="s">
        <v>1718</v>
      </c>
      <c r="D2113" t="b">
        <f>IFERROR(VLOOKUP(B2113,PatData!$A$2:$A$2000,1,),"")&lt;&gt;""</f>
        <v>0</v>
      </c>
      <c r="E2113" t="s">
        <v>2814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937</v>
      </c>
      <c r="B2114" t="s">
        <v>1719</v>
      </c>
      <c r="D2114" t="b">
        <f>IFERROR(VLOOKUP(B2114,PatData!$A$2:$A$2000,1,),"")&lt;&gt;""</f>
        <v>0</v>
      </c>
      <c r="E2114" s="9" t="s">
        <v>7130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4359</v>
      </c>
      <c r="B2115" t="s">
        <v>1720</v>
      </c>
      <c r="D2115" t="b">
        <f>IFERROR(VLOOKUP(B2115,PatData!$A$2:$A$2000,1,),"")&lt;&gt;""</f>
        <v>0</v>
      </c>
      <c r="E2115" t="s">
        <v>4231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3160</v>
      </c>
      <c r="B2116" t="s">
        <v>3977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5213</v>
      </c>
      <c r="B2117" t="s">
        <v>5214</v>
      </c>
      <c r="D2117" t="b">
        <f>IFERROR(VLOOKUP(B2117,PatData!$A$2:$A$2000,1,),"")&lt;&gt;""</f>
        <v>0</v>
      </c>
      <c r="E2117" t="s">
        <v>7131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3161</v>
      </c>
      <c r="B2118" t="s">
        <v>4360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3162</v>
      </c>
      <c r="B2119" t="s">
        <v>4361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4362</v>
      </c>
      <c r="B2120" t="s">
        <v>4363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4364</v>
      </c>
      <c r="B2121" t="s">
        <v>4365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4366</v>
      </c>
      <c r="B2122" t="s">
        <v>4367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3163</v>
      </c>
      <c r="B2123" t="s">
        <v>4368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4235</v>
      </c>
      <c r="B2124" t="s">
        <v>4369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4370</v>
      </c>
      <c r="B2125" t="s">
        <v>4371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4372</v>
      </c>
      <c r="B2126" t="s">
        <v>4373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4374</v>
      </c>
      <c r="B2127" t="s">
        <v>4375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3164</v>
      </c>
      <c r="B2128" t="s">
        <v>4376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3165</v>
      </c>
      <c r="B2129" t="s">
        <v>4377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4378</v>
      </c>
      <c r="B2130" t="s">
        <v>4379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4380</v>
      </c>
      <c r="B2131" t="s">
        <v>4381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4382</v>
      </c>
      <c r="B2132" t="s">
        <v>4383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4384</v>
      </c>
      <c r="B2133" t="s">
        <v>4385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4386</v>
      </c>
      <c r="B2134" t="s">
        <v>4387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4388</v>
      </c>
      <c r="B2135" t="s">
        <v>4389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4390</v>
      </c>
      <c r="B2136" t="s">
        <v>4391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4392</v>
      </c>
      <c r="B2137" t="s">
        <v>4393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4394</v>
      </c>
      <c r="B2138" t="s">
        <v>3978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4395</v>
      </c>
      <c r="B2139" t="s">
        <v>3979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3167</v>
      </c>
      <c r="B2140" t="s">
        <v>4396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3168</v>
      </c>
      <c r="B2141" t="s">
        <v>4397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4398</v>
      </c>
      <c r="B2142" t="s">
        <v>4399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4400</v>
      </c>
      <c r="B2143" t="s">
        <v>4401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4402</v>
      </c>
      <c r="B2144" t="s">
        <v>4403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4404</v>
      </c>
      <c r="B2145" t="s">
        <v>4405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4406</v>
      </c>
      <c r="B2146" t="s">
        <v>4407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4408</v>
      </c>
      <c r="B2147" t="s">
        <v>4409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4248</v>
      </c>
      <c r="B2148" t="s">
        <v>4410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4247</v>
      </c>
      <c r="B2149" t="s">
        <v>4411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3169</v>
      </c>
      <c r="B2150" t="s">
        <v>3980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3170</v>
      </c>
      <c r="B2151" t="s">
        <v>3981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3171</v>
      </c>
      <c r="B2152" t="s">
        <v>3982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3172</v>
      </c>
      <c r="B2153" t="s">
        <v>3983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3173</v>
      </c>
      <c r="B2154" t="s">
        <v>3984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4412</v>
      </c>
      <c r="B2155" t="s">
        <v>3985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4413</v>
      </c>
      <c r="B2156" t="s">
        <v>3986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4414</v>
      </c>
      <c r="B2157" t="s">
        <v>3987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4415</v>
      </c>
      <c r="B2158" t="s">
        <v>3988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4416</v>
      </c>
      <c r="B2159" t="s">
        <v>3989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4417</v>
      </c>
      <c r="B2160" t="s">
        <v>3990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4418</v>
      </c>
      <c r="B2161" t="s">
        <v>3991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4419</v>
      </c>
      <c r="B2162" t="s">
        <v>4420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3176</v>
      </c>
      <c r="B2163" t="s">
        <v>3992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3177</v>
      </c>
      <c r="B2164" t="s">
        <v>3993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3994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3179</v>
      </c>
      <c r="B2166" t="s">
        <v>3995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3180</v>
      </c>
      <c r="B2167" t="s">
        <v>3996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4421</v>
      </c>
      <c r="B2168" t="s">
        <v>3997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4422</v>
      </c>
      <c r="B2169" t="s">
        <v>3998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4423</v>
      </c>
      <c r="B2170" t="s">
        <v>3999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3181</v>
      </c>
      <c r="B2171" t="s">
        <v>4000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4424</v>
      </c>
      <c r="B2172" t="s">
        <v>4001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4425</v>
      </c>
      <c r="B2173" t="s">
        <v>4002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4426</v>
      </c>
      <c r="B2174" t="s">
        <v>4003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4427</v>
      </c>
      <c r="B2175" t="s">
        <v>4428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4240</v>
      </c>
      <c r="B2176" t="s">
        <v>4004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4241</v>
      </c>
      <c r="B2177" t="s">
        <v>4005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4242</v>
      </c>
      <c r="B2178" t="s">
        <v>4006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4243</v>
      </c>
      <c r="B2179" t="s">
        <v>4007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4244</v>
      </c>
      <c r="B2180" t="s">
        <v>4008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4245</v>
      </c>
      <c r="B2181" t="s">
        <v>4009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4429</v>
      </c>
      <c r="B2182" t="s">
        <v>4010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4430</v>
      </c>
      <c r="B2183" t="s">
        <v>4011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4431</v>
      </c>
      <c r="B2184" t="s">
        <v>4012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4432</v>
      </c>
      <c r="B2185" t="s">
        <v>4013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4433</v>
      </c>
      <c r="B2186" t="s">
        <v>4014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4434</v>
      </c>
      <c r="B2187" t="s">
        <v>4015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4435</v>
      </c>
      <c r="B2188" t="s">
        <v>4016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4436</v>
      </c>
      <c r="B2189" t="s">
        <v>4017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4480</v>
      </c>
      <c r="B2190" t="s">
        <v>4481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4437</v>
      </c>
      <c r="B2191" t="s">
        <v>4018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4438</v>
      </c>
      <c r="B2192" t="s">
        <v>4019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4946</v>
      </c>
      <c r="B2193" t="s">
        <v>4020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4947</v>
      </c>
      <c r="B2194" t="s">
        <v>4021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4439</v>
      </c>
      <c r="B2195" t="s">
        <v>4022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4440</v>
      </c>
      <c r="B2196" t="s">
        <v>4023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4441</v>
      </c>
      <c r="B2197" t="s">
        <v>4024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4442</v>
      </c>
      <c r="B2198" t="s">
        <v>4025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4443</v>
      </c>
      <c r="B2199" t="s">
        <v>4026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4236</v>
      </c>
      <c r="B2200" t="s">
        <v>4027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4237</v>
      </c>
      <c r="B2201" t="s">
        <v>4028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4238</v>
      </c>
      <c r="B2202" t="s">
        <v>4029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4239</v>
      </c>
      <c r="B2203" t="s">
        <v>4030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4444</v>
      </c>
      <c r="B2204" t="s">
        <v>4031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4249</v>
      </c>
      <c r="B2205" t="s">
        <v>4032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4232</v>
      </c>
      <c r="B2206" t="s">
        <v>4033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4445</v>
      </c>
      <c r="B2207" t="s">
        <v>4034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4233</v>
      </c>
      <c r="B2208" t="s">
        <v>4035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3174</v>
      </c>
      <c r="B2209" t="s">
        <v>4036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3158</v>
      </c>
      <c r="B2210" t="s">
        <v>4037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4234</v>
      </c>
      <c r="B2211" t="s">
        <v>4038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4446</v>
      </c>
      <c r="B2212" t="s">
        <v>4039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4447</v>
      </c>
      <c r="B2213" t="s">
        <v>4040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3175</v>
      </c>
      <c r="B2214" t="s">
        <v>4041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4448</v>
      </c>
      <c r="B2215" t="s">
        <v>4042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4449</v>
      </c>
      <c r="B2216" t="s">
        <v>4043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4246</v>
      </c>
      <c r="B2217" t="s">
        <v>4044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3166</v>
      </c>
      <c r="B2218" t="s">
        <v>4045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4450</v>
      </c>
      <c r="B2219" t="s">
        <v>4046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4451</v>
      </c>
      <c r="B2220" t="s">
        <v>4047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4452</v>
      </c>
      <c r="B2221" t="s">
        <v>4048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4453</v>
      </c>
      <c r="B2222" t="s">
        <v>4715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4454</v>
      </c>
      <c r="B2223" t="s">
        <v>4050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3159</v>
      </c>
      <c r="B2224" t="s">
        <v>4051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4455</v>
      </c>
      <c r="B2225" t="s">
        <v>4052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4456</v>
      </c>
      <c r="B2226" t="s">
        <v>4716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4457</v>
      </c>
      <c r="B2227" t="s">
        <v>4054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4487</v>
      </c>
      <c r="B2228" t="s">
        <v>4488</v>
      </c>
      <c r="D2228" t="b">
        <f>IFERROR(VLOOKUP(B2228,PatData!$A$2:$A$2000,1,),"")&lt;&gt;""</f>
        <v>0</v>
      </c>
      <c r="E2228" s="355" t="s">
        <v>4489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7132</v>
      </c>
      <c r="B2229" t="s">
        <v>7133</v>
      </c>
      <c r="D2229" t="b">
        <f>IFERROR(VLOOKUP(B2229,PatData!$A$2:$A$2000,1,),"")&lt;&gt;""</f>
        <v>0</v>
      </c>
      <c r="E2229" s="9" t="s">
        <v>7199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4490</v>
      </c>
      <c r="B2230" t="s">
        <v>4491</v>
      </c>
      <c r="D2230" t="b">
        <f>IFERROR(VLOOKUP(B2230,PatData!$A$2:$A$2000,1,),"")&lt;&gt;""</f>
        <v>0</v>
      </c>
      <c r="E2230" s="355" t="s">
        <v>4492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4458</v>
      </c>
      <c r="B2231" t="s">
        <v>1723</v>
      </c>
      <c r="D2231" t="b">
        <f>IFERROR(VLOOKUP(B2231,PatData!$A$2:$A$2000,1,),"")&lt;&gt;""</f>
        <v>0</v>
      </c>
      <c r="E2231" s="355" t="s">
        <v>4740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4459</v>
      </c>
      <c r="B2232" t="s">
        <v>1724</v>
      </c>
      <c r="D2232" t="b">
        <f>IFERROR(VLOOKUP(B2232,PatData!$A$2:$A$2000,1,),"")&lt;&gt;""</f>
        <v>0</v>
      </c>
      <c r="E2232" s="355" t="s">
        <v>4741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4460</v>
      </c>
      <c r="B2233" t="s">
        <v>1725</v>
      </c>
      <c r="D2233" t="b">
        <f>IFERROR(VLOOKUP(B2233,PatData!$A$2:$A$2000,1,),"")&lt;&gt;""</f>
        <v>0</v>
      </c>
      <c r="E2233" s="355" t="s">
        <v>4742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4461</v>
      </c>
      <c r="B2234" t="s">
        <v>1726</v>
      </c>
      <c r="D2234" t="b">
        <f>IFERROR(VLOOKUP(B2234,PatData!$A$2:$A$2000,1,),"")&lt;&gt;""</f>
        <v>0</v>
      </c>
      <c r="E2234" s="355" t="s">
        <v>4743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4462</v>
      </c>
      <c r="B2235" t="s">
        <v>1727</v>
      </c>
      <c r="D2235" t="b">
        <f>IFERROR(VLOOKUP(B2235,PatData!$A$2:$A$2000,1,),"")&lt;&gt;""</f>
        <v>0</v>
      </c>
      <c r="E2235" s="355" t="s">
        <v>4744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4463</v>
      </c>
      <c r="B2236" t="s">
        <v>1728</v>
      </c>
      <c r="D2236" t="b">
        <f>IFERROR(VLOOKUP(B2236,PatData!$A$2:$A$2000,1,),"")&lt;&gt;""</f>
        <v>0</v>
      </c>
      <c r="E2236" s="355" t="s">
        <v>4745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4464</v>
      </c>
      <c r="B2237" t="s">
        <v>1729</v>
      </c>
      <c r="D2237" t="b">
        <f>IFERROR(VLOOKUP(B2237,PatData!$A$2:$A$2000,1,),"")&lt;&gt;""</f>
        <v>0</v>
      </c>
      <c r="E2237" s="355" t="s">
        <v>4746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4465</v>
      </c>
      <c r="B2238" t="s">
        <v>1730</v>
      </c>
      <c r="D2238" t="b">
        <f>IFERROR(VLOOKUP(B2238,PatData!$A$2:$A$2000,1,),"")&lt;&gt;""</f>
        <v>0</v>
      </c>
      <c r="E2238" s="355" t="s">
        <v>4747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4466</v>
      </c>
      <c r="B2239" t="s">
        <v>1731</v>
      </c>
      <c r="D2239" t="b">
        <f>IFERROR(VLOOKUP(B2239,PatData!$A$2:$A$2000,1,),"")&lt;&gt;""</f>
        <v>0</v>
      </c>
      <c r="E2239" s="355" t="s">
        <v>4748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4482</v>
      </c>
      <c r="B2240" t="s">
        <v>4483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5215</v>
      </c>
      <c r="B2241" t="s">
        <v>5106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4493</v>
      </c>
      <c r="B2242" t="s">
        <v>4494</v>
      </c>
      <c r="D2242" t="b">
        <f>IFERROR(VLOOKUP(B2242,PatData!$A$2:$A$2000,1,),"")&lt;&gt;""</f>
        <v>0</v>
      </c>
      <c r="E2242" s="355" t="s">
        <v>4492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4704</v>
      </c>
      <c r="B2243" t="s">
        <v>1722</v>
      </c>
      <c r="D2243" t="b">
        <f>IFERROR(VLOOKUP(B2243,PatData!$A$2:$A$2000,1,),"")&lt;&gt;""</f>
        <v>0</v>
      </c>
      <c r="E2243" s="355" t="s">
        <v>4705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938</v>
      </c>
      <c r="B2244" t="s">
        <v>923</v>
      </c>
      <c r="D2244" t="b">
        <f>IFERROR(VLOOKUP(B2244,PatData!$A$2:$A$2000,1,),"")&lt;&gt;""</f>
        <v>0</v>
      </c>
      <c r="E2244" s="355" t="s">
        <v>4705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7334</v>
      </c>
      <c r="B2245" t="s">
        <v>924</v>
      </c>
      <c r="D2245" t="b">
        <f>IFERROR(VLOOKUP(B2245,PatData!$A$2:$A$2000,1,),"")&lt;&gt;""</f>
        <v>0</v>
      </c>
      <c r="E2245" s="355" t="s">
        <v>4705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1521</v>
      </c>
      <c r="B2246" t="s">
        <v>925</v>
      </c>
      <c r="D2246" t="b">
        <f>IFERROR(VLOOKUP(B2246,PatData!$A$2:$A$2000,1,),"")&lt;&gt;""</f>
        <v>0</v>
      </c>
      <c r="E2246" s="355" t="s">
        <v>4705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5107</v>
      </c>
      <c r="B2247" t="s">
        <v>926</v>
      </c>
      <c r="D2247" t="b">
        <f>IFERROR(VLOOKUP(B2247,PatData!$A$2:$A$2000,1,),"")&lt;&gt;""</f>
        <v>0</v>
      </c>
      <c r="E2247" s="355" t="s">
        <v>4705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1522</v>
      </c>
      <c r="B2248" t="s">
        <v>927</v>
      </c>
      <c r="D2248" t="b">
        <f>IFERROR(VLOOKUP(B2248,PatData!$A$2:$A$2000,1,),"")&lt;&gt;""</f>
        <v>0</v>
      </c>
      <c r="E2248" s="355" t="s">
        <v>4705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4982</v>
      </c>
      <c r="B2249" t="s">
        <v>928</v>
      </c>
      <c r="D2249" t="b">
        <f>IFERROR(VLOOKUP(B2249,PatData!$A$2:$A$2000,1,),"")&lt;&gt;""</f>
        <v>0</v>
      </c>
      <c r="E2249" s="355" t="s">
        <v>4705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5108</v>
      </c>
      <c r="B2250" t="s">
        <v>929</v>
      </c>
      <c r="D2250" t="b">
        <f>IFERROR(VLOOKUP(B2250,PatData!$A$2:$A$2000,1,),"")&lt;&gt;""</f>
        <v>0</v>
      </c>
      <c r="E2250" s="355" t="s">
        <v>4705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4984</v>
      </c>
      <c r="B2251" t="s">
        <v>930</v>
      </c>
      <c r="D2251" t="b">
        <f>IFERROR(VLOOKUP(B2251,PatData!$A$2:$A$2000,1,),"")&lt;&gt;""</f>
        <v>0</v>
      </c>
      <c r="E2251" s="355" t="s">
        <v>4705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4985</v>
      </c>
      <c r="B2252" t="s">
        <v>931</v>
      </c>
      <c r="D2252" t="b">
        <f>IFERROR(VLOOKUP(B2252,PatData!$A$2:$A$2000,1,),"")&lt;&gt;""</f>
        <v>0</v>
      </c>
      <c r="E2252" s="355" t="s">
        <v>4705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5109</v>
      </c>
      <c r="B2253" t="s">
        <v>932</v>
      </c>
      <c r="D2253" t="b">
        <f>IFERROR(VLOOKUP(B2253,PatData!$A$2:$A$2000,1,),"")&lt;&gt;""</f>
        <v>0</v>
      </c>
      <c r="E2253" s="355" t="s">
        <v>4705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4987</v>
      </c>
      <c r="B2254" t="s">
        <v>933</v>
      </c>
      <c r="D2254" t="b">
        <f>IFERROR(VLOOKUP(B2254,PatData!$A$2:$A$2000,1,),"")&lt;&gt;""</f>
        <v>0</v>
      </c>
      <c r="E2254" s="355" t="s">
        <v>4705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4988</v>
      </c>
      <c r="B2255" t="s">
        <v>934</v>
      </c>
      <c r="D2255" t="b">
        <f>IFERROR(VLOOKUP(B2255,PatData!$A$2:$A$2000,1,),"")&lt;&gt;""</f>
        <v>0</v>
      </c>
      <c r="E2255" s="355" t="s">
        <v>4705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4075</v>
      </c>
      <c r="B1" s="162" t="s">
        <v>4055</v>
      </c>
      <c r="C1" s="162" t="s">
        <v>4061</v>
      </c>
      <c r="E1" s="161" t="s">
        <v>260</v>
      </c>
      <c r="F1" s="161" t="s">
        <v>458</v>
      </c>
      <c r="J1" s="152" t="s">
        <v>4090</v>
      </c>
      <c r="K1" s="152"/>
      <c r="L1" s="152" t="s">
        <v>4091</v>
      </c>
      <c r="O1" s="152"/>
    </row>
    <row r="2" spans="1:16" ht="15" x14ac:dyDescent="0.25">
      <c r="A2" s="356" t="s">
        <v>178</v>
      </c>
      <c r="B2" s="161">
        <v>1</v>
      </c>
      <c r="C2" s="356" t="s">
        <v>4060</v>
      </c>
      <c r="K2" s="155" t="s">
        <v>4093</v>
      </c>
      <c r="L2" s="151" t="s">
        <v>121</v>
      </c>
      <c r="M2" s="151" t="s">
        <v>56</v>
      </c>
      <c r="N2" s="151" t="s">
        <v>122</v>
      </c>
      <c r="O2" s="152" t="s">
        <v>4062</v>
      </c>
      <c r="P2" s="151" t="s">
        <v>379</v>
      </c>
    </row>
    <row r="3" spans="1:16" ht="15" x14ac:dyDescent="0.25">
      <c r="A3" s="356" t="s">
        <v>147</v>
      </c>
      <c r="B3" s="161">
        <v>1</v>
      </c>
      <c r="C3" s="356" t="s">
        <v>29</v>
      </c>
      <c r="E3" s="161" t="s">
        <v>461</v>
      </c>
      <c r="F3" s="161">
        <v>1.44</v>
      </c>
      <c r="J3" t="s">
        <v>288</v>
      </c>
      <c r="K3" s="151">
        <v>2</v>
      </c>
      <c r="L3">
        <f>24/1000</f>
        <v>2.4E-2</v>
      </c>
      <c r="M3">
        <v>24</v>
      </c>
      <c r="N3" s="152" t="s">
        <v>4089</v>
      </c>
      <c r="O3" s="152" t="s">
        <v>4089</v>
      </c>
      <c r="P3" s="152" t="s">
        <v>4089</v>
      </c>
    </row>
    <row r="4" spans="1:16" ht="15" x14ac:dyDescent="0.25">
      <c r="A4" s="356" t="s">
        <v>179</v>
      </c>
      <c r="B4" s="161">
        <v>1</v>
      </c>
      <c r="C4" s="356" t="s">
        <v>29</v>
      </c>
      <c r="E4" s="161" t="s">
        <v>287</v>
      </c>
      <c r="F4" s="161">
        <v>1</v>
      </c>
      <c r="J4" t="s">
        <v>142</v>
      </c>
      <c r="K4" s="151">
        <v>3</v>
      </c>
      <c r="L4" s="152" t="s">
        <v>4089</v>
      </c>
      <c r="M4" s="152" t="s">
        <v>4089</v>
      </c>
      <c r="N4" s="152" t="s">
        <v>4089</v>
      </c>
      <c r="O4">
        <v>1</v>
      </c>
      <c r="P4" s="152" t="s">
        <v>4089</v>
      </c>
    </row>
    <row r="5" spans="1:16" ht="15" x14ac:dyDescent="0.25">
      <c r="A5" s="356" t="s">
        <v>148</v>
      </c>
      <c r="B5" s="161">
        <v>1</v>
      </c>
      <c r="C5" s="356" t="s">
        <v>29</v>
      </c>
      <c r="E5" s="161" t="s">
        <v>373</v>
      </c>
      <c r="F5" s="161">
        <v>1440</v>
      </c>
      <c r="J5" t="s">
        <v>461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4089</v>
      </c>
      <c r="O5" s="152" t="s">
        <v>4089</v>
      </c>
      <c r="P5" s="152" t="s">
        <v>4089</v>
      </c>
    </row>
    <row r="6" spans="1:16" ht="15" x14ac:dyDescent="0.25">
      <c r="A6" s="356" t="s">
        <v>173</v>
      </c>
      <c r="B6" s="358">
        <v>4.3478000000000003E-2</v>
      </c>
      <c r="C6" s="356" t="s">
        <v>379</v>
      </c>
      <c r="E6" s="161" t="s">
        <v>286</v>
      </c>
      <c r="F6" s="161">
        <v>24</v>
      </c>
      <c r="J6" t="s">
        <v>593</v>
      </c>
      <c r="K6" s="151">
        <v>5</v>
      </c>
      <c r="L6">
        <v>1000</v>
      </c>
      <c r="M6">
        <f>1000*1000</f>
        <v>1000000</v>
      </c>
      <c r="N6" s="152" t="s">
        <v>4089</v>
      </c>
      <c r="O6" s="152" t="s">
        <v>4089</v>
      </c>
      <c r="P6" s="152" t="s">
        <v>4089</v>
      </c>
    </row>
    <row r="7" spans="1:16" ht="15" x14ac:dyDescent="0.25">
      <c r="A7" s="356" t="s">
        <v>174</v>
      </c>
      <c r="B7" s="358">
        <v>2.5641000000000001E-2</v>
      </c>
      <c r="C7" s="356" t="s">
        <v>379</v>
      </c>
      <c r="E7" s="161" t="s">
        <v>331</v>
      </c>
      <c r="F7" s="161">
        <v>1.4400000000000001E-3</v>
      </c>
      <c r="J7" t="s">
        <v>287</v>
      </c>
      <c r="K7" s="151">
        <v>6</v>
      </c>
      <c r="L7">
        <v>24</v>
      </c>
      <c r="M7">
        <f>1000*24</f>
        <v>24000</v>
      </c>
      <c r="N7" s="152" t="s">
        <v>4089</v>
      </c>
      <c r="O7" s="152" t="s">
        <v>4089</v>
      </c>
      <c r="P7" s="152" t="s">
        <v>4089</v>
      </c>
    </row>
    <row r="8" spans="1:16" ht="15" x14ac:dyDescent="0.25">
      <c r="A8" s="356" t="s">
        <v>175</v>
      </c>
      <c r="B8" s="358">
        <v>2.4899999999999999E-2</v>
      </c>
      <c r="C8" s="356" t="s">
        <v>379</v>
      </c>
      <c r="E8" s="161" t="s">
        <v>593</v>
      </c>
      <c r="F8" s="161">
        <v>2.4E-2</v>
      </c>
      <c r="J8" t="s">
        <v>373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4089</v>
      </c>
      <c r="O8" s="152" t="s">
        <v>4089</v>
      </c>
      <c r="P8" s="152" t="s">
        <v>4089</v>
      </c>
    </row>
    <row r="9" spans="1:16" ht="15" x14ac:dyDescent="0.25">
      <c r="A9" s="356" t="s">
        <v>180</v>
      </c>
      <c r="B9" s="358">
        <v>3.2288999999999998E-2</v>
      </c>
      <c r="C9" s="356" t="s">
        <v>379</v>
      </c>
      <c r="E9" s="161" t="s">
        <v>288</v>
      </c>
      <c r="F9" s="161">
        <v>1</v>
      </c>
      <c r="J9" t="s">
        <v>286</v>
      </c>
      <c r="K9" s="151">
        <v>8</v>
      </c>
      <c r="L9">
        <v>1</v>
      </c>
      <c r="M9">
        <f>1000</f>
        <v>1000</v>
      </c>
      <c r="N9" s="152" t="s">
        <v>4089</v>
      </c>
      <c r="O9" s="152" t="s">
        <v>4089</v>
      </c>
      <c r="P9" s="152" t="s">
        <v>4089</v>
      </c>
    </row>
    <row r="10" spans="1:16" ht="15" x14ac:dyDescent="0.25">
      <c r="A10" s="356" t="s">
        <v>176</v>
      </c>
      <c r="B10" s="358">
        <v>4.1140999999999997E-2</v>
      </c>
      <c r="C10" s="356" t="s">
        <v>379</v>
      </c>
      <c r="E10" s="161" t="s">
        <v>55</v>
      </c>
      <c r="F10" s="161">
        <v>24</v>
      </c>
      <c r="J10" s="152" t="s">
        <v>6987</v>
      </c>
      <c r="K10" s="151">
        <v>9</v>
      </c>
      <c r="L10" s="152" t="s">
        <v>4089</v>
      </c>
      <c r="M10" s="152" t="s">
        <v>4089</v>
      </c>
      <c r="N10" s="152">
        <v>24</v>
      </c>
      <c r="O10" s="152" t="s">
        <v>4089</v>
      </c>
      <c r="P10" s="152" t="s">
        <v>4089</v>
      </c>
    </row>
    <row r="11" spans="1:16" ht="15" x14ac:dyDescent="0.25">
      <c r="A11" s="356" t="s">
        <v>733</v>
      </c>
      <c r="B11" s="358">
        <v>1.7899999999999999E-2</v>
      </c>
      <c r="C11" s="356" t="s">
        <v>379</v>
      </c>
      <c r="J11" s="152" t="s">
        <v>132</v>
      </c>
      <c r="K11" s="151">
        <v>10</v>
      </c>
      <c r="L11" s="152" t="s">
        <v>4089</v>
      </c>
      <c r="M11" s="152" t="s">
        <v>4089</v>
      </c>
      <c r="N11" s="152">
        <v>1</v>
      </c>
      <c r="O11" s="152" t="s">
        <v>4089</v>
      </c>
      <c r="P11" s="152" t="s">
        <v>4089</v>
      </c>
    </row>
    <row r="12" spans="1:16" ht="15" x14ac:dyDescent="0.25">
      <c r="A12" s="356" t="s">
        <v>734</v>
      </c>
      <c r="B12" s="358">
        <v>40</v>
      </c>
      <c r="C12" s="356" t="s">
        <v>4062</v>
      </c>
      <c r="J12" t="s">
        <v>309</v>
      </c>
      <c r="K12" s="151">
        <v>11</v>
      </c>
      <c r="L12" s="152" t="s">
        <v>4089</v>
      </c>
      <c r="M12" s="152" t="s">
        <v>4089</v>
      </c>
      <c r="N12" s="152" t="s">
        <v>4089</v>
      </c>
      <c r="O12" s="152" t="s">
        <v>4089</v>
      </c>
      <c r="P12">
        <f>24</f>
        <v>24</v>
      </c>
    </row>
    <row r="13" spans="1:16" ht="15" x14ac:dyDescent="0.25">
      <c r="A13" s="356" t="s">
        <v>459</v>
      </c>
      <c r="B13" s="358">
        <v>2.8205999999999998E-2</v>
      </c>
      <c r="C13" s="356" t="s">
        <v>379</v>
      </c>
      <c r="J13" t="s">
        <v>331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4089</v>
      </c>
      <c r="O13" s="152" t="s">
        <v>4089</v>
      </c>
      <c r="P13" s="152" t="s">
        <v>4089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4063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178</v>
      </c>
      <c r="C3" s="738" t="s">
        <v>147</v>
      </c>
      <c r="D3" s="738" t="s">
        <v>179</v>
      </c>
      <c r="E3" s="738" t="s">
        <v>148</v>
      </c>
      <c r="F3" s="738" t="s">
        <v>173</v>
      </c>
      <c r="G3" s="738" t="s">
        <v>174</v>
      </c>
      <c r="H3" s="738" t="s">
        <v>175</v>
      </c>
      <c r="I3" s="738" t="s">
        <v>180</v>
      </c>
      <c r="J3" s="738" t="s">
        <v>176</v>
      </c>
      <c r="K3" s="738" t="s">
        <v>733</v>
      </c>
      <c r="L3" s="738" t="s">
        <v>734</v>
      </c>
      <c r="M3" s="738" t="s">
        <v>459</v>
      </c>
      <c r="N3" s="739" t="s">
        <v>4929</v>
      </c>
    </row>
    <row r="4" spans="1:21" ht="15" x14ac:dyDescent="0.25">
      <c r="A4" s="728" t="s">
        <v>4076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460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4930</v>
      </c>
    </row>
    <row r="7" spans="1:21" x14ac:dyDescent="0.2">
      <c r="A7" s="724" t="s">
        <v>463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4931</v>
      </c>
    </row>
    <row r="8" spans="1:21" x14ac:dyDescent="0.2">
      <c r="A8" s="724" t="s">
        <v>4070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7018</v>
      </c>
    </row>
    <row r="9" spans="1:21" x14ac:dyDescent="0.2">
      <c r="A9" s="724" t="s">
        <v>464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4932</v>
      </c>
    </row>
    <row r="10" spans="1:21" x14ac:dyDescent="0.2">
      <c r="A10" s="724" t="s">
        <v>4071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466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4933</v>
      </c>
      <c r="S11" s="726"/>
      <c r="U11" s="726"/>
    </row>
    <row r="12" spans="1:21" x14ac:dyDescent="0.2">
      <c r="A12" s="724" t="s">
        <v>467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4934</v>
      </c>
      <c r="S12" s="726"/>
      <c r="U12" s="726"/>
    </row>
    <row r="13" spans="1:21" x14ac:dyDescent="0.2">
      <c r="A13" s="726" t="s">
        <v>468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4935</v>
      </c>
      <c r="S13" s="726"/>
      <c r="T13" s="726"/>
      <c r="U13" s="726"/>
    </row>
    <row r="14" spans="1:21" x14ac:dyDescent="0.2">
      <c r="A14" s="725" t="s">
        <v>469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4936</v>
      </c>
      <c r="S14" s="726"/>
      <c r="U14" s="726"/>
    </row>
    <row r="15" spans="1:21" x14ac:dyDescent="0.2">
      <c r="A15" s="724" t="s">
        <v>470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4937</v>
      </c>
      <c r="S15" s="726"/>
      <c r="U15" s="726"/>
    </row>
    <row r="16" spans="1:21" x14ac:dyDescent="0.2">
      <c r="A16" s="726" t="s">
        <v>471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4938</v>
      </c>
      <c r="S16" s="726"/>
      <c r="U16" s="726"/>
    </row>
    <row r="17" spans="1:21" x14ac:dyDescent="0.2">
      <c r="A17" s="724" t="s">
        <v>472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4939</v>
      </c>
      <c r="S17" s="726"/>
      <c r="U17" s="726"/>
    </row>
    <row r="18" spans="1:21" x14ac:dyDescent="0.2">
      <c r="A18" s="724" t="s">
        <v>4072</v>
      </c>
      <c r="B18" s="719">
        <v>0.2</v>
      </c>
      <c r="C18" s="719">
        <v>0</v>
      </c>
      <c r="D18" s="719">
        <v>0.05</v>
      </c>
      <c r="E18" s="719">
        <v>0</v>
      </c>
      <c r="F18" s="719">
        <v>7.6999999999999999E-2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7.6999999999999999E-2</v>
      </c>
      <c r="N18" s="719"/>
      <c r="S18" s="726"/>
      <c r="U18" s="726"/>
    </row>
    <row r="19" spans="1:21" x14ac:dyDescent="0.2">
      <c r="A19" s="724" t="s">
        <v>4073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4255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238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4940</v>
      </c>
      <c r="S21" s="726"/>
      <c r="U21" s="726"/>
    </row>
    <row r="22" spans="1:21" x14ac:dyDescent="0.2">
      <c r="A22" s="724" t="s">
        <v>358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473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263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444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171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7531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264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0.45200000000000001</v>
      </c>
      <c r="N29" s="719"/>
      <c r="T29" s="726"/>
    </row>
    <row r="30" spans="1:21" x14ac:dyDescent="0.2">
      <c r="A30" s="724" t="s">
        <v>7532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7540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244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4941</v>
      </c>
    </row>
    <row r="34" spans="1:14" x14ac:dyDescent="0.2">
      <c r="A34" s="724" t="s">
        <v>474</v>
      </c>
      <c r="B34" s="719">
        <v>0.28999999999999998</v>
      </c>
      <c r="C34" s="719">
        <v>7.4300000000000005E-2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</v>
      </c>
      <c r="N34" s="719"/>
    </row>
    <row r="35" spans="1:14" x14ac:dyDescent="0.2">
      <c r="A35" s="724" t="s">
        <v>261</v>
      </c>
      <c r="B35" s="719">
        <v>0.28999999999999998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0</v>
      </c>
      <c r="N35" s="719"/>
    </row>
    <row r="36" spans="1:14" x14ac:dyDescent="0.2">
      <c r="A36" s="724" t="s">
        <v>262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239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413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152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151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150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443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864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4749</v>
      </c>
      <c r="B1" s="485" t="s">
        <v>4080</v>
      </c>
      <c r="O1" s="385" t="s">
        <v>4065</v>
      </c>
      <c r="P1" s="485" t="s">
        <v>4751</v>
      </c>
      <c r="AG1" s="387"/>
      <c r="AH1" s="384"/>
      <c r="AI1" s="387"/>
    </row>
    <row r="2" spans="1:35" x14ac:dyDescent="0.2">
      <c r="B2" s="386" t="s">
        <v>4060</v>
      </c>
      <c r="C2" s="387" t="s">
        <v>29</v>
      </c>
      <c r="D2" s="387" t="s">
        <v>29</v>
      </c>
      <c r="E2" s="387" t="s">
        <v>29</v>
      </c>
      <c r="F2" s="387" t="s">
        <v>121</v>
      </c>
      <c r="G2" s="387" t="s">
        <v>121</v>
      </c>
      <c r="H2" s="387" t="s">
        <v>121</v>
      </c>
      <c r="I2" s="387" t="s">
        <v>121</v>
      </c>
      <c r="J2" s="387" t="s">
        <v>121</v>
      </c>
      <c r="K2" s="387" t="s">
        <v>121</v>
      </c>
      <c r="L2" s="387" t="s">
        <v>735</v>
      </c>
      <c r="M2" s="387" t="s">
        <v>121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178</v>
      </c>
      <c r="C3" s="387" t="s">
        <v>172</v>
      </c>
      <c r="D3" s="387" t="s">
        <v>417</v>
      </c>
      <c r="E3" s="387" t="s">
        <v>418</v>
      </c>
      <c r="F3" s="387" t="s">
        <v>173</v>
      </c>
      <c r="G3" s="387" t="s">
        <v>174</v>
      </c>
      <c r="H3" s="387" t="s">
        <v>175</v>
      </c>
      <c r="I3" s="387" t="s">
        <v>416</v>
      </c>
      <c r="J3" s="387" t="s">
        <v>176</v>
      </c>
      <c r="K3" s="387" t="s">
        <v>733</v>
      </c>
      <c r="L3" s="387" t="s">
        <v>734</v>
      </c>
      <c r="M3" s="387" t="s">
        <v>459</v>
      </c>
      <c r="N3" s="387"/>
      <c r="O3" s="387"/>
      <c r="P3" s="387" t="s">
        <v>178</v>
      </c>
      <c r="Q3" s="387" t="s">
        <v>147</v>
      </c>
      <c r="R3" s="387" t="s">
        <v>179</v>
      </c>
      <c r="S3" s="387" t="s">
        <v>148</v>
      </c>
      <c r="T3" s="387" t="s">
        <v>173</v>
      </c>
      <c r="U3" s="387" t="s">
        <v>174</v>
      </c>
      <c r="V3" s="387" t="s">
        <v>175</v>
      </c>
      <c r="W3" s="387" t="s">
        <v>180</v>
      </c>
      <c r="X3" s="387" t="s">
        <v>176</v>
      </c>
      <c r="Y3" s="387" t="s">
        <v>733</v>
      </c>
      <c r="Z3" s="387" t="s">
        <v>734</v>
      </c>
      <c r="AA3" s="387" t="s">
        <v>459</v>
      </c>
      <c r="AG3" s="387"/>
      <c r="AH3" s="384"/>
      <c r="AI3" s="387"/>
    </row>
    <row r="4" spans="1:35" x14ac:dyDescent="0.2">
      <c r="A4" s="387"/>
      <c r="B4" s="387" t="s">
        <v>178</v>
      </c>
      <c r="C4" s="387" t="s">
        <v>147</v>
      </c>
      <c r="D4" s="387" t="s">
        <v>179</v>
      </c>
      <c r="E4" s="387" t="s">
        <v>148</v>
      </c>
      <c r="F4" s="387" t="s">
        <v>173</v>
      </c>
      <c r="G4" s="387" t="s">
        <v>174</v>
      </c>
      <c r="H4" s="387" t="s">
        <v>175</v>
      </c>
      <c r="I4" s="387" t="s">
        <v>180</v>
      </c>
      <c r="J4" s="387" t="s">
        <v>176</v>
      </c>
      <c r="K4" s="387" t="s">
        <v>733</v>
      </c>
      <c r="L4" s="387" t="s">
        <v>734</v>
      </c>
      <c r="M4" s="387" t="s">
        <v>459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123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740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462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803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815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383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384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820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827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386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387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390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821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741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742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804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805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806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807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812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743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744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745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746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813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814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4079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4750</v>
      </c>
      <c r="B43" s="485" t="s">
        <v>4081</v>
      </c>
      <c r="O43" s="385" t="s">
        <v>4066</v>
      </c>
      <c r="P43" s="485" t="s">
        <v>4752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121</v>
      </c>
      <c r="G44" s="387" t="s">
        <v>121</v>
      </c>
      <c r="H44" s="387" t="s">
        <v>121</v>
      </c>
      <c r="I44" s="387" t="s">
        <v>121</v>
      </c>
      <c r="J44" s="387" t="s">
        <v>121</v>
      </c>
      <c r="K44" s="387" t="s">
        <v>121</v>
      </c>
      <c r="L44" s="387" t="s">
        <v>735</v>
      </c>
      <c r="M44" s="387" t="s">
        <v>121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178</v>
      </c>
      <c r="C45" s="387" t="s">
        <v>172</v>
      </c>
      <c r="D45" s="387" t="s">
        <v>417</v>
      </c>
      <c r="E45" s="387" t="s">
        <v>418</v>
      </c>
      <c r="F45" s="387" t="s">
        <v>173</v>
      </c>
      <c r="G45" s="387" t="s">
        <v>174</v>
      </c>
      <c r="H45" s="387" t="s">
        <v>175</v>
      </c>
      <c r="I45" s="387" t="s">
        <v>416</v>
      </c>
      <c r="J45" s="387" t="s">
        <v>176</v>
      </c>
      <c r="K45" s="387" t="s">
        <v>733</v>
      </c>
      <c r="L45" s="387" t="s">
        <v>734</v>
      </c>
      <c r="M45" s="387" t="s">
        <v>459</v>
      </c>
      <c r="N45" s="387"/>
      <c r="O45" s="387"/>
      <c r="P45" s="387" t="s">
        <v>178</v>
      </c>
      <c r="Q45" s="387" t="s">
        <v>147</v>
      </c>
      <c r="R45" s="387" t="s">
        <v>179</v>
      </c>
      <c r="S45" s="387" t="s">
        <v>148</v>
      </c>
      <c r="T45" s="387" t="s">
        <v>173</v>
      </c>
      <c r="U45" s="387" t="s">
        <v>174</v>
      </c>
      <c r="V45" s="387" t="s">
        <v>175</v>
      </c>
      <c r="W45" s="387" t="s">
        <v>180</v>
      </c>
      <c r="X45" s="387" t="s">
        <v>176</v>
      </c>
      <c r="Y45" s="387" t="s">
        <v>733</v>
      </c>
      <c r="Z45" s="387" t="s">
        <v>734</v>
      </c>
      <c r="AA45" s="387" t="s">
        <v>459</v>
      </c>
    </row>
    <row r="46" spans="1:27" x14ac:dyDescent="0.2">
      <c r="A46" s="387"/>
      <c r="B46" s="387" t="s">
        <v>178</v>
      </c>
      <c r="C46" s="387" t="s">
        <v>147</v>
      </c>
      <c r="D46" s="387" t="s">
        <v>179</v>
      </c>
      <c r="E46" s="387" t="s">
        <v>148</v>
      </c>
      <c r="F46" s="387" t="s">
        <v>173</v>
      </c>
      <c r="G46" s="387" t="s">
        <v>174</v>
      </c>
      <c r="H46" s="387" t="s">
        <v>175</v>
      </c>
      <c r="I46" s="387" t="s">
        <v>180</v>
      </c>
      <c r="J46" s="387" t="s">
        <v>176</v>
      </c>
      <c r="K46" s="387" t="s">
        <v>733</v>
      </c>
      <c r="L46" s="387" t="s">
        <v>734</v>
      </c>
      <c r="M46" s="387" t="s">
        <v>459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465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743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744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745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746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747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750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751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752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753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754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755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420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756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757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811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274</v>
      </c>
      <c r="E17" t="s">
        <v>275</v>
      </c>
      <c r="F17" s="5">
        <f ca="1">TODAY()-__4_GebDatum+1</f>
        <v>41612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276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47" workbookViewId="0">
      <selection activeCell="A75" sqref="A75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5248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5319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5249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5250</v>
      </c>
      <c r="B4" s="715" t="str">
        <f t="shared" si="0"/>
        <v>strSql = strSql &amp; "DECLARE @bd AS int" &amp; vbNewLine</v>
      </c>
    </row>
    <row r="5" spans="1:2" ht="15" x14ac:dyDescent="0.25">
      <c r="A5" t="s">
        <v>5251</v>
      </c>
      <c r="B5" s="715" t="str">
        <f t="shared" si="0"/>
        <v>strSql = strSql &amp; "DECLARE @weightKg AS int" &amp; vbNewLine</v>
      </c>
    </row>
    <row r="6" spans="1:2" ht="15" x14ac:dyDescent="0.25">
      <c r="A6" t="s">
        <v>5252</v>
      </c>
      <c r="B6" s="715" t="str">
        <f t="shared" si="0"/>
        <v>strSql = strSql &amp; "DECLARE @weightGr AS int" &amp; vbNewLine</v>
      </c>
    </row>
    <row r="7" spans="1:2" ht="15" x14ac:dyDescent="0.25">
      <c r="A7" t="s">
        <v>5253</v>
      </c>
      <c r="B7" s="715" t="str">
        <f t="shared" si="0"/>
        <v>strSql = strSql &amp; "DECLARE @bwGr AS int" &amp; vbNewLine</v>
      </c>
    </row>
    <row r="8" spans="1:2" ht="15" x14ac:dyDescent="0.25">
      <c r="A8" t="s">
        <v>5254</v>
      </c>
      <c r="B8" s="715" t="str">
        <f t="shared" si="0"/>
        <v>strSql = strSql &amp; "DECLARE @length AS int" &amp; vbNewLine</v>
      </c>
    </row>
    <row r="9" spans="1:2" ht="15" x14ac:dyDescent="0.25">
      <c r="A9" t="s">
        <v>5269</v>
      </c>
      <c r="B9" s="715" t="str">
        <f t="shared" si="0"/>
        <v>strSql = strSql &amp; "DECLARE @gesl AS int" &amp; vbNewLine</v>
      </c>
    </row>
    <row r="10" spans="1:2" ht="15" x14ac:dyDescent="0.25">
      <c r="A10" t="s">
        <v>5255</v>
      </c>
      <c r="B10" s="715" t="str">
        <f t="shared" si="0"/>
        <v>strSql = strSql &amp; "DECLARE @adD AS int" &amp; vbNewLine</v>
      </c>
    </row>
    <row r="11" spans="1:2" ht="15" x14ac:dyDescent="0.25">
      <c r="A11" t="s">
        <v>5256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5257</v>
      </c>
      <c r="B13" s="715" t="str">
        <f t="shared" si="0"/>
        <v>strSql = strSql &amp; "SET @bd = 5372" &amp; vbNewLine</v>
      </c>
    </row>
    <row r="14" spans="1:2" ht="15" x14ac:dyDescent="0.25">
      <c r="A14" t="s">
        <v>5258</v>
      </c>
      <c r="B14" s="715" t="str">
        <f t="shared" si="0"/>
        <v>strSql = strSql &amp; "SET @weightKg = 8365" &amp; vbNewLine</v>
      </c>
    </row>
    <row r="15" spans="1:2" ht="15" x14ac:dyDescent="0.25">
      <c r="A15" t="s">
        <v>5259</v>
      </c>
      <c r="B15" s="715" t="str">
        <f t="shared" si="0"/>
        <v>strSql = strSql &amp; "SET @weightGr = 8456" &amp; vbNewLine</v>
      </c>
    </row>
    <row r="16" spans="1:2" ht="15" x14ac:dyDescent="0.25">
      <c r="A16" t="s">
        <v>5260</v>
      </c>
      <c r="B16" s="715" t="str">
        <f t="shared" si="0"/>
        <v>strSql = strSql &amp; "SET @bwGr = 7734" &amp; vbNewLine</v>
      </c>
    </row>
    <row r="17" spans="1:2" ht="15" x14ac:dyDescent="0.25">
      <c r="A17" t="s">
        <v>5261</v>
      </c>
      <c r="B17" s="715" t="str">
        <f t="shared" si="0"/>
        <v>strSql = strSql &amp; "SET @adD = 10213" &amp; vbNewLine</v>
      </c>
    </row>
    <row r="18" spans="1:2" ht="15" x14ac:dyDescent="0.25">
      <c r="A18" t="s">
        <v>5262</v>
      </c>
      <c r="B18" s="715" t="str">
        <f t="shared" si="0"/>
        <v>strSql = strSql &amp; "SET @adW = 10214" &amp; vbNewLine</v>
      </c>
    </row>
    <row r="19" spans="1:2" ht="15" x14ac:dyDescent="0.25">
      <c r="A19" t="s">
        <v>5263</v>
      </c>
      <c r="B19" s="715" t="str">
        <f t="shared" si="0"/>
        <v>strSql = strSql &amp; "SET @length = 9505" &amp; vbNewLine</v>
      </c>
    </row>
    <row r="20" spans="1:2" ht="15" x14ac:dyDescent="0.25">
      <c r="A20" t="s">
        <v>5270</v>
      </c>
      <c r="B20" s="715" t="str">
        <f t="shared" si="0"/>
        <v>strSql = strSql &amp; "SET @gesl = 5373" &amp; vbNewLine</v>
      </c>
    </row>
    <row r="21" spans="1:2" ht="15" x14ac:dyDescent="0.25">
      <c r="A21" t="s">
        <v>6990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5264</v>
      </c>
      <c r="B23" s="715" t="str">
        <f t="shared" si="0"/>
        <v>strSql = strSql &amp; "SELECT DISTINCT" &amp; vbNewLine</v>
      </c>
    </row>
    <row r="24" spans="1:2" ht="15" x14ac:dyDescent="0.25">
      <c r="A24" t="s">
        <v>5271</v>
      </c>
      <c r="B24" s="715" t="str">
        <f t="shared" si="0"/>
        <v>strSql = strSql &amp; "pl.PatientID" &amp; vbNewLine</v>
      </c>
    </row>
    <row r="25" spans="1:2" ht="15" x14ac:dyDescent="0.25">
      <c r="A25" t="s">
        <v>5272</v>
      </c>
      <c r="B25" s="715" t="str">
        <f t="shared" si="0"/>
        <v>strSql = strSql &amp; ", pl.HospitalNumber" &amp; vbNewLine</v>
      </c>
    </row>
    <row r="26" spans="1:2" ht="15" x14ac:dyDescent="0.25">
      <c r="A26" t="s">
        <v>5273</v>
      </c>
      <c r="B26" s="715" t="str">
        <f t="shared" si="0"/>
        <v>strSql = strSql &amp; ", pl.LastName" &amp; vbNewLine</v>
      </c>
    </row>
    <row r="27" spans="1:2" ht="15" x14ac:dyDescent="0.25">
      <c r="A27" t="s">
        <v>5274</v>
      </c>
      <c r="B27" s="715" t="str">
        <f t="shared" si="0"/>
        <v>strSql = strSql &amp; ", pl.FirstName" &amp; vbNewLine</v>
      </c>
    </row>
    <row r="28" spans="1:2" ht="15" x14ac:dyDescent="0.25">
      <c r="A28" t="s">
        <v>6991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6992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6993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6994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6995</v>
      </c>
      <c r="B32" s="715" t="str">
        <f t="shared" si="0"/>
        <v>strSql = strSql &amp; "   BirthDate" &amp; vbNewLine</v>
      </c>
    </row>
    <row r="33" spans="1:2" ht="15" x14ac:dyDescent="0.25">
      <c r="A33" t="s">
        <v>5275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5276</v>
      </c>
      <c r="B34" s="715" t="str">
        <f t="shared" si="0"/>
        <v>strSql = strSql &amp; "   FROM Signals s " &amp; vbNewLine</v>
      </c>
    </row>
    <row r="35" spans="1:2" ht="15" x14ac:dyDescent="0.25">
      <c r="A35" t="s">
        <v>5277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5278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5279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5276</v>
      </c>
      <c r="B38" s="715" t="str">
        <f t="shared" si="0"/>
        <v>strSql = strSql &amp; "   FROM Signals s " &amp; vbNewLine</v>
      </c>
    </row>
    <row r="39" spans="1:2" ht="15" x14ac:dyDescent="0.25">
      <c r="A39" t="s">
        <v>5280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5281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5282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5276</v>
      </c>
      <c r="B42" s="715" t="str">
        <f t="shared" si="0"/>
        <v>strSql = strSql &amp; "   FROM Signals s " &amp; vbNewLine</v>
      </c>
    </row>
    <row r="43" spans="1:2" ht="15" x14ac:dyDescent="0.25">
      <c r="A43" t="s">
        <v>5283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5284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5279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5276</v>
      </c>
      <c r="B46" s="715" t="str">
        <f t="shared" si="0"/>
        <v>strSql = strSql &amp; "   FROM Signals s " &amp; vbNewLine</v>
      </c>
    </row>
    <row r="47" spans="1:2" ht="15" x14ac:dyDescent="0.25">
      <c r="A47" t="s">
        <v>5285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5286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5287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5276</v>
      </c>
      <c r="B50" s="715" t="str">
        <f t="shared" si="0"/>
        <v>strSql = strSql &amp; "   FROM Signals s " &amp; vbNewLine</v>
      </c>
    </row>
    <row r="51" spans="1:2" ht="15" x14ac:dyDescent="0.25">
      <c r="A51" t="s">
        <v>5288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5289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5290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5291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5292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5293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5294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5295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5296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5297</v>
      </c>
      <c r="B60" s="715" t="str">
        <f t="shared" si="0"/>
        <v>strSql = strSql &amp; ", lu.Name Department" &amp; vbNewLine</v>
      </c>
    </row>
    <row r="61" spans="1:2" ht="15" x14ac:dyDescent="0.25">
      <c r="A61" t="s">
        <v>5298</v>
      </c>
      <c r="B61" s="715" t="str">
        <f t="shared" si="0"/>
        <v>strSql = strSql &amp; ", b.BedName" &amp; vbNewLine</v>
      </c>
    </row>
    <row r="62" spans="1:2" ht="15" x14ac:dyDescent="0.25">
      <c r="A62" s="152" t="s">
        <v>5299</v>
      </c>
      <c r="B62" s="715" t="str">
        <f t="shared" si="0"/>
        <v>strSql = strSql &amp; ", pl.LocationFromTime" &amp; vbNewLine</v>
      </c>
    </row>
    <row r="63" spans="1:2" ht="15" x14ac:dyDescent="0.25">
      <c r="A63" t="s">
        <v>7451</v>
      </c>
      <c r="B63" s="715" t="str">
        <f t="shared" si="0"/>
        <v>strSql = strSql &amp; ", pl.TimeLog" &amp; vbNewLine</v>
      </c>
    </row>
    <row r="64" spans="1:2" ht="15" x14ac:dyDescent="0.25">
      <c r="A64" t="s">
        <v>5265</v>
      </c>
      <c r="B64" s="715" t="str">
        <f t="shared" si="0"/>
        <v>strSql = strSql &amp; "FROM PatientLogs pl" &amp; vbNewLine</v>
      </c>
    </row>
    <row r="65" spans="1:2" ht="15" x14ac:dyDescent="0.25">
      <c r="A65" t="s">
        <v>7452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5266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6996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5267</v>
      </c>
      <c r="B68" s="715" t="str">
        <f t="shared" si="1"/>
        <v>strSql = strSql &amp; "WHERE " &amp; vbNewLine</v>
      </c>
    </row>
    <row r="69" spans="1:2" ht="15" x14ac:dyDescent="0.25">
      <c r="A69" t="s">
        <v>6997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5268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6984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7453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6012</v>
      </c>
      <c r="B74" s="715" t="str">
        <f t="shared" si="1"/>
        <v>strSql = strSql &amp; "SELECT p.ParameterName" &amp; vbNewLine</v>
      </c>
    </row>
    <row r="75" spans="1:2" ht="15" x14ac:dyDescent="0.25">
      <c r="A75" t="s">
        <v>6013</v>
      </c>
      <c r="B75" s="715" t="str">
        <f t="shared" si="1"/>
        <v>strSql = strSql &amp; "FROM Parameters p " &amp; vbNewLine</v>
      </c>
    </row>
    <row r="76" spans="1:2" ht="15" x14ac:dyDescent="0.25">
      <c r="A76" t="s">
        <v>6014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6015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6016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7308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7309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7310</v>
      </c>
      <c r="B84" s="715" t="str">
        <f t="shared" si="1"/>
        <v>strSql = strSql &amp; "SELECT" &amp; vbNewLine</v>
      </c>
    </row>
    <row r="85" spans="1:2" ht="15" x14ac:dyDescent="0.25">
      <c r="A85" t="s">
        <v>7311</v>
      </c>
      <c r="B85" s="715" t="str">
        <f t="shared" si="1"/>
        <v>strSql = strSql &amp; "u.UserID" &amp; vbNewLine</v>
      </c>
    </row>
    <row r="86" spans="1:2" ht="15" x14ac:dyDescent="0.25">
      <c r="A86" t="s">
        <v>7312</v>
      </c>
      <c r="B86" s="715" t="str">
        <f t="shared" si="1"/>
        <v>strSql = strSql &amp; ", u.Login" &amp; vbNewLine</v>
      </c>
    </row>
    <row r="87" spans="1:2" ht="15" x14ac:dyDescent="0.25">
      <c r="A87" t="s">
        <v>7313</v>
      </c>
      <c r="B87" s="715" t="str">
        <f t="shared" si="1"/>
        <v>strSql = strSql &amp; ", u.FirstName" &amp; vbNewLine</v>
      </c>
    </row>
    <row r="88" spans="1:2" ht="15" x14ac:dyDescent="0.25">
      <c r="A88" t="s">
        <v>7314</v>
      </c>
      <c r="B88" s="715" t="str">
        <f t="shared" si="1"/>
        <v>strSql = strSql &amp; ", u.LastName" &amp; vbNewLine</v>
      </c>
    </row>
    <row r="89" spans="1:2" ht="15" x14ac:dyDescent="0.25">
      <c r="A89" t="s">
        <v>7315</v>
      </c>
      <c r="B89" s="715" t="str">
        <f t="shared" si="1"/>
        <v>strSql = strSql &amp; ", ut.UserTypeName" &amp; vbNewLine</v>
      </c>
    </row>
    <row r="90" spans="1:2" ht="15" x14ac:dyDescent="0.25">
      <c r="A90" t="s">
        <v>7316</v>
      </c>
      <c r="B90" s="715" t="str">
        <f t="shared" si="1"/>
        <v>strSql = strSql &amp; "FROM Users u" &amp; vbNewLine</v>
      </c>
    </row>
    <row r="91" spans="1:2" ht="15" x14ac:dyDescent="0.25">
      <c r="A91" t="s">
        <v>7317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7318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895</v>
      </c>
      <c r="B2" t="s">
        <v>7485</v>
      </c>
    </row>
    <row r="3" spans="1:2" x14ac:dyDescent="0.2">
      <c r="A3" t="s">
        <v>896</v>
      </c>
      <c r="B3" t="s">
        <v>6982</v>
      </c>
    </row>
    <row r="4" spans="1:2" x14ac:dyDescent="0.2">
      <c r="A4" t="s">
        <v>897</v>
      </c>
      <c r="B4" t="s">
        <v>7486</v>
      </c>
    </row>
    <row r="5" spans="1:2" x14ac:dyDescent="0.2">
      <c r="A5" t="s">
        <v>898</v>
      </c>
      <c r="B5" t="s">
        <v>7487</v>
      </c>
    </row>
    <row r="6" spans="1:2" x14ac:dyDescent="0.2">
      <c r="A6" t="s">
        <v>899</v>
      </c>
      <c r="B6">
        <v>42650</v>
      </c>
    </row>
    <row r="7" spans="1:2" x14ac:dyDescent="0.2">
      <c r="A7" t="s">
        <v>5110</v>
      </c>
      <c r="B7" t="s">
        <v>3492</v>
      </c>
    </row>
    <row r="8" spans="1:2" x14ac:dyDescent="0.2">
      <c r="A8" t="s">
        <v>5111</v>
      </c>
      <c r="B8" t="s">
        <v>3492</v>
      </c>
    </row>
    <row r="9" spans="1:2" x14ac:dyDescent="0.2">
      <c r="A9" t="s">
        <v>5112</v>
      </c>
      <c r="B9" t="s">
        <v>3492</v>
      </c>
    </row>
    <row r="10" spans="1:2" x14ac:dyDescent="0.2">
      <c r="A10" t="s">
        <v>5113</v>
      </c>
      <c r="B10" t="s">
        <v>3492</v>
      </c>
    </row>
    <row r="11" spans="1:2" x14ac:dyDescent="0.2">
      <c r="A11" t="s">
        <v>5114</v>
      </c>
      <c r="B11" t="s">
        <v>3492</v>
      </c>
    </row>
    <row r="12" spans="1:2" x14ac:dyDescent="0.2">
      <c r="A12" t="s">
        <v>5115</v>
      </c>
      <c r="B12" t="s">
        <v>3492</v>
      </c>
    </row>
    <row r="13" spans="1:2" x14ac:dyDescent="0.2">
      <c r="A13" t="s">
        <v>5116</v>
      </c>
      <c r="B13" t="s">
        <v>3492</v>
      </c>
    </row>
    <row r="14" spans="1:2" x14ac:dyDescent="0.2">
      <c r="A14" t="s">
        <v>5117</v>
      </c>
      <c r="B14" t="s">
        <v>3492</v>
      </c>
    </row>
    <row r="15" spans="1:2" x14ac:dyDescent="0.2">
      <c r="A15" t="s">
        <v>5118</v>
      </c>
      <c r="B15" t="s">
        <v>3492</v>
      </c>
    </row>
    <row r="16" spans="1:2" x14ac:dyDescent="0.2">
      <c r="A16" t="s">
        <v>5119</v>
      </c>
      <c r="B16" t="s">
        <v>3492</v>
      </c>
    </row>
    <row r="17" spans="1:2" x14ac:dyDescent="0.2">
      <c r="A17" t="s">
        <v>5120</v>
      </c>
      <c r="B17" t="s">
        <v>3492</v>
      </c>
    </row>
    <row r="18" spans="1:2" x14ac:dyDescent="0.2">
      <c r="A18" t="s">
        <v>5121</v>
      </c>
      <c r="B18" t="s">
        <v>3492</v>
      </c>
    </row>
    <row r="19" spans="1:2" x14ac:dyDescent="0.2">
      <c r="A19" t="s">
        <v>5122</v>
      </c>
      <c r="B19" t="s">
        <v>3492</v>
      </c>
    </row>
    <row r="20" spans="1:2" x14ac:dyDescent="0.2">
      <c r="A20" t="s">
        <v>5123</v>
      </c>
      <c r="B20" t="s">
        <v>3492</v>
      </c>
    </row>
    <row r="21" spans="1:2" x14ac:dyDescent="0.2">
      <c r="A21" t="s">
        <v>1742</v>
      </c>
      <c r="B21" t="s">
        <v>7488</v>
      </c>
    </row>
    <row r="22" spans="1:2" x14ac:dyDescent="0.2">
      <c r="A22" t="s">
        <v>1743</v>
      </c>
      <c r="B22" t="s">
        <v>7489</v>
      </c>
    </row>
    <row r="23" spans="1:2" x14ac:dyDescent="0.2">
      <c r="A23" t="s">
        <v>1744</v>
      </c>
      <c r="B23" t="s">
        <v>7490</v>
      </c>
    </row>
    <row r="24" spans="1:2" x14ac:dyDescent="0.2">
      <c r="A24" t="s">
        <v>1745</v>
      </c>
      <c r="B24" t="s">
        <v>3492</v>
      </c>
    </row>
    <row r="25" spans="1:2" x14ac:dyDescent="0.2">
      <c r="A25" t="s">
        <v>1746</v>
      </c>
      <c r="B25" t="s">
        <v>3492</v>
      </c>
    </row>
    <row r="26" spans="1:2" x14ac:dyDescent="0.2">
      <c r="A26" t="s">
        <v>1747</v>
      </c>
      <c r="B26" t="s">
        <v>3492</v>
      </c>
    </row>
    <row r="27" spans="1:2" x14ac:dyDescent="0.2">
      <c r="A27" t="s">
        <v>1748</v>
      </c>
      <c r="B27" t="s">
        <v>3492</v>
      </c>
    </row>
    <row r="28" spans="1:2" x14ac:dyDescent="0.2">
      <c r="A28" t="s">
        <v>1749</v>
      </c>
      <c r="B28" t="s">
        <v>3492</v>
      </c>
    </row>
    <row r="29" spans="1:2" x14ac:dyDescent="0.2">
      <c r="A29" t="s">
        <v>1750</v>
      </c>
      <c r="B29" t="s">
        <v>3492</v>
      </c>
    </row>
    <row r="30" spans="1:2" x14ac:dyDescent="0.2">
      <c r="A30" t="s">
        <v>1751</v>
      </c>
      <c r="B30" t="s">
        <v>3492</v>
      </c>
    </row>
    <row r="31" spans="1:2" x14ac:dyDescent="0.2">
      <c r="A31" t="s">
        <v>1752</v>
      </c>
      <c r="B31" t="s">
        <v>3492</v>
      </c>
    </row>
    <row r="32" spans="1:2" x14ac:dyDescent="0.2">
      <c r="A32" t="s">
        <v>1753</v>
      </c>
      <c r="B32" t="s">
        <v>3492</v>
      </c>
    </row>
    <row r="33" spans="1:2" x14ac:dyDescent="0.2">
      <c r="A33" t="s">
        <v>1754</v>
      </c>
      <c r="B33" t="s">
        <v>3492</v>
      </c>
    </row>
    <row r="34" spans="1:2" x14ac:dyDescent="0.2">
      <c r="A34" t="s">
        <v>1755</v>
      </c>
      <c r="B34" t="s">
        <v>3492</v>
      </c>
    </row>
    <row r="35" spans="1:2" x14ac:dyDescent="0.2">
      <c r="A35" t="s">
        <v>1756</v>
      </c>
      <c r="B35" t="s">
        <v>3492</v>
      </c>
    </row>
    <row r="36" spans="1:2" x14ac:dyDescent="0.2">
      <c r="A36" t="s">
        <v>1757</v>
      </c>
      <c r="B36" t="s">
        <v>3492</v>
      </c>
    </row>
    <row r="37" spans="1:2" x14ac:dyDescent="0.2">
      <c r="A37" t="s">
        <v>1758</v>
      </c>
      <c r="B37" t="s">
        <v>3492</v>
      </c>
    </row>
    <row r="38" spans="1:2" x14ac:dyDescent="0.2">
      <c r="A38" t="s">
        <v>1759</v>
      </c>
      <c r="B38" t="s">
        <v>3492</v>
      </c>
    </row>
    <row r="39" spans="1:2" x14ac:dyDescent="0.2">
      <c r="A39" t="s">
        <v>1760</v>
      </c>
      <c r="B39" t="s">
        <v>3492</v>
      </c>
    </row>
    <row r="40" spans="1:2" x14ac:dyDescent="0.2">
      <c r="A40" t="s">
        <v>1761</v>
      </c>
      <c r="B40" t="s">
        <v>3492</v>
      </c>
    </row>
    <row r="41" spans="1:2" x14ac:dyDescent="0.2">
      <c r="A41" t="s">
        <v>1762</v>
      </c>
      <c r="B41" t="s">
        <v>3492</v>
      </c>
    </row>
    <row r="42" spans="1:2" x14ac:dyDescent="0.2">
      <c r="A42" t="s">
        <v>1763</v>
      </c>
      <c r="B42" t="s">
        <v>3492</v>
      </c>
    </row>
    <row r="43" spans="1:2" x14ac:dyDescent="0.2">
      <c r="A43" t="s">
        <v>1764</v>
      </c>
      <c r="B43" t="s">
        <v>3492</v>
      </c>
    </row>
    <row r="44" spans="1:2" x14ac:dyDescent="0.2">
      <c r="A44" t="s">
        <v>1765</v>
      </c>
      <c r="B44" t="s">
        <v>3492</v>
      </c>
    </row>
    <row r="45" spans="1:2" x14ac:dyDescent="0.2">
      <c r="A45" t="s">
        <v>1766</v>
      </c>
      <c r="B45" t="s">
        <v>3492</v>
      </c>
    </row>
    <row r="46" spans="1:2" x14ac:dyDescent="0.2">
      <c r="A46" t="s">
        <v>1767</v>
      </c>
      <c r="B46" t="s">
        <v>3492</v>
      </c>
    </row>
    <row r="47" spans="1:2" x14ac:dyDescent="0.2">
      <c r="A47" t="s">
        <v>1768</v>
      </c>
      <c r="B47" t="s">
        <v>3492</v>
      </c>
    </row>
    <row r="48" spans="1:2" x14ac:dyDescent="0.2">
      <c r="A48" t="s">
        <v>1769</v>
      </c>
      <c r="B48" t="s">
        <v>3492</v>
      </c>
    </row>
    <row r="49" spans="1:2" x14ac:dyDescent="0.2">
      <c r="A49" t="s">
        <v>1770</v>
      </c>
      <c r="B49" t="s">
        <v>3492</v>
      </c>
    </row>
    <row r="50" spans="1:2" x14ac:dyDescent="0.2">
      <c r="A50" t="s">
        <v>1771</v>
      </c>
      <c r="B50" t="s">
        <v>3492</v>
      </c>
    </row>
    <row r="51" spans="1:2" x14ac:dyDescent="0.2">
      <c r="A51" t="s">
        <v>5333</v>
      </c>
      <c r="B51">
        <v>90</v>
      </c>
    </row>
    <row r="52" spans="1:2" x14ac:dyDescent="0.2">
      <c r="A52" t="s">
        <v>5335</v>
      </c>
      <c r="B52">
        <v>7</v>
      </c>
    </row>
    <row r="53" spans="1:2" x14ac:dyDescent="0.2">
      <c r="A53" t="s">
        <v>5337</v>
      </c>
      <c r="B53">
        <v>0</v>
      </c>
    </row>
    <row r="54" spans="1:2" x14ac:dyDescent="0.2">
      <c r="A54" t="s">
        <v>5339</v>
      </c>
      <c r="B54" t="s">
        <v>3492</v>
      </c>
    </row>
    <row r="55" spans="1:2" x14ac:dyDescent="0.2">
      <c r="A55" t="s">
        <v>5341</v>
      </c>
      <c r="B55" t="s">
        <v>3492</v>
      </c>
    </row>
    <row r="56" spans="1:2" x14ac:dyDescent="0.2">
      <c r="A56" t="s">
        <v>5343</v>
      </c>
      <c r="B56" t="s">
        <v>3492</v>
      </c>
    </row>
    <row r="57" spans="1:2" x14ac:dyDescent="0.2">
      <c r="A57" t="s">
        <v>5345</v>
      </c>
      <c r="B57" t="s">
        <v>3492</v>
      </c>
    </row>
    <row r="58" spans="1:2" x14ac:dyDescent="0.2">
      <c r="A58" t="s">
        <v>5347</v>
      </c>
      <c r="B58" t="s">
        <v>3492</v>
      </c>
    </row>
    <row r="59" spans="1:2" x14ac:dyDescent="0.2">
      <c r="A59" t="s">
        <v>5349</v>
      </c>
      <c r="B59" t="s">
        <v>3492</v>
      </c>
    </row>
    <row r="60" spans="1:2" x14ac:dyDescent="0.2">
      <c r="A60" t="s">
        <v>5351</v>
      </c>
      <c r="B60" t="s">
        <v>3492</v>
      </c>
    </row>
    <row r="61" spans="1:2" x14ac:dyDescent="0.2">
      <c r="A61" t="s">
        <v>5353</v>
      </c>
      <c r="B61" t="s">
        <v>3492</v>
      </c>
    </row>
    <row r="62" spans="1:2" x14ac:dyDescent="0.2">
      <c r="A62" t="s">
        <v>5355</v>
      </c>
      <c r="B62" t="s">
        <v>3492</v>
      </c>
    </row>
    <row r="63" spans="1:2" x14ac:dyDescent="0.2">
      <c r="A63" t="s">
        <v>5357</v>
      </c>
      <c r="B63" t="s">
        <v>3492</v>
      </c>
    </row>
    <row r="64" spans="1:2" x14ac:dyDescent="0.2">
      <c r="A64" t="s">
        <v>5359</v>
      </c>
      <c r="B64" t="s">
        <v>3492</v>
      </c>
    </row>
    <row r="65" spans="1:2" x14ac:dyDescent="0.2">
      <c r="A65" t="s">
        <v>5361</v>
      </c>
      <c r="B65" t="s">
        <v>3492</v>
      </c>
    </row>
    <row r="66" spans="1:2" x14ac:dyDescent="0.2">
      <c r="A66" t="s">
        <v>5363</v>
      </c>
      <c r="B66" t="s">
        <v>3492</v>
      </c>
    </row>
    <row r="67" spans="1:2" x14ac:dyDescent="0.2">
      <c r="A67" t="s">
        <v>5365</v>
      </c>
      <c r="B67" t="s">
        <v>3492</v>
      </c>
    </row>
    <row r="68" spans="1:2" x14ac:dyDescent="0.2">
      <c r="A68" t="s">
        <v>5367</v>
      </c>
      <c r="B68" t="s">
        <v>3492</v>
      </c>
    </row>
    <row r="69" spans="1:2" x14ac:dyDescent="0.2">
      <c r="A69" t="s">
        <v>5369</v>
      </c>
      <c r="B69" t="s">
        <v>3492</v>
      </c>
    </row>
    <row r="70" spans="1:2" x14ac:dyDescent="0.2">
      <c r="A70" t="s">
        <v>5371</v>
      </c>
      <c r="B70" t="s">
        <v>3492</v>
      </c>
    </row>
    <row r="71" spans="1:2" x14ac:dyDescent="0.2">
      <c r="A71" t="s">
        <v>5373</v>
      </c>
      <c r="B71" t="s">
        <v>3492</v>
      </c>
    </row>
    <row r="72" spans="1:2" x14ac:dyDescent="0.2">
      <c r="A72" t="s">
        <v>5375</v>
      </c>
      <c r="B72" t="s">
        <v>3492</v>
      </c>
    </row>
    <row r="73" spans="1:2" x14ac:dyDescent="0.2">
      <c r="A73" t="s">
        <v>5377</v>
      </c>
      <c r="B73" t="s">
        <v>3492</v>
      </c>
    </row>
    <row r="74" spans="1:2" x14ac:dyDescent="0.2">
      <c r="A74" t="s">
        <v>5379</v>
      </c>
      <c r="B74" t="s">
        <v>3492</v>
      </c>
    </row>
    <row r="75" spans="1:2" x14ac:dyDescent="0.2">
      <c r="A75" t="s">
        <v>5381</v>
      </c>
      <c r="B75" t="s">
        <v>3492</v>
      </c>
    </row>
    <row r="76" spans="1:2" x14ac:dyDescent="0.2">
      <c r="A76" t="s">
        <v>5383</v>
      </c>
      <c r="B76" t="s">
        <v>3492</v>
      </c>
    </row>
    <row r="77" spans="1:2" x14ac:dyDescent="0.2">
      <c r="A77" t="s">
        <v>5385</v>
      </c>
      <c r="B77" t="s">
        <v>3492</v>
      </c>
    </row>
    <row r="78" spans="1:2" x14ac:dyDescent="0.2">
      <c r="A78" t="s">
        <v>5387</v>
      </c>
      <c r="B78" t="s">
        <v>3492</v>
      </c>
    </row>
    <row r="79" spans="1:2" x14ac:dyDescent="0.2">
      <c r="A79" t="s">
        <v>5389</v>
      </c>
      <c r="B79" t="s">
        <v>3492</v>
      </c>
    </row>
    <row r="80" spans="1:2" x14ac:dyDescent="0.2">
      <c r="A80" t="s">
        <v>5391</v>
      </c>
      <c r="B80" t="s">
        <v>3492</v>
      </c>
    </row>
    <row r="81" spans="1:2" x14ac:dyDescent="0.2">
      <c r="A81" t="s">
        <v>1772</v>
      </c>
      <c r="B81" t="s">
        <v>121</v>
      </c>
    </row>
    <row r="82" spans="1:2" x14ac:dyDescent="0.2">
      <c r="A82" t="s">
        <v>1773</v>
      </c>
      <c r="B82" t="s">
        <v>121</v>
      </c>
    </row>
    <row r="83" spans="1:2" x14ac:dyDescent="0.2">
      <c r="A83" t="s">
        <v>1774</v>
      </c>
      <c r="B83" t="s">
        <v>121</v>
      </c>
    </row>
    <row r="84" spans="1:2" x14ac:dyDescent="0.2">
      <c r="A84" t="s">
        <v>1775</v>
      </c>
      <c r="B84" t="s">
        <v>3492</v>
      </c>
    </row>
    <row r="85" spans="1:2" x14ac:dyDescent="0.2">
      <c r="A85" t="s">
        <v>1776</v>
      </c>
      <c r="B85" t="s">
        <v>3492</v>
      </c>
    </row>
    <row r="86" spans="1:2" x14ac:dyDescent="0.2">
      <c r="A86" t="s">
        <v>1777</v>
      </c>
      <c r="B86" t="s">
        <v>3492</v>
      </c>
    </row>
    <row r="87" spans="1:2" x14ac:dyDescent="0.2">
      <c r="A87" t="s">
        <v>1778</v>
      </c>
      <c r="B87" t="s">
        <v>3492</v>
      </c>
    </row>
    <row r="88" spans="1:2" x14ac:dyDescent="0.2">
      <c r="A88" t="s">
        <v>1779</v>
      </c>
      <c r="B88" t="s">
        <v>3492</v>
      </c>
    </row>
    <row r="89" spans="1:2" x14ac:dyDescent="0.2">
      <c r="A89" t="s">
        <v>1780</v>
      </c>
      <c r="B89" t="s">
        <v>3492</v>
      </c>
    </row>
    <row r="90" spans="1:2" x14ac:dyDescent="0.2">
      <c r="A90" t="s">
        <v>1781</v>
      </c>
      <c r="B90" t="s">
        <v>3492</v>
      </c>
    </row>
    <row r="91" spans="1:2" x14ac:dyDescent="0.2">
      <c r="A91" t="s">
        <v>1782</v>
      </c>
      <c r="B91" t="s">
        <v>3492</v>
      </c>
    </row>
    <row r="92" spans="1:2" x14ac:dyDescent="0.2">
      <c r="A92" t="s">
        <v>1783</v>
      </c>
      <c r="B92" t="s">
        <v>3492</v>
      </c>
    </row>
    <row r="93" spans="1:2" x14ac:dyDescent="0.2">
      <c r="A93" t="s">
        <v>1784</v>
      </c>
      <c r="B93" t="s">
        <v>3492</v>
      </c>
    </row>
    <row r="94" spans="1:2" x14ac:dyDescent="0.2">
      <c r="A94" t="s">
        <v>1785</v>
      </c>
      <c r="B94" t="s">
        <v>3492</v>
      </c>
    </row>
    <row r="95" spans="1:2" x14ac:dyDescent="0.2">
      <c r="A95" t="s">
        <v>1786</v>
      </c>
      <c r="B95" t="s">
        <v>3492</v>
      </c>
    </row>
    <row r="96" spans="1:2" x14ac:dyDescent="0.2">
      <c r="A96" t="s">
        <v>1787</v>
      </c>
      <c r="B96" t="s">
        <v>3492</v>
      </c>
    </row>
    <row r="97" spans="1:2" x14ac:dyDescent="0.2">
      <c r="A97" t="s">
        <v>1788</v>
      </c>
      <c r="B97" t="s">
        <v>3492</v>
      </c>
    </row>
    <row r="98" spans="1:2" x14ac:dyDescent="0.2">
      <c r="A98" t="s">
        <v>1789</v>
      </c>
      <c r="B98" t="s">
        <v>3492</v>
      </c>
    </row>
    <row r="99" spans="1:2" x14ac:dyDescent="0.2">
      <c r="A99" t="s">
        <v>1790</v>
      </c>
      <c r="B99" t="s">
        <v>3492</v>
      </c>
    </row>
    <row r="100" spans="1:2" x14ac:dyDescent="0.2">
      <c r="A100" t="s">
        <v>1791</v>
      </c>
      <c r="B100" t="s">
        <v>3492</v>
      </c>
    </row>
    <row r="101" spans="1:2" x14ac:dyDescent="0.2">
      <c r="A101" t="s">
        <v>1792</v>
      </c>
      <c r="B101" t="s">
        <v>3492</v>
      </c>
    </row>
    <row r="102" spans="1:2" x14ac:dyDescent="0.2">
      <c r="A102" t="s">
        <v>1793</v>
      </c>
      <c r="B102" t="s">
        <v>3492</v>
      </c>
    </row>
    <row r="103" spans="1:2" x14ac:dyDescent="0.2">
      <c r="A103" t="s">
        <v>1794</v>
      </c>
      <c r="B103" t="s">
        <v>3492</v>
      </c>
    </row>
    <row r="104" spans="1:2" x14ac:dyDescent="0.2">
      <c r="A104" t="s">
        <v>1795</v>
      </c>
      <c r="B104" t="s">
        <v>3492</v>
      </c>
    </row>
    <row r="105" spans="1:2" x14ac:dyDescent="0.2">
      <c r="A105" t="s">
        <v>1796</v>
      </c>
      <c r="B105" t="s">
        <v>3492</v>
      </c>
    </row>
    <row r="106" spans="1:2" x14ac:dyDescent="0.2">
      <c r="A106" t="s">
        <v>1797</v>
      </c>
      <c r="B106" t="s">
        <v>3492</v>
      </c>
    </row>
    <row r="107" spans="1:2" x14ac:dyDescent="0.2">
      <c r="A107" t="s">
        <v>1798</v>
      </c>
      <c r="B107" t="s">
        <v>3492</v>
      </c>
    </row>
    <row r="108" spans="1:2" x14ac:dyDescent="0.2">
      <c r="A108" t="s">
        <v>1799</v>
      </c>
      <c r="B108" t="s">
        <v>3492</v>
      </c>
    </row>
    <row r="109" spans="1:2" x14ac:dyDescent="0.2">
      <c r="A109" t="s">
        <v>1800</v>
      </c>
      <c r="B109" t="s">
        <v>3492</v>
      </c>
    </row>
    <row r="110" spans="1:2" x14ac:dyDescent="0.2">
      <c r="A110" t="s">
        <v>1801</v>
      </c>
      <c r="B110" t="s">
        <v>3492</v>
      </c>
    </row>
    <row r="111" spans="1:2" x14ac:dyDescent="0.2">
      <c r="A111" t="s">
        <v>1802</v>
      </c>
      <c r="B111">
        <v>1</v>
      </c>
    </row>
    <row r="112" spans="1:2" x14ac:dyDescent="0.2">
      <c r="A112" t="s">
        <v>1803</v>
      </c>
      <c r="B112">
        <v>7</v>
      </c>
    </row>
    <row r="113" spans="1:2" x14ac:dyDescent="0.2">
      <c r="A113" t="s">
        <v>1804</v>
      </c>
      <c r="B113">
        <v>25</v>
      </c>
    </row>
    <row r="114" spans="1:2" x14ac:dyDescent="0.2">
      <c r="A114" t="s">
        <v>1805</v>
      </c>
      <c r="B114">
        <v>0</v>
      </c>
    </row>
    <row r="115" spans="1:2" x14ac:dyDescent="0.2">
      <c r="A115" t="s">
        <v>1806</v>
      </c>
      <c r="B115">
        <v>0</v>
      </c>
    </row>
    <row r="116" spans="1:2" x14ac:dyDescent="0.2">
      <c r="A116" t="s">
        <v>1807</v>
      </c>
      <c r="B116">
        <v>0</v>
      </c>
    </row>
    <row r="117" spans="1:2" x14ac:dyDescent="0.2">
      <c r="A117" t="s">
        <v>1808</v>
      </c>
      <c r="B117">
        <v>0</v>
      </c>
    </row>
    <row r="118" spans="1:2" x14ac:dyDescent="0.2">
      <c r="A118" t="s">
        <v>1809</v>
      </c>
      <c r="B118">
        <v>0</v>
      </c>
    </row>
    <row r="119" spans="1:2" x14ac:dyDescent="0.2">
      <c r="A119" t="s">
        <v>1810</v>
      </c>
      <c r="B119">
        <v>0</v>
      </c>
    </row>
    <row r="120" spans="1:2" x14ac:dyDescent="0.2">
      <c r="A120" t="s">
        <v>1811</v>
      </c>
      <c r="B120">
        <v>0</v>
      </c>
    </row>
    <row r="121" spans="1:2" x14ac:dyDescent="0.2">
      <c r="A121" t="s">
        <v>1812</v>
      </c>
      <c r="B121">
        <v>0</v>
      </c>
    </row>
    <row r="122" spans="1:2" x14ac:dyDescent="0.2">
      <c r="A122" t="s">
        <v>1813</v>
      </c>
      <c r="B122">
        <v>0</v>
      </c>
    </row>
    <row r="123" spans="1:2" x14ac:dyDescent="0.2">
      <c r="A123" t="s">
        <v>1814</v>
      </c>
      <c r="B123">
        <v>0</v>
      </c>
    </row>
    <row r="124" spans="1:2" x14ac:dyDescent="0.2">
      <c r="A124" t="s">
        <v>1815</v>
      </c>
      <c r="B124">
        <v>0</v>
      </c>
    </row>
    <row r="125" spans="1:2" x14ac:dyDescent="0.2">
      <c r="A125" t="s">
        <v>1816</v>
      </c>
      <c r="B125">
        <v>0</v>
      </c>
    </row>
    <row r="126" spans="1:2" x14ac:dyDescent="0.2">
      <c r="A126" t="s">
        <v>1817</v>
      </c>
      <c r="B126">
        <v>0</v>
      </c>
    </row>
    <row r="127" spans="1:2" x14ac:dyDescent="0.2">
      <c r="A127" t="s">
        <v>1818</v>
      </c>
      <c r="B127">
        <v>0</v>
      </c>
    </row>
    <row r="128" spans="1:2" x14ac:dyDescent="0.2">
      <c r="A128" t="s">
        <v>1819</v>
      </c>
      <c r="B128">
        <v>0</v>
      </c>
    </row>
    <row r="129" spans="1:2" x14ac:dyDescent="0.2">
      <c r="A129" t="s">
        <v>1820</v>
      </c>
      <c r="B129">
        <v>0</v>
      </c>
    </row>
    <row r="130" spans="1:2" x14ac:dyDescent="0.2">
      <c r="A130" t="s">
        <v>1821</v>
      </c>
      <c r="B130">
        <v>0</v>
      </c>
    </row>
    <row r="131" spans="1:2" x14ac:dyDescent="0.2">
      <c r="A131" t="s">
        <v>1822</v>
      </c>
      <c r="B131">
        <v>0</v>
      </c>
    </row>
    <row r="132" spans="1:2" x14ac:dyDescent="0.2">
      <c r="A132" t="s">
        <v>1823</v>
      </c>
      <c r="B132">
        <v>0</v>
      </c>
    </row>
    <row r="133" spans="1:2" x14ac:dyDescent="0.2">
      <c r="A133" t="s">
        <v>1824</v>
      </c>
      <c r="B133">
        <v>0</v>
      </c>
    </row>
    <row r="134" spans="1:2" x14ac:dyDescent="0.2">
      <c r="A134" t="s">
        <v>1825</v>
      </c>
      <c r="B134">
        <v>0</v>
      </c>
    </row>
    <row r="135" spans="1:2" x14ac:dyDescent="0.2">
      <c r="A135" t="s">
        <v>1826</v>
      </c>
      <c r="B135">
        <v>0</v>
      </c>
    </row>
    <row r="136" spans="1:2" x14ac:dyDescent="0.2">
      <c r="A136" t="s">
        <v>1827</v>
      </c>
      <c r="B136">
        <v>0</v>
      </c>
    </row>
    <row r="137" spans="1:2" x14ac:dyDescent="0.2">
      <c r="A137" t="s">
        <v>1828</v>
      </c>
      <c r="B137">
        <v>0</v>
      </c>
    </row>
    <row r="138" spans="1:2" x14ac:dyDescent="0.2">
      <c r="A138" t="s">
        <v>1829</v>
      </c>
      <c r="B138">
        <v>0</v>
      </c>
    </row>
    <row r="139" spans="1:2" x14ac:dyDescent="0.2">
      <c r="A139" t="s">
        <v>1830</v>
      </c>
      <c r="B139">
        <v>0</v>
      </c>
    </row>
    <row r="140" spans="1:2" x14ac:dyDescent="0.2">
      <c r="A140" t="s">
        <v>1831</v>
      </c>
      <c r="B140">
        <v>0</v>
      </c>
    </row>
    <row r="141" spans="1:2" x14ac:dyDescent="0.2">
      <c r="A141" t="s">
        <v>1832</v>
      </c>
      <c r="B141" t="s">
        <v>7491</v>
      </c>
    </row>
    <row r="142" spans="1:2" x14ac:dyDescent="0.2">
      <c r="A142" t="s">
        <v>1833</v>
      </c>
      <c r="B142" t="s">
        <v>7492</v>
      </c>
    </row>
    <row r="143" spans="1:2" x14ac:dyDescent="0.2">
      <c r="A143" t="s">
        <v>1834</v>
      </c>
      <c r="B143" t="s">
        <v>7493</v>
      </c>
    </row>
    <row r="144" spans="1:2" x14ac:dyDescent="0.2">
      <c r="A144" t="s">
        <v>1835</v>
      </c>
      <c r="B144" t="s">
        <v>3492</v>
      </c>
    </row>
    <row r="145" spans="1:2" x14ac:dyDescent="0.2">
      <c r="A145" t="s">
        <v>1836</v>
      </c>
      <c r="B145" t="s">
        <v>3492</v>
      </c>
    </row>
    <row r="146" spans="1:2" x14ac:dyDescent="0.2">
      <c r="A146" t="s">
        <v>1837</v>
      </c>
      <c r="B146" t="s">
        <v>3492</v>
      </c>
    </row>
    <row r="147" spans="1:2" x14ac:dyDescent="0.2">
      <c r="A147" t="s">
        <v>1838</v>
      </c>
      <c r="B147" t="s">
        <v>3492</v>
      </c>
    </row>
    <row r="148" spans="1:2" x14ac:dyDescent="0.2">
      <c r="A148" t="s">
        <v>1839</v>
      </c>
      <c r="B148" t="s">
        <v>3492</v>
      </c>
    </row>
    <row r="149" spans="1:2" x14ac:dyDescent="0.2">
      <c r="A149" t="s">
        <v>1840</v>
      </c>
      <c r="B149" t="s">
        <v>3492</v>
      </c>
    </row>
    <row r="150" spans="1:2" x14ac:dyDescent="0.2">
      <c r="A150" t="s">
        <v>1841</v>
      </c>
      <c r="B150" t="s">
        <v>3492</v>
      </c>
    </row>
    <row r="151" spans="1:2" x14ac:dyDescent="0.2">
      <c r="A151" t="s">
        <v>1842</v>
      </c>
      <c r="B151" t="s">
        <v>3492</v>
      </c>
    </row>
    <row r="152" spans="1:2" x14ac:dyDescent="0.2">
      <c r="A152" t="s">
        <v>1843</v>
      </c>
      <c r="B152" t="s">
        <v>3492</v>
      </c>
    </row>
    <row r="153" spans="1:2" x14ac:dyDescent="0.2">
      <c r="A153" t="s">
        <v>1844</v>
      </c>
      <c r="B153" t="s">
        <v>3492</v>
      </c>
    </row>
    <row r="154" spans="1:2" x14ac:dyDescent="0.2">
      <c r="A154" t="s">
        <v>1845</v>
      </c>
      <c r="B154" t="s">
        <v>3492</v>
      </c>
    </row>
    <row r="155" spans="1:2" x14ac:dyDescent="0.2">
      <c r="A155" t="s">
        <v>1846</v>
      </c>
      <c r="B155" t="s">
        <v>3492</v>
      </c>
    </row>
    <row r="156" spans="1:2" x14ac:dyDescent="0.2">
      <c r="A156" t="s">
        <v>1847</v>
      </c>
      <c r="B156" t="s">
        <v>3492</v>
      </c>
    </row>
    <row r="157" spans="1:2" x14ac:dyDescent="0.2">
      <c r="A157" t="s">
        <v>1848</v>
      </c>
      <c r="B157" t="s">
        <v>3492</v>
      </c>
    </row>
    <row r="158" spans="1:2" x14ac:dyDescent="0.2">
      <c r="A158" t="s">
        <v>1849</v>
      </c>
      <c r="B158" t="s">
        <v>3492</v>
      </c>
    </row>
    <row r="159" spans="1:2" x14ac:dyDescent="0.2">
      <c r="A159" t="s">
        <v>1850</v>
      </c>
      <c r="B159" t="s">
        <v>3492</v>
      </c>
    </row>
    <row r="160" spans="1:2" x14ac:dyDescent="0.2">
      <c r="A160" t="s">
        <v>1851</v>
      </c>
      <c r="B160" t="s">
        <v>3492</v>
      </c>
    </row>
    <row r="161" spans="1:2" x14ac:dyDescent="0.2">
      <c r="A161" t="s">
        <v>1852</v>
      </c>
      <c r="B161" t="s">
        <v>3492</v>
      </c>
    </row>
    <row r="162" spans="1:2" x14ac:dyDescent="0.2">
      <c r="A162" t="s">
        <v>1853</v>
      </c>
      <c r="B162" t="s">
        <v>3492</v>
      </c>
    </row>
    <row r="163" spans="1:2" x14ac:dyDescent="0.2">
      <c r="A163" t="s">
        <v>1854</v>
      </c>
      <c r="B163" t="s">
        <v>3492</v>
      </c>
    </row>
    <row r="164" spans="1:2" x14ac:dyDescent="0.2">
      <c r="A164" t="s">
        <v>1855</v>
      </c>
      <c r="B164" t="s">
        <v>3492</v>
      </c>
    </row>
    <row r="165" spans="1:2" x14ac:dyDescent="0.2">
      <c r="A165" t="s">
        <v>1856</v>
      </c>
      <c r="B165" t="s">
        <v>3492</v>
      </c>
    </row>
    <row r="166" spans="1:2" x14ac:dyDescent="0.2">
      <c r="A166" t="s">
        <v>1857</v>
      </c>
      <c r="B166" t="s">
        <v>3492</v>
      </c>
    </row>
    <row r="167" spans="1:2" x14ac:dyDescent="0.2">
      <c r="A167" t="s">
        <v>1858</v>
      </c>
      <c r="B167" t="s">
        <v>3492</v>
      </c>
    </row>
    <row r="168" spans="1:2" x14ac:dyDescent="0.2">
      <c r="A168" t="s">
        <v>1859</v>
      </c>
      <c r="B168" t="s">
        <v>3492</v>
      </c>
    </row>
    <row r="169" spans="1:2" x14ac:dyDescent="0.2">
      <c r="A169" t="s">
        <v>1860</v>
      </c>
      <c r="B169" t="s">
        <v>3492</v>
      </c>
    </row>
    <row r="170" spans="1:2" x14ac:dyDescent="0.2">
      <c r="A170" t="s">
        <v>1861</v>
      </c>
      <c r="B170" t="s">
        <v>3492</v>
      </c>
    </row>
    <row r="171" spans="1:2" x14ac:dyDescent="0.2">
      <c r="A171" t="s">
        <v>5710</v>
      </c>
      <c r="B171">
        <v>5</v>
      </c>
    </row>
    <row r="172" spans="1:2" x14ac:dyDescent="0.2">
      <c r="A172" t="s">
        <v>5712</v>
      </c>
      <c r="B172">
        <v>3</v>
      </c>
    </row>
    <row r="173" spans="1:2" x14ac:dyDescent="0.2">
      <c r="A173" t="s">
        <v>5714</v>
      </c>
      <c r="B173">
        <v>6</v>
      </c>
    </row>
    <row r="174" spans="1:2" x14ac:dyDescent="0.2">
      <c r="A174" t="s">
        <v>5716</v>
      </c>
      <c r="B174">
        <v>1</v>
      </c>
    </row>
    <row r="175" spans="1:2" x14ac:dyDescent="0.2">
      <c r="A175" t="s">
        <v>5718</v>
      </c>
      <c r="B175">
        <v>1</v>
      </c>
    </row>
    <row r="176" spans="1:2" x14ac:dyDescent="0.2">
      <c r="A176" t="s">
        <v>5720</v>
      </c>
      <c r="B176">
        <v>1</v>
      </c>
    </row>
    <row r="177" spans="1:2" x14ac:dyDescent="0.2">
      <c r="A177" t="s">
        <v>5722</v>
      </c>
      <c r="B177">
        <v>1</v>
      </c>
    </row>
    <row r="178" spans="1:2" x14ac:dyDescent="0.2">
      <c r="A178" t="s">
        <v>5724</v>
      </c>
      <c r="B178">
        <v>1</v>
      </c>
    </row>
    <row r="179" spans="1:2" x14ac:dyDescent="0.2">
      <c r="A179" t="s">
        <v>5726</v>
      </c>
      <c r="B179">
        <v>1</v>
      </c>
    </row>
    <row r="180" spans="1:2" x14ac:dyDescent="0.2">
      <c r="A180" t="s">
        <v>5728</v>
      </c>
      <c r="B180">
        <v>1</v>
      </c>
    </row>
    <row r="181" spans="1:2" x14ac:dyDescent="0.2">
      <c r="A181" t="s">
        <v>5730</v>
      </c>
      <c r="B181">
        <v>1</v>
      </c>
    </row>
    <row r="182" spans="1:2" x14ac:dyDescent="0.2">
      <c r="A182" t="s">
        <v>5732</v>
      </c>
      <c r="B182">
        <v>1</v>
      </c>
    </row>
    <row r="183" spans="1:2" x14ac:dyDescent="0.2">
      <c r="A183" t="s">
        <v>5734</v>
      </c>
      <c r="B183">
        <v>1</v>
      </c>
    </row>
    <row r="184" spans="1:2" x14ac:dyDescent="0.2">
      <c r="A184" t="s">
        <v>5736</v>
      </c>
      <c r="B184">
        <v>1</v>
      </c>
    </row>
    <row r="185" spans="1:2" x14ac:dyDescent="0.2">
      <c r="A185" t="s">
        <v>5738</v>
      </c>
      <c r="B185">
        <v>1</v>
      </c>
    </row>
    <row r="186" spans="1:2" x14ac:dyDescent="0.2">
      <c r="A186" t="s">
        <v>5740</v>
      </c>
      <c r="B186">
        <v>1</v>
      </c>
    </row>
    <row r="187" spans="1:2" x14ac:dyDescent="0.2">
      <c r="A187" t="s">
        <v>5742</v>
      </c>
      <c r="B187">
        <v>1</v>
      </c>
    </row>
    <row r="188" spans="1:2" x14ac:dyDescent="0.2">
      <c r="A188" t="s">
        <v>5744</v>
      </c>
      <c r="B188">
        <v>1</v>
      </c>
    </row>
    <row r="189" spans="1:2" x14ac:dyDescent="0.2">
      <c r="A189" t="s">
        <v>5746</v>
      </c>
      <c r="B189">
        <v>1</v>
      </c>
    </row>
    <row r="190" spans="1:2" x14ac:dyDescent="0.2">
      <c r="A190" t="s">
        <v>5748</v>
      </c>
      <c r="B190">
        <v>1</v>
      </c>
    </row>
    <row r="191" spans="1:2" x14ac:dyDescent="0.2">
      <c r="A191" t="s">
        <v>5750</v>
      </c>
      <c r="B191">
        <v>1</v>
      </c>
    </row>
    <row r="192" spans="1:2" x14ac:dyDescent="0.2">
      <c r="A192" t="s">
        <v>5752</v>
      </c>
      <c r="B192">
        <v>1</v>
      </c>
    </row>
    <row r="193" spans="1:2" x14ac:dyDescent="0.2">
      <c r="A193" t="s">
        <v>5754</v>
      </c>
      <c r="B193">
        <v>1</v>
      </c>
    </row>
    <row r="194" spans="1:2" x14ac:dyDescent="0.2">
      <c r="A194" t="s">
        <v>5756</v>
      </c>
      <c r="B194">
        <v>1</v>
      </c>
    </row>
    <row r="195" spans="1:2" x14ac:dyDescent="0.2">
      <c r="A195" t="s">
        <v>5758</v>
      </c>
      <c r="B195">
        <v>1</v>
      </c>
    </row>
    <row r="196" spans="1:2" x14ac:dyDescent="0.2">
      <c r="A196" t="s">
        <v>5760</v>
      </c>
      <c r="B196">
        <v>1</v>
      </c>
    </row>
    <row r="197" spans="1:2" x14ac:dyDescent="0.2">
      <c r="A197" t="s">
        <v>5762</v>
      </c>
      <c r="B197">
        <v>1</v>
      </c>
    </row>
    <row r="198" spans="1:2" x14ac:dyDescent="0.2">
      <c r="A198" t="s">
        <v>5764</v>
      </c>
      <c r="B198">
        <v>1</v>
      </c>
    </row>
    <row r="199" spans="1:2" x14ac:dyDescent="0.2">
      <c r="A199" t="s">
        <v>5766</v>
      </c>
      <c r="B199">
        <v>1</v>
      </c>
    </row>
    <row r="200" spans="1:2" x14ac:dyDescent="0.2">
      <c r="A200" t="s">
        <v>5768</v>
      </c>
      <c r="B200">
        <v>1</v>
      </c>
    </row>
    <row r="201" spans="1:2" x14ac:dyDescent="0.2">
      <c r="A201" t="s">
        <v>5979</v>
      </c>
      <c r="B201" t="s">
        <v>7494</v>
      </c>
    </row>
    <row r="202" spans="1:2" x14ac:dyDescent="0.2">
      <c r="A202" t="s">
        <v>5980</v>
      </c>
      <c r="B202" t="s">
        <v>7495</v>
      </c>
    </row>
    <row r="203" spans="1:2" x14ac:dyDescent="0.2">
      <c r="A203" t="s">
        <v>5981</v>
      </c>
      <c r="B203" t="s">
        <v>3492</v>
      </c>
    </row>
    <row r="204" spans="1:2" x14ac:dyDescent="0.2">
      <c r="A204" t="s">
        <v>5982</v>
      </c>
      <c r="B204" t="s">
        <v>3492</v>
      </c>
    </row>
    <row r="205" spans="1:2" x14ac:dyDescent="0.2">
      <c r="A205" t="s">
        <v>5983</v>
      </c>
      <c r="B205" t="s">
        <v>3492</v>
      </c>
    </row>
    <row r="206" spans="1:2" x14ac:dyDescent="0.2">
      <c r="A206" t="s">
        <v>5984</v>
      </c>
      <c r="B206" t="s">
        <v>3492</v>
      </c>
    </row>
    <row r="207" spans="1:2" x14ac:dyDescent="0.2">
      <c r="A207" t="s">
        <v>5985</v>
      </c>
      <c r="B207" t="s">
        <v>3492</v>
      </c>
    </row>
    <row r="208" spans="1:2" x14ac:dyDescent="0.2">
      <c r="A208" t="s">
        <v>5986</v>
      </c>
      <c r="B208" t="s">
        <v>3492</v>
      </c>
    </row>
    <row r="209" spans="1:2" x14ac:dyDescent="0.2">
      <c r="A209" t="s">
        <v>5987</v>
      </c>
      <c r="B209" t="s">
        <v>3492</v>
      </c>
    </row>
    <row r="210" spans="1:2" x14ac:dyDescent="0.2">
      <c r="A210" t="s">
        <v>5988</v>
      </c>
      <c r="B210" t="s">
        <v>3492</v>
      </c>
    </row>
    <row r="211" spans="1:2" x14ac:dyDescent="0.2">
      <c r="A211" t="s">
        <v>5989</v>
      </c>
      <c r="B211" t="s">
        <v>3492</v>
      </c>
    </row>
    <row r="212" spans="1:2" x14ac:dyDescent="0.2">
      <c r="A212" t="s">
        <v>5990</v>
      </c>
      <c r="B212" t="s">
        <v>3492</v>
      </c>
    </row>
    <row r="213" spans="1:2" x14ac:dyDescent="0.2">
      <c r="A213" t="s">
        <v>5991</v>
      </c>
      <c r="B213" t="s">
        <v>3492</v>
      </c>
    </row>
    <row r="214" spans="1:2" x14ac:dyDescent="0.2">
      <c r="A214" t="s">
        <v>5992</v>
      </c>
      <c r="B214" t="s">
        <v>3492</v>
      </c>
    </row>
    <row r="215" spans="1:2" x14ac:dyDescent="0.2">
      <c r="A215" t="s">
        <v>5993</v>
      </c>
      <c r="B215" t="s">
        <v>3492</v>
      </c>
    </row>
    <row r="216" spans="1:2" x14ac:dyDescent="0.2">
      <c r="A216" t="s">
        <v>5994</v>
      </c>
      <c r="B216" t="s">
        <v>3492</v>
      </c>
    </row>
    <row r="217" spans="1:2" x14ac:dyDescent="0.2">
      <c r="A217" t="s">
        <v>5995</v>
      </c>
      <c r="B217" t="s">
        <v>3492</v>
      </c>
    </row>
    <row r="218" spans="1:2" x14ac:dyDescent="0.2">
      <c r="A218" t="s">
        <v>5996</v>
      </c>
      <c r="B218" t="s">
        <v>3492</v>
      </c>
    </row>
    <row r="219" spans="1:2" x14ac:dyDescent="0.2">
      <c r="A219" t="s">
        <v>5997</v>
      </c>
      <c r="B219" t="s">
        <v>3492</v>
      </c>
    </row>
    <row r="220" spans="1:2" x14ac:dyDescent="0.2">
      <c r="A220" t="s">
        <v>5998</v>
      </c>
      <c r="B220" t="s">
        <v>3492</v>
      </c>
    </row>
    <row r="221" spans="1:2" x14ac:dyDescent="0.2">
      <c r="A221" t="s">
        <v>5999</v>
      </c>
      <c r="B221" t="s">
        <v>3492</v>
      </c>
    </row>
    <row r="222" spans="1:2" x14ac:dyDescent="0.2">
      <c r="A222" t="s">
        <v>6000</v>
      </c>
      <c r="B222" t="s">
        <v>3492</v>
      </c>
    </row>
    <row r="223" spans="1:2" x14ac:dyDescent="0.2">
      <c r="A223" t="s">
        <v>6001</v>
      </c>
      <c r="B223" t="s">
        <v>3492</v>
      </c>
    </row>
    <row r="224" spans="1:2" x14ac:dyDescent="0.2">
      <c r="A224" t="s">
        <v>6002</v>
      </c>
      <c r="B224" t="s">
        <v>3492</v>
      </c>
    </row>
    <row r="225" spans="1:2" x14ac:dyDescent="0.2">
      <c r="A225" t="s">
        <v>6003</v>
      </c>
      <c r="B225" t="s">
        <v>3492</v>
      </c>
    </row>
    <row r="226" spans="1:2" x14ac:dyDescent="0.2">
      <c r="A226" t="s">
        <v>6004</v>
      </c>
      <c r="B226" t="s">
        <v>3492</v>
      </c>
    </row>
    <row r="227" spans="1:2" x14ac:dyDescent="0.2">
      <c r="A227" t="s">
        <v>6005</v>
      </c>
      <c r="B227" t="s">
        <v>3492</v>
      </c>
    </row>
    <row r="228" spans="1:2" x14ac:dyDescent="0.2">
      <c r="A228" t="s">
        <v>6006</v>
      </c>
      <c r="B228" t="s">
        <v>3492</v>
      </c>
    </row>
    <row r="229" spans="1:2" x14ac:dyDescent="0.2">
      <c r="A229" t="s">
        <v>6007</v>
      </c>
      <c r="B229" t="s">
        <v>3492</v>
      </c>
    </row>
    <row r="230" spans="1:2" x14ac:dyDescent="0.2">
      <c r="A230" t="s">
        <v>6008</v>
      </c>
      <c r="B230" t="s">
        <v>3492</v>
      </c>
    </row>
    <row r="231" spans="1:2" x14ac:dyDescent="0.2">
      <c r="A231" t="s">
        <v>1862</v>
      </c>
      <c r="B231" t="s">
        <v>7496</v>
      </c>
    </row>
    <row r="232" spans="1:2" x14ac:dyDescent="0.2">
      <c r="A232" t="s">
        <v>1863</v>
      </c>
      <c r="B232" t="s">
        <v>7497</v>
      </c>
    </row>
    <row r="233" spans="1:2" x14ac:dyDescent="0.2">
      <c r="A233" t="s">
        <v>1864</v>
      </c>
      <c r="B233" t="s">
        <v>7498</v>
      </c>
    </row>
    <row r="234" spans="1:2" x14ac:dyDescent="0.2">
      <c r="A234" t="s">
        <v>1865</v>
      </c>
      <c r="B234" t="s">
        <v>3492</v>
      </c>
    </row>
    <row r="235" spans="1:2" x14ac:dyDescent="0.2">
      <c r="A235" t="s">
        <v>1866</v>
      </c>
      <c r="B235" t="s">
        <v>3492</v>
      </c>
    </row>
    <row r="236" spans="1:2" x14ac:dyDescent="0.2">
      <c r="A236" t="s">
        <v>1867</v>
      </c>
      <c r="B236" t="s">
        <v>3492</v>
      </c>
    </row>
    <row r="237" spans="1:2" x14ac:dyDescent="0.2">
      <c r="A237" t="s">
        <v>1868</v>
      </c>
      <c r="B237" t="s">
        <v>3492</v>
      </c>
    </row>
    <row r="238" spans="1:2" x14ac:dyDescent="0.2">
      <c r="A238" t="s">
        <v>1869</v>
      </c>
      <c r="B238" t="s">
        <v>3492</v>
      </c>
    </row>
    <row r="239" spans="1:2" x14ac:dyDescent="0.2">
      <c r="A239" t="s">
        <v>1870</v>
      </c>
      <c r="B239" t="s">
        <v>3492</v>
      </c>
    </row>
    <row r="240" spans="1:2" x14ac:dyDescent="0.2">
      <c r="A240" t="s">
        <v>1871</v>
      </c>
      <c r="B240" t="s">
        <v>3492</v>
      </c>
    </row>
    <row r="241" spans="1:2" x14ac:dyDescent="0.2">
      <c r="A241" t="s">
        <v>1872</v>
      </c>
      <c r="B241" t="s">
        <v>3492</v>
      </c>
    </row>
    <row r="242" spans="1:2" x14ac:dyDescent="0.2">
      <c r="A242" t="s">
        <v>1873</v>
      </c>
      <c r="B242" t="s">
        <v>3492</v>
      </c>
    </row>
    <row r="243" spans="1:2" x14ac:dyDescent="0.2">
      <c r="A243" t="s">
        <v>1874</v>
      </c>
      <c r="B243" t="s">
        <v>3492</v>
      </c>
    </row>
    <row r="244" spans="1:2" x14ac:dyDescent="0.2">
      <c r="A244" t="s">
        <v>1875</v>
      </c>
      <c r="B244" t="s">
        <v>3492</v>
      </c>
    </row>
    <row r="245" spans="1:2" x14ac:dyDescent="0.2">
      <c r="A245" t="s">
        <v>1876</v>
      </c>
      <c r="B245" t="s">
        <v>3492</v>
      </c>
    </row>
    <row r="246" spans="1:2" x14ac:dyDescent="0.2">
      <c r="A246" t="s">
        <v>1877</v>
      </c>
      <c r="B246" t="s">
        <v>3492</v>
      </c>
    </row>
    <row r="247" spans="1:2" x14ac:dyDescent="0.2">
      <c r="A247" t="s">
        <v>1878</v>
      </c>
      <c r="B247" t="s">
        <v>3492</v>
      </c>
    </row>
    <row r="248" spans="1:2" x14ac:dyDescent="0.2">
      <c r="A248" t="s">
        <v>1879</v>
      </c>
      <c r="B248" t="s">
        <v>3492</v>
      </c>
    </row>
    <row r="249" spans="1:2" x14ac:dyDescent="0.2">
      <c r="A249" t="s">
        <v>1880</v>
      </c>
      <c r="B249" t="s">
        <v>3492</v>
      </c>
    </row>
    <row r="250" spans="1:2" x14ac:dyDescent="0.2">
      <c r="A250" t="s">
        <v>1881</v>
      </c>
      <c r="B250" t="s">
        <v>3492</v>
      </c>
    </row>
    <row r="251" spans="1:2" x14ac:dyDescent="0.2">
      <c r="A251" t="s">
        <v>1882</v>
      </c>
      <c r="B251" t="s">
        <v>3492</v>
      </c>
    </row>
    <row r="252" spans="1:2" x14ac:dyDescent="0.2">
      <c r="A252" t="s">
        <v>1883</v>
      </c>
      <c r="B252" t="s">
        <v>3492</v>
      </c>
    </row>
    <row r="253" spans="1:2" x14ac:dyDescent="0.2">
      <c r="A253" t="s">
        <v>1884</v>
      </c>
      <c r="B253" t="s">
        <v>3492</v>
      </c>
    </row>
    <row r="254" spans="1:2" x14ac:dyDescent="0.2">
      <c r="A254" t="s">
        <v>1885</v>
      </c>
      <c r="B254" t="s">
        <v>3492</v>
      </c>
    </row>
    <row r="255" spans="1:2" x14ac:dyDescent="0.2">
      <c r="A255" t="s">
        <v>1886</v>
      </c>
      <c r="B255" t="s">
        <v>3492</v>
      </c>
    </row>
    <row r="256" spans="1:2" x14ac:dyDescent="0.2">
      <c r="A256" t="s">
        <v>1887</v>
      </c>
      <c r="B256" t="s">
        <v>3492</v>
      </c>
    </row>
    <row r="257" spans="1:2" x14ac:dyDescent="0.2">
      <c r="A257" t="s">
        <v>1888</v>
      </c>
      <c r="B257" t="s">
        <v>3492</v>
      </c>
    </row>
    <row r="258" spans="1:2" x14ac:dyDescent="0.2">
      <c r="A258" t="s">
        <v>1889</v>
      </c>
      <c r="B258" t="s">
        <v>3492</v>
      </c>
    </row>
    <row r="259" spans="1:2" x14ac:dyDescent="0.2">
      <c r="A259" t="s">
        <v>1890</v>
      </c>
      <c r="B259" t="s">
        <v>3492</v>
      </c>
    </row>
    <row r="260" spans="1:2" x14ac:dyDescent="0.2">
      <c r="A260" t="s">
        <v>1891</v>
      </c>
      <c r="B260" t="s">
        <v>3492</v>
      </c>
    </row>
    <row r="261" spans="1:2" x14ac:dyDescent="0.2">
      <c r="A261" t="s">
        <v>1892</v>
      </c>
      <c r="B261">
        <v>37184</v>
      </c>
    </row>
    <row r="262" spans="1:2" x14ac:dyDescent="0.2">
      <c r="A262" t="s">
        <v>1893</v>
      </c>
      <c r="B262">
        <v>15741</v>
      </c>
    </row>
    <row r="263" spans="1:2" x14ac:dyDescent="0.2">
      <c r="A263" t="s">
        <v>1894</v>
      </c>
      <c r="B263">
        <v>53864</v>
      </c>
    </row>
    <row r="264" spans="1:2" x14ac:dyDescent="0.2">
      <c r="A264" t="s">
        <v>1895</v>
      </c>
      <c r="B264" t="s">
        <v>3492</v>
      </c>
    </row>
    <row r="265" spans="1:2" x14ac:dyDescent="0.2">
      <c r="A265" t="s">
        <v>1896</v>
      </c>
      <c r="B265" t="s">
        <v>3492</v>
      </c>
    </row>
    <row r="266" spans="1:2" x14ac:dyDescent="0.2">
      <c r="A266" t="s">
        <v>1897</v>
      </c>
      <c r="B266" t="s">
        <v>3492</v>
      </c>
    </row>
    <row r="267" spans="1:2" x14ac:dyDescent="0.2">
      <c r="A267" t="s">
        <v>1898</v>
      </c>
      <c r="B267" t="s">
        <v>3492</v>
      </c>
    </row>
    <row r="268" spans="1:2" x14ac:dyDescent="0.2">
      <c r="A268" t="s">
        <v>1899</v>
      </c>
      <c r="B268" t="s">
        <v>3492</v>
      </c>
    </row>
    <row r="269" spans="1:2" x14ac:dyDescent="0.2">
      <c r="A269" t="s">
        <v>1900</v>
      </c>
      <c r="B269" t="s">
        <v>3492</v>
      </c>
    </row>
    <row r="270" spans="1:2" x14ac:dyDescent="0.2">
      <c r="A270" t="s">
        <v>1901</v>
      </c>
      <c r="B270" t="s">
        <v>3492</v>
      </c>
    </row>
    <row r="271" spans="1:2" x14ac:dyDescent="0.2">
      <c r="A271" t="s">
        <v>1902</v>
      </c>
      <c r="B271" t="s">
        <v>3492</v>
      </c>
    </row>
    <row r="272" spans="1:2" x14ac:dyDescent="0.2">
      <c r="A272" t="s">
        <v>1903</v>
      </c>
      <c r="B272" t="s">
        <v>3492</v>
      </c>
    </row>
    <row r="273" spans="1:2" x14ac:dyDescent="0.2">
      <c r="A273" t="s">
        <v>1904</v>
      </c>
      <c r="B273" t="s">
        <v>3492</v>
      </c>
    </row>
    <row r="274" spans="1:2" x14ac:dyDescent="0.2">
      <c r="A274" t="s">
        <v>1905</v>
      </c>
      <c r="B274" t="s">
        <v>3492</v>
      </c>
    </row>
    <row r="275" spans="1:2" x14ac:dyDescent="0.2">
      <c r="A275" t="s">
        <v>1906</v>
      </c>
      <c r="B275" t="s">
        <v>3492</v>
      </c>
    </row>
    <row r="276" spans="1:2" x14ac:dyDescent="0.2">
      <c r="A276" t="s">
        <v>1907</v>
      </c>
      <c r="B276" t="s">
        <v>3492</v>
      </c>
    </row>
    <row r="277" spans="1:2" x14ac:dyDescent="0.2">
      <c r="A277" t="s">
        <v>1908</v>
      </c>
      <c r="B277" t="s">
        <v>3492</v>
      </c>
    </row>
    <row r="278" spans="1:2" x14ac:dyDescent="0.2">
      <c r="A278" t="s">
        <v>1909</v>
      </c>
      <c r="B278" t="s">
        <v>3492</v>
      </c>
    </row>
    <row r="279" spans="1:2" x14ac:dyDescent="0.2">
      <c r="A279" t="s">
        <v>1910</v>
      </c>
      <c r="B279" t="s">
        <v>3492</v>
      </c>
    </row>
    <row r="280" spans="1:2" x14ac:dyDescent="0.2">
      <c r="A280" t="s">
        <v>1911</v>
      </c>
      <c r="B280" t="s">
        <v>3492</v>
      </c>
    </row>
    <row r="281" spans="1:2" x14ac:dyDescent="0.2">
      <c r="A281" t="s">
        <v>1912</v>
      </c>
      <c r="B281" t="s">
        <v>3492</v>
      </c>
    </row>
    <row r="282" spans="1:2" x14ac:dyDescent="0.2">
      <c r="A282" t="s">
        <v>1913</v>
      </c>
      <c r="B282" t="s">
        <v>3492</v>
      </c>
    </row>
    <row r="283" spans="1:2" x14ac:dyDescent="0.2">
      <c r="A283" t="s">
        <v>1914</v>
      </c>
      <c r="B283" t="s">
        <v>3492</v>
      </c>
    </row>
    <row r="284" spans="1:2" x14ac:dyDescent="0.2">
      <c r="A284" t="s">
        <v>1915</v>
      </c>
      <c r="B284" t="s">
        <v>3492</v>
      </c>
    </row>
    <row r="285" spans="1:2" x14ac:dyDescent="0.2">
      <c r="A285" t="s">
        <v>1916</v>
      </c>
      <c r="B285" t="s">
        <v>3492</v>
      </c>
    </row>
    <row r="286" spans="1:2" x14ac:dyDescent="0.2">
      <c r="A286" t="s">
        <v>1917</v>
      </c>
      <c r="B286" t="s">
        <v>3492</v>
      </c>
    </row>
    <row r="287" spans="1:2" x14ac:dyDescent="0.2">
      <c r="A287" t="s">
        <v>1918</v>
      </c>
      <c r="B287" t="s">
        <v>3492</v>
      </c>
    </row>
    <row r="288" spans="1:2" x14ac:dyDescent="0.2">
      <c r="A288" t="s">
        <v>1919</v>
      </c>
      <c r="B288" t="s">
        <v>3492</v>
      </c>
    </row>
    <row r="289" spans="1:2" x14ac:dyDescent="0.2">
      <c r="A289" t="s">
        <v>1920</v>
      </c>
      <c r="B289" t="s">
        <v>3492</v>
      </c>
    </row>
    <row r="290" spans="1:2" x14ac:dyDescent="0.2">
      <c r="A290" t="s">
        <v>1921</v>
      </c>
      <c r="B290" t="s">
        <v>3492</v>
      </c>
    </row>
    <row r="291" spans="1:2" x14ac:dyDescent="0.2">
      <c r="A291" t="s">
        <v>7216</v>
      </c>
      <c r="B291" t="b">
        <v>1</v>
      </c>
    </row>
    <row r="292" spans="1:2" x14ac:dyDescent="0.2">
      <c r="A292" t="s">
        <v>7218</v>
      </c>
      <c r="B292" t="b">
        <v>1</v>
      </c>
    </row>
    <row r="293" spans="1:2" x14ac:dyDescent="0.2">
      <c r="A293" t="s">
        <v>7220</v>
      </c>
      <c r="B293" t="b">
        <v>1</v>
      </c>
    </row>
    <row r="294" spans="1:2" x14ac:dyDescent="0.2">
      <c r="A294" t="s">
        <v>7222</v>
      </c>
      <c r="B294" t="b">
        <v>1</v>
      </c>
    </row>
    <row r="295" spans="1:2" x14ac:dyDescent="0.2">
      <c r="A295" t="s">
        <v>7224</v>
      </c>
      <c r="B295" t="b">
        <v>1</v>
      </c>
    </row>
    <row r="296" spans="1:2" x14ac:dyDescent="0.2">
      <c r="A296" t="s">
        <v>7226</v>
      </c>
      <c r="B296" t="b">
        <v>1</v>
      </c>
    </row>
    <row r="297" spans="1:2" x14ac:dyDescent="0.2">
      <c r="A297" t="s">
        <v>7228</v>
      </c>
      <c r="B297" t="b">
        <v>1</v>
      </c>
    </row>
    <row r="298" spans="1:2" x14ac:dyDescent="0.2">
      <c r="A298" t="s">
        <v>7230</v>
      </c>
      <c r="B298" t="b">
        <v>1</v>
      </c>
    </row>
    <row r="299" spans="1:2" x14ac:dyDescent="0.2">
      <c r="A299" t="s">
        <v>7232</v>
      </c>
      <c r="B299" t="b">
        <v>1</v>
      </c>
    </row>
    <row r="300" spans="1:2" x14ac:dyDescent="0.2">
      <c r="A300" t="s">
        <v>7234</v>
      </c>
      <c r="B300" t="b">
        <v>1</v>
      </c>
    </row>
    <row r="301" spans="1:2" x14ac:dyDescent="0.2">
      <c r="A301" t="s">
        <v>7236</v>
      </c>
      <c r="B301" t="b">
        <v>1</v>
      </c>
    </row>
    <row r="302" spans="1:2" x14ac:dyDescent="0.2">
      <c r="A302" t="s">
        <v>7238</v>
      </c>
      <c r="B302" t="b">
        <v>1</v>
      </c>
    </row>
    <row r="303" spans="1:2" x14ac:dyDescent="0.2">
      <c r="A303" t="s">
        <v>7240</v>
      </c>
      <c r="B303" t="b">
        <v>1</v>
      </c>
    </row>
    <row r="304" spans="1:2" x14ac:dyDescent="0.2">
      <c r="A304" t="s">
        <v>7242</v>
      </c>
      <c r="B304" t="b">
        <v>1</v>
      </c>
    </row>
    <row r="305" spans="1:2" x14ac:dyDescent="0.2">
      <c r="A305" t="s">
        <v>7244</v>
      </c>
      <c r="B305" t="b">
        <v>1</v>
      </c>
    </row>
    <row r="306" spans="1:2" x14ac:dyDescent="0.2">
      <c r="A306" t="s">
        <v>7246</v>
      </c>
      <c r="B306" t="b">
        <v>1</v>
      </c>
    </row>
    <row r="307" spans="1:2" x14ac:dyDescent="0.2">
      <c r="A307" t="s">
        <v>7248</v>
      </c>
      <c r="B307" t="b">
        <v>1</v>
      </c>
    </row>
    <row r="308" spans="1:2" x14ac:dyDescent="0.2">
      <c r="A308" t="s">
        <v>7250</v>
      </c>
      <c r="B308" t="b">
        <v>1</v>
      </c>
    </row>
    <row r="309" spans="1:2" x14ac:dyDescent="0.2">
      <c r="A309" t="s">
        <v>7252</v>
      </c>
      <c r="B309" t="b">
        <v>1</v>
      </c>
    </row>
    <row r="310" spans="1:2" x14ac:dyDescent="0.2">
      <c r="A310" t="s">
        <v>7254</v>
      </c>
      <c r="B310" t="b">
        <v>1</v>
      </c>
    </row>
    <row r="311" spans="1:2" x14ac:dyDescent="0.2">
      <c r="A311" t="s">
        <v>7256</v>
      </c>
      <c r="B311" t="b">
        <v>1</v>
      </c>
    </row>
    <row r="312" spans="1:2" x14ac:dyDescent="0.2">
      <c r="A312" t="s">
        <v>7258</v>
      </c>
      <c r="B312" t="b">
        <v>1</v>
      </c>
    </row>
    <row r="313" spans="1:2" x14ac:dyDescent="0.2">
      <c r="A313" t="s">
        <v>7260</v>
      </c>
      <c r="B313" t="b">
        <v>1</v>
      </c>
    </row>
    <row r="314" spans="1:2" x14ac:dyDescent="0.2">
      <c r="A314" t="s">
        <v>7262</v>
      </c>
      <c r="B314" t="b">
        <v>1</v>
      </c>
    </row>
    <row r="315" spans="1:2" x14ac:dyDescent="0.2">
      <c r="A315" t="s">
        <v>7264</v>
      </c>
      <c r="B315" t="b">
        <v>1</v>
      </c>
    </row>
    <row r="316" spans="1:2" x14ac:dyDescent="0.2">
      <c r="A316" t="s">
        <v>7266</v>
      </c>
      <c r="B316" t="b">
        <v>1</v>
      </c>
    </row>
    <row r="317" spans="1:2" x14ac:dyDescent="0.2">
      <c r="A317" t="s">
        <v>7268</v>
      </c>
      <c r="B317" t="b">
        <v>1</v>
      </c>
    </row>
    <row r="318" spans="1:2" x14ac:dyDescent="0.2">
      <c r="A318" t="s">
        <v>7270</v>
      </c>
      <c r="B318" t="b">
        <v>1</v>
      </c>
    </row>
    <row r="319" spans="1:2" x14ac:dyDescent="0.2">
      <c r="A319" t="s">
        <v>7272</v>
      </c>
      <c r="B319" t="b">
        <v>1</v>
      </c>
    </row>
    <row r="320" spans="1:2" x14ac:dyDescent="0.2">
      <c r="A320" t="s">
        <v>7274</v>
      </c>
      <c r="B320" t="b">
        <v>1</v>
      </c>
    </row>
    <row r="321" spans="1:2" x14ac:dyDescent="0.2">
      <c r="A321" t="s">
        <v>1922</v>
      </c>
      <c r="B321" t="s">
        <v>7499</v>
      </c>
    </row>
    <row r="322" spans="1:2" x14ac:dyDescent="0.2">
      <c r="A322" t="s">
        <v>1923</v>
      </c>
      <c r="B322" t="s">
        <v>7500</v>
      </c>
    </row>
    <row r="323" spans="1:2" x14ac:dyDescent="0.2">
      <c r="A323" t="s">
        <v>1924</v>
      </c>
      <c r="B323" t="s">
        <v>7501</v>
      </c>
    </row>
    <row r="324" spans="1:2" x14ac:dyDescent="0.2">
      <c r="A324" t="s">
        <v>1925</v>
      </c>
      <c r="B324" t="s">
        <v>3492</v>
      </c>
    </row>
    <row r="325" spans="1:2" x14ac:dyDescent="0.2">
      <c r="A325" t="s">
        <v>1926</v>
      </c>
      <c r="B325" t="s">
        <v>3492</v>
      </c>
    </row>
    <row r="326" spans="1:2" x14ac:dyDescent="0.2">
      <c r="A326" t="s">
        <v>1927</v>
      </c>
      <c r="B326" t="s">
        <v>3492</v>
      </c>
    </row>
    <row r="327" spans="1:2" x14ac:dyDescent="0.2">
      <c r="A327" t="s">
        <v>1928</v>
      </c>
      <c r="B327" t="s">
        <v>3492</v>
      </c>
    </row>
    <row r="328" spans="1:2" x14ac:dyDescent="0.2">
      <c r="A328" t="s">
        <v>1929</v>
      </c>
      <c r="B328" t="s">
        <v>3492</v>
      </c>
    </row>
    <row r="329" spans="1:2" x14ac:dyDescent="0.2">
      <c r="A329" t="s">
        <v>1930</v>
      </c>
      <c r="B329" t="s">
        <v>3492</v>
      </c>
    </row>
    <row r="330" spans="1:2" x14ac:dyDescent="0.2">
      <c r="A330" t="s">
        <v>1931</v>
      </c>
      <c r="B330" t="s">
        <v>3492</v>
      </c>
    </row>
    <row r="331" spans="1:2" x14ac:dyDescent="0.2">
      <c r="A331" t="s">
        <v>1932</v>
      </c>
      <c r="B331" t="s">
        <v>3492</v>
      </c>
    </row>
    <row r="332" spans="1:2" x14ac:dyDescent="0.2">
      <c r="A332" t="s">
        <v>1933</v>
      </c>
      <c r="B332" t="s">
        <v>3492</v>
      </c>
    </row>
    <row r="333" spans="1:2" x14ac:dyDescent="0.2">
      <c r="A333" t="s">
        <v>1934</v>
      </c>
      <c r="B333" t="s">
        <v>3492</v>
      </c>
    </row>
    <row r="334" spans="1:2" x14ac:dyDescent="0.2">
      <c r="A334" t="s">
        <v>1935</v>
      </c>
      <c r="B334" t="s">
        <v>3492</v>
      </c>
    </row>
    <row r="335" spans="1:2" x14ac:dyDescent="0.2">
      <c r="A335" t="s">
        <v>1936</v>
      </c>
      <c r="B335" t="s">
        <v>3492</v>
      </c>
    </row>
    <row r="336" spans="1:2" x14ac:dyDescent="0.2">
      <c r="A336" t="s">
        <v>1937</v>
      </c>
      <c r="B336" t="s">
        <v>3492</v>
      </c>
    </row>
    <row r="337" spans="1:2" x14ac:dyDescent="0.2">
      <c r="A337" t="s">
        <v>1938</v>
      </c>
      <c r="B337" t="s">
        <v>3492</v>
      </c>
    </row>
    <row r="338" spans="1:2" x14ac:dyDescent="0.2">
      <c r="A338" t="s">
        <v>1939</v>
      </c>
      <c r="B338" t="s">
        <v>3492</v>
      </c>
    </row>
    <row r="339" spans="1:2" x14ac:dyDescent="0.2">
      <c r="A339" t="s">
        <v>1940</v>
      </c>
      <c r="B339" t="s">
        <v>3492</v>
      </c>
    </row>
    <row r="340" spans="1:2" x14ac:dyDescent="0.2">
      <c r="A340" t="s">
        <v>1941</v>
      </c>
      <c r="B340" t="s">
        <v>3492</v>
      </c>
    </row>
    <row r="341" spans="1:2" x14ac:dyDescent="0.2">
      <c r="A341" t="s">
        <v>1942</v>
      </c>
      <c r="B341" t="s">
        <v>3492</v>
      </c>
    </row>
    <row r="342" spans="1:2" x14ac:dyDescent="0.2">
      <c r="A342" t="s">
        <v>1943</v>
      </c>
      <c r="B342" t="s">
        <v>3492</v>
      </c>
    </row>
    <row r="343" spans="1:2" x14ac:dyDescent="0.2">
      <c r="A343" t="s">
        <v>1944</v>
      </c>
      <c r="B343" t="s">
        <v>3492</v>
      </c>
    </row>
    <row r="344" spans="1:2" x14ac:dyDescent="0.2">
      <c r="A344" t="s">
        <v>1945</v>
      </c>
      <c r="B344" t="s">
        <v>3492</v>
      </c>
    </row>
    <row r="345" spans="1:2" x14ac:dyDescent="0.2">
      <c r="A345" t="s">
        <v>1946</v>
      </c>
      <c r="B345" t="s">
        <v>3492</v>
      </c>
    </row>
    <row r="346" spans="1:2" x14ac:dyDescent="0.2">
      <c r="A346" t="s">
        <v>1947</v>
      </c>
      <c r="B346" t="s">
        <v>3492</v>
      </c>
    </row>
    <row r="347" spans="1:2" x14ac:dyDescent="0.2">
      <c r="A347" t="s">
        <v>1948</v>
      </c>
      <c r="B347" t="s">
        <v>3492</v>
      </c>
    </row>
    <row r="348" spans="1:2" x14ac:dyDescent="0.2">
      <c r="A348" t="s">
        <v>1949</v>
      </c>
      <c r="B348" t="s">
        <v>3492</v>
      </c>
    </row>
    <row r="349" spans="1:2" x14ac:dyDescent="0.2">
      <c r="A349" t="s">
        <v>1950</v>
      </c>
      <c r="B349" t="s">
        <v>3492</v>
      </c>
    </row>
    <row r="350" spans="1:2" x14ac:dyDescent="0.2">
      <c r="A350" t="s">
        <v>1951</v>
      </c>
      <c r="B350" t="s">
        <v>3492</v>
      </c>
    </row>
    <row r="351" spans="1:2" x14ac:dyDescent="0.2">
      <c r="A351" t="s">
        <v>1952</v>
      </c>
      <c r="B351">
        <v>0</v>
      </c>
    </row>
    <row r="352" spans="1:2" x14ac:dyDescent="0.2">
      <c r="A352" t="s">
        <v>1953</v>
      </c>
      <c r="B352">
        <v>30</v>
      </c>
    </row>
    <row r="353" spans="1:2" x14ac:dyDescent="0.2">
      <c r="A353" t="s">
        <v>1954</v>
      </c>
      <c r="B353">
        <v>0</v>
      </c>
    </row>
    <row r="354" spans="1:2" x14ac:dyDescent="0.2">
      <c r="A354" t="s">
        <v>1955</v>
      </c>
      <c r="B354">
        <v>0</v>
      </c>
    </row>
    <row r="355" spans="1:2" x14ac:dyDescent="0.2">
      <c r="A355" t="s">
        <v>1956</v>
      </c>
      <c r="B355">
        <v>0</v>
      </c>
    </row>
    <row r="356" spans="1:2" x14ac:dyDescent="0.2">
      <c r="A356" t="s">
        <v>1957</v>
      </c>
      <c r="B356">
        <v>0</v>
      </c>
    </row>
    <row r="357" spans="1:2" x14ac:dyDescent="0.2">
      <c r="A357" t="s">
        <v>1958</v>
      </c>
      <c r="B357">
        <v>0</v>
      </c>
    </row>
    <row r="358" spans="1:2" x14ac:dyDescent="0.2">
      <c r="A358" t="s">
        <v>1959</v>
      </c>
      <c r="B358">
        <v>0</v>
      </c>
    </row>
    <row r="359" spans="1:2" x14ac:dyDescent="0.2">
      <c r="A359" t="s">
        <v>1960</v>
      </c>
      <c r="B359">
        <v>0</v>
      </c>
    </row>
    <row r="360" spans="1:2" x14ac:dyDescent="0.2">
      <c r="A360" t="s">
        <v>1961</v>
      </c>
      <c r="B360">
        <v>0</v>
      </c>
    </row>
    <row r="361" spans="1:2" x14ac:dyDescent="0.2">
      <c r="A361" t="s">
        <v>1962</v>
      </c>
      <c r="B361">
        <v>0</v>
      </c>
    </row>
    <row r="362" spans="1:2" x14ac:dyDescent="0.2">
      <c r="A362" t="s">
        <v>1963</v>
      </c>
      <c r="B362">
        <v>0</v>
      </c>
    </row>
    <row r="363" spans="1:2" x14ac:dyDescent="0.2">
      <c r="A363" t="s">
        <v>1964</v>
      </c>
      <c r="B363">
        <v>0</v>
      </c>
    </row>
    <row r="364" spans="1:2" x14ac:dyDescent="0.2">
      <c r="A364" t="s">
        <v>1965</v>
      </c>
      <c r="B364">
        <v>0</v>
      </c>
    </row>
    <row r="365" spans="1:2" x14ac:dyDescent="0.2">
      <c r="A365" t="s">
        <v>1966</v>
      </c>
      <c r="B365">
        <v>0</v>
      </c>
    </row>
    <row r="366" spans="1:2" x14ac:dyDescent="0.2">
      <c r="A366" t="s">
        <v>1967</v>
      </c>
      <c r="B366">
        <v>0</v>
      </c>
    </row>
    <row r="367" spans="1:2" x14ac:dyDescent="0.2">
      <c r="A367" t="s">
        <v>1968</v>
      </c>
      <c r="B367">
        <v>0</v>
      </c>
    </row>
    <row r="368" spans="1:2" x14ac:dyDescent="0.2">
      <c r="A368" t="s">
        <v>1969</v>
      </c>
      <c r="B368">
        <v>0</v>
      </c>
    </row>
    <row r="369" spans="1:2" x14ac:dyDescent="0.2">
      <c r="A369" t="s">
        <v>1970</v>
      </c>
      <c r="B369">
        <v>0</v>
      </c>
    </row>
    <row r="370" spans="1:2" x14ac:dyDescent="0.2">
      <c r="A370" t="s">
        <v>1971</v>
      </c>
      <c r="B370">
        <v>0</v>
      </c>
    </row>
    <row r="371" spans="1:2" x14ac:dyDescent="0.2">
      <c r="A371" t="s">
        <v>1972</v>
      </c>
      <c r="B371">
        <v>0</v>
      </c>
    </row>
    <row r="372" spans="1:2" x14ac:dyDescent="0.2">
      <c r="A372" t="s">
        <v>1973</v>
      </c>
      <c r="B372">
        <v>0</v>
      </c>
    </row>
    <row r="373" spans="1:2" x14ac:dyDescent="0.2">
      <c r="A373" t="s">
        <v>1974</v>
      </c>
      <c r="B373">
        <v>0</v>
      </c>
    </row>
    <row r="374" spans="1:2" x14ac:dyDescent="0.2">
      <c r="A374" t="s">
        <v>1975</v>
      </c>
      <c r="B374">
        <v>0</v>
      </c>
    </row>
    <row r="375" spans="1:2" x14ac:dyDescent="0.2">
      <c r="A375" t="s">
        <v>1976</v>
      </c>
      <c r="B375">
        <v>0</v>
      </c>
    </row>
    <row r="376" spans="1:2" x14ac:dyDescent="0.2">
      <c r="A376" t="s">
        <v>1977</v>
      </c>
      <c r="B376">
        <v>0</v>
      </c>
    </row>
    <row r="377" spans="1:2" x14ac:dyDescent="0.2">
      <c r="A377" t="s">
        <v>1978</v>
      </c>
      <c r="B377">
        <v>0</v>
      </c>
    </row>
    <row r="378" spans="1:2" x14ac:dyDescent="0.2">
      <c r="A378" t="s">
        <v>1979</v>
      </c>
      <c r="B378">
        <v>0</v>
      </c>
    </row>
    <row r="379" spans="1:2" x14ac:dyDescent="0.2">
      <c r="A379" t="s">
        <v>1980</v>
      </c>
      <c r="B379">
        <v>0</v>
      </c>
    </row>
    <row r="380" spans="1:2" x14ac:dyDescent="0.2">
      <c r="A380" t="s">
        <v>1981</v>
      </c>
      <c r="B380">
        <v>0</v>
      </c>
    </row>
    <row r="381" spans="1:2" x14ac:dyDescent="0.2">
      <c r="A381" t="s">
        <v>5423</v>
      </c>
      <c r="B381">
        <v>0</v>
      </c>
    </row>
    <row r="382" spans="1:2" x14ac:dyDescent="0.2">
      <c r="A382" t="s">
        <v>5425</v>
      </c>
      <c r="B382">
        <v>2</v>
      </c>
    </row>
    <row r="383" spans="1:2" x14ac:dyDescent="0.2">
      <c r="A383" t="s">
        <v>5427</v>
      </c>
      <c r="B383">
        <v>0</v>
      </c>
    </row>
    <row r="384" spans="1:2" x14ac:dyDescent="0.2">
      <c r="A384" t="s">
        <v>5429</v>
      </c>
      <c r="B384" t="s">
        <v>3492</v>
      </c>
    </row>
    <row r="385" spans="1:2" x14ac:dyDescent="0.2">
      <c r="A385" t="s">
        <v>5431</v>
      </c>
      <c r="B385" t="s">
        <v>3492</v>
      </c>
    </row>
    <row r="386" spans="1:2" x14ac:dyDescent="0.2">
      <c r="A386" t="s">
        <v>5433</v>
      </c>
      <c r="B386" t="s">
        <v>3492</v>
      </c>
    </row>
    <row r="387" spans="1:2" x14ac:dyDescent="0.2">
      <c r="A387" t="s">
        <v>5435</v>
      </c>
      <c r="B387" t="s">
        <v>3492</v>
      </c>
    </row>
    <row r="388" spans="1:2" x14ac:dyDescent="0.2">
      <c r="A388" t="s">
        <v>5437</v>
      </c>
      <c r="B388" t="s">
        <v>3492</v>
      </c>
    </row>
    <row r="389" spans="1:2" x14ac:dyDescent="0.2">
      <c r="A389" t="s">
        <v>5439</v>
      </c>
      <c r="B389" t="s">
        <v>3492</v>
      </c>
    </row>
    <row r="390" spans="1:2" x14ac:dyDescent="0.2">
      <c r="A390" t="s">
        <v>5441</v>
      </c>
      <c r="B390" t="s">
        <v>3492</v>
      </c>
    </row>
    <row r="391" spans="1:2" x14ac:dyDescent="0.2">
      <c r="A391" t="s">
        <v>5443</v>
      </c>
      <c r="B391" t="s">
        <v>3492</v>
      </c>
    </row>
    <row r="392" spans="1:2" x14ac:dyDescent="0.2">
      <c r="A392" t="s">
        <v>5445</v>
      </c>
      <c r="B392" t="s">
        <v>3492</v>
      </c>
    </row>
    <row r="393" spans="1:2" x14ac:dyDescent="0.2">
      <c r="A393" t="s">
        <v>5447</v>
      </c>
      <c r="B393" t="s">
        <v>3492</v>
      </c>
    </row>
    <row r="394" spans="1:2" x14ac:dyDescent="0.2">
      <c r="A394" t="s">
        <v>5449</v>
      </c>
      <c r="B394" t="s">
        <v>3492</v>
      </c>
    </row>
    <row r="395" spans="1:2" x14ac:dyDescent="0.2">
      <c r="A395" t="s">
        <v>5451</v>
      </c>
      <c r="B395" t="s">
        <v>3492</v>
      </c>
    </row>
    <row r="396" spans="1:2" x14ac:dyDescent="0.2">
      <c r="A396" t="s">
        <v>5453</v>
      </c>
      <c r="B396" t="s">
        <v>3492</v>
      </c>
    </row>
    <row r="397" spans="1:2" x14ac:dyDescent="0.2">
      <c r="A397" t="s">
        <v>5455</v>
      </c>
      <c r="B397" t="s">
        <v>3492</v>
      </c>
    </row>
    <row r="398" spans="1:2" x14ac:dyDescent="0.2">
      <c r="A398" t="s">
        <v>5457</v>
      </c>
      <c r="B398" t="s">
        <v>3492</v>
      </c>
    </row>
    <row r="399" spans="1:2" x14ac:dyDescent="0.2">
      <c r="A399" t="s">
        <v>5459</v>
      </c>
      <c r="B399" t="s">
        <v>3492</v>
      </c>
    </row>
    <row r="400" spans="1:2" x14ac:dyDescent="0.2">
      <c r="A400" t="s">
        <v>5461</v>
      </c>
      <c r="B400" t="s">
        <v>3492</v>
      </c>
    </row>
    <row r="401" spans="1:2" x14ac:dyDescent="0.2">
      <c r="A401" t="s">
        <v>5463</v>
      </c>
      <c r="B401" t="s">
        <v>3492</v>
      </c>
    </row>
    <row r="402" spans="1:2" x14ac:dyDescent="0.2">
      <c r="A402" t="s">
        <v>5465</v>
      </c>
      <c r="B402" t="s">
        <v>3492</v>
      </c>
    </row>
    <row r="403" spans="1:2" x14ac:dyDescent="0.2">
      <c r="A403" t="s">
        <v>5467</v>
      </c>
      <c r="B403" t="s">
        <v>3492</v>
      </c>
    </row>
    <row r="404" spans="1:2" x14ac:dyDescent="0.2">
      <c r="A404" t="s">
        <v>5469</v>
      </c>
      <c r="B404" t="s">
        <v>3492</v>
      </c>
    </row>
    <row r="405" spans="1:2" x14ac:dyDescent="0.2">
      <c r="A405" t="s">
        <v>5471</v>
      </c>
      <c r="B405" t="s">
        <v>3492</v>
      </c>
    </row>
    <row r="406" spans="1:2" x14ac:dyDescent="0.2">
      <c r="A406" t="s">
        <v>5473</v>
      </c>
      <c r="B406" t="s">
        <v>3492</v>
      </c>
    </row>
    <row r="407" spans="1:2" x14ac:dyDescent="0.2">
      <c r="A407" t="s">
        <v>5475</v>
      </c>
      <c r="B407" t="s">
        <v>3492</v>
      </c>
    </row>
    <row r="408" spans="1:2" x14ac:dyDescent="0.2">
      <c r="A408" t="s">
        <v>5477</v>
      </c>
      <c r="B408" t="s">
        <v>3492</v>
      </c>
    </row>
    <row r="409" spans="1:2" x14ac:dyDescent="0.2">
      <c r="A409" t="s">
        <v>5479</v>
      </c>
      <c r="B409" t="s">
        <v>3492</v>
      </c>
    </row>
    <row r="410" spans="1:2" x14ac:dyDescent="0.2">
      <c r="A410" t="s">
        <v>5481</v>
      </c>
      <c r="B410" t="s">
        <v>3492</v>
      </c>
    </row>
    <row r="411" spans="1:2" x14ac:dyDescent="0.2">
      <c r="A411" t="s">
        <v>5770</v>
      </c>
      <c r="B411">
        <v>4000</v>
      </c>
    </row>
    <row r="412" spans="1:2" x14ac:dyDescent="0.2">
      <c r="A412" t="s">
        <v>5772</v>
      </c>
      <c r="B412">
        <v>0</v>
      </c>
    </row>
    <row r="413" spans="1:2" x14ac:dyDescent="0.2">
      <c r="A413" t="s">
        <v>5774</v>
      </c>
      <c r="B413">
        <v>0</v>
      </c>
    </row>
    <row r="414" spans="1:2" x14ac:dyDescent="0.2">
      <c r="A414" t="s">
        <v>5776</v>
      </c>
      <c r="B414" t="s">
        <v>3492</v>
      </c>
    </row>
    <row r="415" spans="1:2" x14ac:dyDescent="0.2">
      <c r="A415" t="s">
        <v>5778</v>
      </c>
      <c r="B415" t="s">
        <v>3492</v>
      </c>
    </row>
    <row r="416" spans="1:2" x14ac:dyDescent="0.2">
      <c r="A416" t="s">
        <v>5780</v>
      </c>
      <c r="B416" t="s">
        <v>3492</v>
      </c>
    </row>
    <row r="417" spans="1:2" x14ac:dyDescent="0.2">
      <c r="A417" t="s">
        <v>5782</v>
      </c>
      <c r="B417" t="s">
        <v>3492</v>
      </c>
    </row>
    <row r="418" spans="1:2" x14ac:dyDescent="0.2">
      <c r="A418" t="s">
        <v>5784</v>
      </c>
      <c r="B418" t="s">
        <v>3492</v>
      </c>
    </row>
    <row r="419" spans="1:2" x14ac:dyDescent="0.2">
      <c r="A419" t="s">
        <v>5786</v>
      </c>
      <c r="B419" t="s">
        <v>3492</v>
      </c>
    </row>
    <row r="420" spans="1:2" x14ac:dyDescent="0.2">
      <c r="A420" t="s">
        <v>5788</v>
      </c>
      <c r="B420" t="s">
        <v>3492</v>
      </c>
    </row>
    <row r="421" spans="1:2" x14ac:dyDescent="0.2">
      <c r="A421" t="s">
        <v>5790</v>
      </c>
      <c r="B421" t="s">
        <v>3492</v>
      </c>
    </row>
    <row r="422" spans="1:2" x14ac:dyDescent="0.2">
      <c r="A422" t="s">
        <v>5792</v>
      </c>
      <c r="B422" t="s">
        <v>3492</v>
      </c>
    </row>
    <row r="423" spans="1:2" x14ac:dyDescent="0.2">
      <c r="A423" t="s">
        <v>5794</v>
      </c>
      <c r="B423" t="s">
        <v>3492</v>
      </c>
    </row>
    <row r="424" spans="1:2" x14ac:dyDescent="0.2">
      <c r="A424" t="s">
        <v>5796</v>
      </c>
      <c r="B424" t="s">
        <v>3492</v>
      </c>
    </row>
    <row r="425" spans="1:2" x14ac:dyDescent="0.2">
      <c r="A425" t="s">
        <v>5798</v>
      </c>
      <c r="B425" t="s">
        <v>3492</v>
      </c>
    </row>
    <row r="426" spans="1:2" x14ac:dyDescent="0.2">
      <c r="A426" t="s">
        <v>5800</v>
      </c>
      <c r="B426" t="s">
        <v>3492</v>
      </c>
    </row>
    <row r="427" spans="1:2" x14ac:dyDescent="0.2">
      <c r="A427" t="s">
        <v>5802</v>
      </c>
      <c r="B427" t="s">
        <v>3492</v>
      </c>
    </row>
    <row r="428" spans="1:2" x14ac:dyDescent="0.2">
      <c r="A428" t="s">
        <v>5804</v>
      </c>
      <c r="B428" t="s">
        <v>3492</v>
      </c>
    </row>
    <row r="429" spans="1:2" x14ac:dyDescent="0.2">
      <c r="A429" t="s">
        <v>5806</v>
      </c>
      <c r="B429" t="s">
        <v>3492</v>
      </c>
    </row>
    <row r="430" spans="1:2" x14ac:dyDescent="0.2">
      <c r="A430" t="s">
        <v>5808</v>
      </c>
      <c r="B430" t="s">
        <v>3492</v>
      </c>
    </row>
    <row r="431" spans="1:2" x14ac:dyDescent="0.2">
      <c r="A431" t="s">
        <v>5810</v>
      </c>
      <c r="B431" t="s">
        <v>3492</v>
      </c>
    </row>
    <row r="432" spans="1:2" x14ac:dyDescent="0.2">
      <c r="A432" t="s">
        <v>5812</v>
      </c>
      <c r="B432" t="s">
        <v>3492</v>
      </c>
    </row>
    <row r="433" spans="1:2" x14ac:dyDescent="0.2">
      <c r="A433" t="s">
        <v>5814</v>
      </c>
      <c r="B433" t="s">
        <v>3492</v>
      </c>
    </row>
    <row r="434" spans="1:2" x14ac:dyDescent="0.2">
      <c r="A434" t="s">
        <v>5816</v>
      </c>
      <c r="B434" t="s">
        <v>3492</v>
      </c>
    </row>
    <row r="435" spans="1:2" x14ac:dyDescent="0.2">
      <c r="A435" t="s">
        <v>5818</v>
      </c>
      <c r="B435" t="s">
        <v>3492</v>
      </c>
    </row>
    <row r="436" spans="1:2" x14ac:dyDescent="0.2">
      <c r="A436" t="s">
        <v>5820</v>
      </c>
      <c r="B436" t="s">
        <v>3492</v>
      </c>
    </row>
    <row r="437" spans="1:2" x14ac:dyDescent="0.2">
      <c r="A437" t="s">
        <v>5822</v>
      </c>
      <c r="B437" t="s">
        <v>3492</v>
      </c>
    </row>
    <row r="438" spans="1:2" x14ac:dyDescent="0.2">
      <c r="A438" t="s">
        <v>5824</v>
      </c>
      <c r="B438" t="s">
        <v>3492</v>
      </c>
    </row>
    <row r="439" spans="1:2" x14ac:dyDescent="0.2">
      <c r="A439" t="s">
        <v>5826</v>
      </c>
      <c r="B439" t="s">
        <v>3492</v>
      </c>
    </row>
    <row r="440" spans="1:2" x14ac:dyDescent="0.2">
      <c r="A440" t="s">
        <v>5828</v>
      </c>
      <c r="B440" t="s">
        <v>3492</v>
      </c>
    </row>
    <row r="441" spans="1:2" x14ac:dyDescent="0.2">
      <c r="A441" t="s">
        <v>5483</v>
      </c>
      <c r="B441">
        <v>0</v>
      </c>
    </row>
    <row r="442" spans="1:2" x14ac:dyDescent="0.2">
      <c r="A442" t="s">
        <v>5485</v>
      </c>
      <c r="B442">
        <v>30</v>
      </c>
    </row>
    <row r="443" spans="1:2" x14ac:dyDescent="0.2">
      <c r="A443" t="s">
        <v>5487</v>
      </c>
      <c r="B443">
        <v>0</v>
      </c>
    </row>
    <row r="444" spans="1:2" x14ac:dyDescent="0.2">
      <c r="A444" t="s">
        <v>5489</v>
      </c>
      <c r="B444" t="s">
        <v>3492</v>
      </c>
    </row>
    <row r="445" spans="1:2" x14ac:dyDescent="0.2">
      <c r="A445" t="s">
        <v>5491</v>
      </c>
      <c r="B445" t="s">
        <v>3492</v>
      </c>
    </row>
    <row r="446" spans="1:2" x14ac:dyDescent="0.2">
      <c r="A446" t="s">
        <v>5493</v>
      </c>
      <c r="B446" t="s">
        <v>3492</v>
      </c>
    </row>
    <row r="447" spans="1:2" x14ac:dyDescent="0.2">
      <c r="A447" t="s">
        <v>5495</v>
      </c>
      <c r="B447" t="s">
        <v>3492</v>
      </c>
    </row>
    <row r="448" spans="1:2" x14ac:dyDescent="0.2">
      <c r="A448" t="s">
        <v>5497</v>
      </c>
      <c r="B448" t="s">
        <v>3492</v>
      </c>
    </row>
    <row r="449" spans="1:2" x14ac:dyDescent="0.2">
      <c r="A449" t="s">
        <v>5499</v>
      </c>
      <c r="B449" t="s">
        <v>3492</v>
      </c>
    </row>
    <row r="450" spans="1:2" x14ac:dyDescent="0.2">
      <c r="A450" t="s">
        <v>5501</v>
      </c>
      <c r="B450" t="s">
        <v>3492</v>
      </c>
    </row>
    <row r="451" spans="1:2" x14ac:dyDescent="0.2">
      <c r="A451" t="s">
        <v>5503</v>
      </c>
      <c r="B451" t="s">
        <v>3492</v>
      </c>
    </row>
    <row r="452" spans="1:2" x14ac:dyDescent="0.2">
      <c r="A452" t="s">
        <v>5505</v>
      </c>
      <c r="B452" t="s">
        <v>3492</v>
      </c>
    </row>
    <row r="453" spans="1:2" x14ac:dyDescent="0.2">
      <c r="A453" t="s">
        <v>5507</v>
      </c>
      <c r="B453" t="s">
        <v>3492</v>
      </c>
    </row>
    <row r="454" spans="1:2" x14ac:dyDescent="0.2">
      <c r="A454" t="s">
        <v>5509</v>
      </c>
      <c r="B454" t="s">
        <v>3492</v>
      </c>
    </row>
    <row r="455" spans="1:2" x14ac:dyDescent="0.2">
      <c r="A455" t="s">
        <v>5511</v>
      </c>
      <c r="B455" t="s">
        <v>3492</v>
      </c>
    </row>
    <row r="456" spans="1:2" x14ac:dyDescent="0.2">
      <c r="A456" t="s">
        <v>5513</v>
      </c>
      <c r="B456" t="s">
        <v>3492</v>
      </c>
    </row>
    <row r="457" spans="1:2" x14ac:dyDescent="0.2">
      <c r="A457" t="s">
        <v>5515</v>
      </c>
      <c r="B457" t="s">
        <v>3492</v>
      </c>
    </row>
    <row r="458" spans="1:2" x14ac:dyDescent="0.2">
      <c r="A458" t="s">
        <v>5517</v>
      </c>
      <c r="B458" t="s">
        <v>3492</v>
      </c>
    </row>
    <row r="459" spans="1:2" x14ac:dyDescent="0.2">
      <c r="A459" t="s">
        <v>5519</v>
      </c>
      <c r="B459" t="s">
        <v>3492</v>
      </c>
    </row>
    <row r="460" spans="1:2" x14ac:dyDescent="0.2">
      <c r="A460" t="s">
        <v>5521</v>
      </c>
      <c r="B460" t="s">
        <v>3492</v>
      </c>
    </row>
    <row r="461" spans="1:2" x14ac:dyDescent="0.2">
      <c r="A461" t="s">
        <v>5523</v>
      </c>
      <c r="B461" t="s">
        <v>3492</v>
      </c>
    </row>
    <row r="462" spans="1:2" x14ac:dyDescent="0.2">
      <c r="A462" t="s">
        <v>5525</v>
      </c>
      <c r="B462" t="s">
        <v>3492</v>
      </c>
    </row>
    <row r="463" spans="1:2" x14ac:dyDescent="0.2">
      <c r="A463" t="s">
        <v>5527</v>
      </c>
      <c r="B463" t="s">
        <v>3492</v>
      </c>
    </row>
    <row r="464" spans="1:2" x14ac:dyDescent="0.2">
      <c r="A464" t="s">
        <v>5529</v>
      </c>
      <c r="B464" t="s">
        <v>3492</v>
      </c>
    </row>
    <row r="465" spans="1:2" x14ac:dyDescent="0.2">
      <c r="A465" t="s">
        <v>5531</v>
      </c>
      <c r="B465" t="s">
        <v>3492</v>
      </c>
    </row>
    <row r="466" spans="1:2" x14ac:dyDescent="0.2">
      <c r="A466" t="s">
        <v>5533</v>
      </c>
      <c r="B466" t="s">
        <v>3492</v>
      </c>
    </row>
    <row r="467" spans="1:2" x14ac:dyDescent="0.2">
      <c r="A467" t="s">
        <v>5535</v>
      </c>
      <c r="B467" t="s">
        <v>3492</v>
      </c>
    </row>
    <row r="468" spans="1:2" x14ac:dyDescent="0.2">
      <c r="A468" t="s">
        <v>5537</v>
      </c>
      <c r="B468" t="s">
        <v>3492</v>
      </c>
    </row>
    <row r="469" spans="1:2" x14ac:dyDescent="0.2">
      <c r="A469" t="s">
        <v>5539</v>
      </c>
      <c r="B469" t="s">
        <v>3492</v>
      </c>
    </row>
    <row r="470" spans="1:2" x14ac:dyDescent="0.2">
      <c r="A470" t="s">
        <v>5541</v>
      </c>
      <c r="B470" t="s">
        <v>3492</v>
      </c>
    </row>
    <row r="471" spans="1:2" x14ac:dyDescent="0.2">
      <c r="A471" t="s">
        <v>5830</v>
      </c>
      <c r="B471">
        <v>60</v>
      </c>
    </row>
    <row r="472" spans="1:2" x14ac:dyDescent="0.2">
      <c r="A472" t="s">
        <v>5832</v>
      </c>
      <c r="B472">
        <v>7</v>
      </c>
    </row>
    <row r="473" spans="1:2" x14ac:dyDescent="0.2">
      <c r="A473" t="s">
        <v>5834</v>
      </c>
      <c r="B473">
        <v>100</v>
      </c>
    </row>
    <row r="474" spans="1:2" x14ac:dyDescent="0.2">
      <c r="A474" t="s">
        <v>5836</v>
      </c>
      <c r="B474" t="s">
        <v>3492</v>
      </c>
    </row>
    <row r="475" spans="1:2" x14ac:dyDescent="0.2">
      <c r="A475" t="s">
        <v>5838</v>
      </c>
      <c r="B475" t="s">
        <v>3492</v>
      </c>
    </row>
    <row r="476" spans="1:2" x14ac:dyDescent="0.2">
      <c r="A476" t="s">
        <v>5840</v>
      </c>
      <c r="B476" t="s">
        <v>3492</v>
      </c>
    </row>
    <row r="477" spans="1:2" x14ac:dyDescent="0.2">
      <c r="A477" t="s">
        <v>5842</v>
      </c>
      <c r="B477" t="s">
        <v>3492</v>
      </c>
    </row>
    <row r="478" spans="1:2" x14ac:dyDescent="0.2">
      <c r="A478" t="s">
        <v>5844</v>
      </c>
      <c r="B478" t="s">
        <v>3492</v>
      </c>
    </row>
    <row r="479" spans="1:2" x14ac:dyDescent="0.2">
      <c r="A479" t="s">
        <v>5846</v>
      </c>
      <c r="B479" t="s">
        <v>3492</v>
      </c>
    </row>
    <row r="480" spans="1:2" x14ac:dyDescent="0.2">
      <c r="A480" t="s">
        <v>5848</v>
      </c>
      <c r="B480" t="s">
        <v>3492</v>
      </c>
    </row>
    <row r="481" spans="1:2" x14ac:dyDescent="0.2">
      <c r="A481" t="s">
        <v>5850</v>
      </c>
      <c r="B481" t="s">
        <v>3492</v>
      </c>
    </row>
    <row r="482" spans="1:2" x14ac:dyDescent="0.2">
      <c r="A482" t="s">
        <v>5852</v>
      </c>
      <c r="B482" t="s">
        <v>3492</v>
      </c>
    </row>
    <row r="483" spans="1:2" x14ac:dyDescent="0.2">
      <c r="A483" t="s">
        <v>5854</v>
      </c>
      <c r="B483" t="s">
        <v>3492</v>
      </c>
    </row>
    <row r="484" spans="1:2" x14ac:dyDescent="0.2">
      <c r="A484" t="s">
        <v>5856</v>
      </c>
      <c r="B484" t="s">
        <v>3492</v>
      </c>
    </row>
    <row r="485" spans="1:2" x14ac:dyDescent="0.2">
      <c r="A485" t="s">
        <v>5858</v>
      </c>
      <c r="B485" t="s">
        <v>3492</v>
      </c>
    </row>
    <row r="486" spans="1:2" x14ac:dyDescent="0.2">
      <c r="A486" t="s">
        <v>5860</v>
      </c>
      <c r="B486" t="s">
        <v>3492</v>
      </c>
    </row>
    <row r="487" spans="1:2" x14ac:dyDescent="0.2">
      <c r="A487" t="s">
        <v>5862</v>
      </c>
      <c r="B487" t="s">
        <v>3492</v>
      </c>
    </row>
    <row r="488" spans="1:2" x14ac:dyDescent="0.2">
      <c r="A488" t="s">
        <v>5864</v>
      </c>
      <c r="B488" t="s">
        <v>3492</v>
      </c>
    </row>
    <row r="489" spans="1:2" x14ac:dyDescent="0.2">
      <c r="A489" t="s">
        <v>5866</v>
      </c>
      <c r="B489" t="s">
        <v>3492</v>
      </c>
    </row>
    <row r="490" spans="1:2" x14ac:dyDescent="0.2">
      <c r="A490" t="s">
        <v>5868</v>
      </c>
      <c r="B490" t="s">
        <v>3492</v>
      </c>
    </row>
    <row r="491" spans="1:2" x14ac:dyDescent="0.2">
      <c r="A491" t="s">
        <v>5870</v>
      </c>
      <c r="B491" t="s">
        <v>3492</v>
      </c>
    </row>
    <row r="492" spans="1:2" x14ac:dyDescent="0.2">
      <c r="A492" t="s">
        <v>5872</v>
      </c>
      <c r="B492" t="s">
        <v>3492</v>
      </c>
    </row>
    <row r="493" spans="1:2" x14ac:dyDescent="0.2">
      <c r="A493" t="s">
        <v>5874</v>
      </c>
      <c r="B493" t="s">
        <v>3492</v>
      </c>
    </row>
    <row r="494" spans="1:2" x14ac:dyDescent="0.2">
      <c r="A494" t="s">
        <v>5876</v>
      </c>
      <c r="B494" t="s">
        <v>3492</v>
      </c>
    </row>
    <row r="495" spans="1:2" x14ac:dyDescent="0.2">
      <c r="A495" t="s">
        <v>5878</v>
      </c>
      <c r="B495" t="s">
        <v>3492</v>
      </c>
    </row>
    <row r="496" spans="1:2" x14ac:dyDescent="0.2">
      <c r="A496" t="s">
        <v>5880</v>
      </c>
      <c r="B496" t="s">
        <v>3492</v>
      </c>
    </row>
    <row r="497" spans="1:2" x14ac:dyDescent="0.2">
      <c r="A497" t="s">
        <v>5882</v>
      </c>
      <c r="B497" t="s">
        <v>3492</v>
      </c>
    </row>
    <row r="498" spans="1:2" x14ac:dyDescent="0.2">
      <c r="A498" t="s">
        <v>5884</v>
      </c>
      <c r="B498" t="s">
        <v>3492</v>
      </c>
    </row>
    <row r="499" spans="1:2" x14ac:dyDescent="0.2">
      <c r="A499" t="s">
        <v>5886</v>
      </c>
      <c r="B499" t="s">
        <v>3492</v>
      </c>
    </row>
    <row r="500" spans="1:2" x14ac:dyDescent="0.2">
      <c r="A500" t="s">
        <v>5888</v>
      </c>
      <c r="B500" t="s">
        <v>3492</v>
      </c>
    </row>
    <row r="501" spans="1:2" x14ac:dyDescent="0.2">
      <c r="A501" t="s">
        <v>5543</v>
      </c>
      <c r="B501">
        <v>20</v>
      </c>
    </row>
    <row r="502" spans="1:2" x14ac:dyDescent="0.2">
      <c r="A502" t="s">
        <v>5545</v>
      </c>
      <c r="B502">
        <v>5</v>
      </c>
    </row>
    <row r="503" spans="1:2" x14ac:dyDescent="0.2">
      <c r="A503" t="s">
        <v>5547</v>
      </c>
      <c r="B503">
        <v>0</v>
      </c>
    </row>
    <row r="504" spans="1:2" x14ac:dyDescent="0.2">
      <c r="A504" t="s">
        <v>5549</v>
      </c>
      <c r="B504" t="s">
        <v>3492</v>
      </c>
    </row>
    <row r="505" spans="1:2" x14ac:dyDescent="0.2">
      <c r="A505" t="s">
        <v>5551</v>
      </c>
      <c r="B505" t="s">
        <v>3492</v>
      </c>
    </row>
    <row r="506" spans="1:2" x14ac:dyDescent="0.2">
      <c r="A506" t="s">
        <v>5553</v>
      </c>
      <c r="B506" t="s">
        <v>3492</v>
      </c>
    </row>
    <row r="507" spans="1:2" x14ac:dyDescent="0.2">
      <c r="A507" t="s">
        <v>5555</v>
      </c>
      <c r="B507" t="s">
        <v>3492</v>
      </c>
    </row>
    <row r="508" spans="1:2" x14ac:dyDescent="0.2">
      <c r="A508" t="s">
        <v>5557</v>
      </c>
      <c r="B508" t="s">
        <v>3492</v>
      </c>
    </row>
    <row r="509" spans="1:2" x14ac:dyDescent="0.2">
      <c r="A509" t="s">
        <v>5559</v>
      </c>
      <c r="B509" t="s">
        <v>3492</v>
      </c>
    </row>
    <row r="510" spans="1:2" x14ac:dyDescent="0.2">
      <c r="A510" t="s">
        <v>5561</v>
      </c>
      <c r="B510" t="s">
        <v>3492</v>
      </c>
    </row>
    <row r="511" spans="1:2" x14ac:dyDescent="0.2">
      <c r="A511" t="s">
        <v>5563</v>
      </c>
      <c r="B511" t="s">
        <v>3492</v>
      </c>
    </row>
    <row r="512" spans="1:2" x14ac:dyDescent="0.2">
      <c r="A512" t="s">
        <v>5565</v>
      </c>
      <c r="B512" t="s">
        <v>3492</v>
      </c>
    </row>
    <row r="513" spans="1:2" x14ac:dyDescent="0.2">
      <c r="A513" t="s">
        <v>5567</v>
      </c>
      <c r="B513" t="s">
        <v>3492</v>
      </c>
    </row>
    <row r="514" spans="1:2" x14ac:dyDescent="0.2">
      <c r="A514" t="s">
        <v>5569</v>
      </c>
      <c r="B514" t="s">
        <v>3492</v>
      </c>
    </row>
    <row r="515" spans="1:2" x14ac:dyDescent="0.2">
      <c r="A515" t="s">
        <v>5571</v>
      </c>
      <c r="B515" t="s">
        <v>3492</v>
      </c>
    </row>
    <row r="516" spans="1:2" x14ac:dyDescent="0.2">
      <c r="A516" t="s">
        <v>5573</v>
      </c>
      <c r="B516" t="s">
        <v>3492</v>
      </c>
    </row>
    <row r="517" spans="1:2" x14ac:dyDescent="0.2">
      <c r="A517" t="s">
        <v>5575</v>
      </c>
      <c r="B517" t="s">
        <v>3492</v>
      </c>
    </row>
    <row r="518" spans="1:2" x14ac:dyDescent="0.2">
      <c r="A518" t="s">
        <v>5577</v>
      </c>
      <c r="B518" t="s">
        <v>3492</v>
      </c>
    </row>
    <row r="519" spans="1:2" x14ac:dyDescent="0.2">
      <c r="A519" t="s">
        <v>5579</v>
      </c>
      <c r="B519" t="s">
        <v>3492</v>
      </c>
    </row>
    <row r="520" spans="1:2" x14ac:dyDescent="0.2">
      <c r="A520" t="s">
        <v>5581</v>
      </c>
      <c r="B520" t="s">
        <v>3492</v>
      </c>
    </row>
    <row r="521" spans="1:2" x14ac:dyDescent="0.2">
      <c r="A521" t="s">
        <v>5583</v>
      </c>
      <c r="B521" t="s">
        <v>3492</v>
      </c>
    </row>
    <row r="522" spans="1:2" x14ac:dyDescent="0.2">
      <c r="A522" t="s">
        <v>5585</v>
      </c>
      <c r="B522" t="s">
        <v>3492</v>
      </c>
    </row>
    <row r="523" spans="1:2" x14ac:dyDescent="0.2">
      <c r="A523" t="s">
        <v>5587</v>
      </c>
      <c r="B523" t="s">
        <v>3492</v>
      </c>
    </row>
    <row r="524" spans="1:2" x14ac:dyDescent="0.2">
      <c r="A524" t="s">
        <v>5589</v>
      </c>
      <c r="B524" t="s">
        <v>3492</v>
      </c>
    </row>
    <row r="525" spans="1:2" x14ac:dyDescent="0.2">
      <c r="A525" t="s">
        <v>5591</v>
      </c>
      <c r="B525" t="s">
        <v>3492</v>
      </c>
    </row>
    <row r="526" spans="1:2" x14ac:dyDescent="0.2">
      <c r="A526" t="s">
        <v>5593</v>
      </c>
      <c r="B526" t="s">
        <v>3492</v>
      </c>
    </row>
    <row r="527" spans="1:2" x14ac:dyDescent="0.2">
      <c r="A527" t="s">
        <v>5595</v>
      </c>
      <c r="B527" t="s">
        <v>3492</v>
      </c>
    </row>
    <row r="528" spans="1:2" x14ac:dyDescent="0.2">
      <c r="A528" t="s">
        <v>5597</v>
      </c>
      <c r="B528" t="s">
        <v>3492</v>
      </c>
    </row>
    <row r="529" spans="1:2" x14ac:dyDescent="0.2">
      <c r="A529" t="s">
        <v>5599</v>
      </c>
      <c r="B529" t="s">
        <v>3492</v>
      </c>
    </row>
    <row r="530" spans="1:2" x14ac:dyDescent="0.2">
      <c r="A530" t="s">
        <v>5601</v>
      </c>
      <c r="B530" t="s">
        <v>3492</v>
      </c>
    </row>
    <row r="531" spans="1:2" x14ac:dyDescent="0.2">
      <c r="A531" t="s">
        <v>1982</v>
      </c>
      <c r="B531">
        <v>1</v>
      </c>
    </row>
    <row r="532" spans="1:2" x14ac:dyDescent="0.2">
      <c r="A532" t="s">
        <v>1983</v>
      </c>
      <c r="B532">
        <v>2</v>
      </c>
    </row>
    <row r="533" spans="1:2" x14ac:dyDescent="0.2">
      <c r="A533" t="s">
        <v>1984</v>
      </c>
      <c r="B533">
        <v>1</v>
      </c>
    </row>
    <row r="534" spans="1:2" x14ac:dyDescent="0.2">
      <c r="A534" t="s">
        <v>1985</v>
      </c>
      <c r="B534">
        <v>1</v>
      </c>
    </row>
    <row r="535" spans="1:2" x14ac:dyDescent="0.2">
      <c r="A535" t="s">
        <v>1986</v>
      </c>
      <c r="B535">
        <v>1</v>
      </c>
    </row>
    <row r="536" spans="1:2" x14ac:dyDescent="0.2">
      <c r="A536" t="s">
        <v>1987</v>
      </c>
      <c r="B536">
        <v>1</v>
      </c>
    </row>
    <row r="537" spans="1:2" x14ac:dyDescent="0.2">
      <c r="A537" t="s">
        <v>1988</v>
      </c>
      <c r="B537">
        <v>1</v>
      </c>
    </row>
    <row r="538" spans="1:2" x14ac:dyDescent="0.2">
      <c r="A538" t="s">
        <v>1989</v>
      </c>
      <c r="B538">
        <v>1</v>
      </c>
    </row>
    <row r="539" spans="1:2" x14ac:dyDescent="0.2">
      <c r="A539" t="s">
        <v>1990</v>
      </c>
      <c r="B539">
        <v>1</v>
      </c>
    </row>
    <row r="540" spans="1:2" x14ac:dyDescent="0.2">
      <c r="A540" t="s">
        <v>1991</v>
      </c>
      <c r="B540">
        <v>1</v>
      </c>
    </row>
    <row r="541" spans="1:2" x14ac:dyDescent="0.2">
      <c r="A541" t="s">
        <v>1992</v>
      </c>
      <c r="B541">
        <v>1</v>
      </c>
    </row>
    <row r="542" spans="1:2" x14ac:dyDescent="0.2">
      <c r="A542" t="s">
        <v>1993</v>
      </c>
      <c r="B542">
        <v>1</v>
      </c>
    </row>
    <row r="543" spans="1:2" x14ac:dyDescent="0.2">
      <c r="A543" t="s">
        <v>1994</v>
      </c>
      <c r="B543">
        <v>1</v>
      </c>
    </row>
    <row r="544" spans="1:2" x14ac:dyDescent="0.2">
      <c r="A544" t="s">
        <v>1995</v>
      </c>
      <c r="B544">
        <v>1</v>
      </c>
    </row>
    <row r="545" spans="1:2" x14ac:dyDescent="0.2">
      <c r="A545" t="s">
        <v>1996</v>
      </c>
      <c r="B545">
        <v>1</v>
      </c>
    </row>
    <row r="546" spans="1:2" x14ac:dyDescent="0.2">
      <c r="A546" t="s">
        <v>1997</v>
      </c>
      <c r="B546">
        <v>1</v>
      </c>
    </row>
    <row r="547" spans="1:2" x14ac:dyDescent="0.2">
      <c r="A547" t="s">
        <v>1998</v>
      </c>
      <c r="B547">
        <v>1</v>
      </c>
    </row>
    <row r="548" spans="1:2" x14ac:dyDescent="0.2">
      <c r="A548" t="s">
        <v>1999</v>
      </c>
      <c r="B548">
        <v>1</v>
      </c>
    </row>
    <row r="549" spans="1:2" x14ac:dyDescent="0.2">
      <c r="A549" t="s">
        <v>2000</v>
      </c>
      <c r="B549">
        <v>1</v>
      </c>
    </row>
    <row r="550" spans="1:2" x14ac:dyDescent="0.2">
      <c r="A550" t="s">
        <v>2001</v>
      </c>
      <c r="B550">
        <v>1</v>
      </c>
    </row>
    <row r="551" spans="1:2" x14ac:dyDescent="0.2">
      <c r="A551" t="s">
        <v>2002</v>
      </c>
      <c r="B551">
        <v>1</v>
      </c>
    </row>
    <row r="552" spans="1:2" x14ac:dyDescent="0.2">
      <c r="A552" t="s">
        <v>2003</v>
      </c>
      <c r="B552">
        <v>1</v>
      </c>
    </row>
    <row r="553" spans="1:2" x14ac:dyDescent="0.2">
      <c r="A553" t="s">
        <v>2004</v>
      </c>
      <c r="B553">
        <v>1</v>
      </c>
    </row>
    <row r="554" spans="1:2" x14ac:dyDescent="0.2">
      <c r="A554" t="s">
        <v>2005</v>
      </c>
      <c r="B554">
        <v>1</v>
      </c>
    </row>
    <row r="555" spans="1:2" x14ac:dyDescent="0.2">
      <c r="A555" t="s">
        <v>2006</v>
      </c>
      <c r="B555">
        <v>1</v>
      </c>
    </row>
    <row r="556" spans="1:2" x14ac:dyDescent="0.2">
      <c r="A556" t="s">
        <v>2007</v>
      </c>
      <c r="B556">
        <v>1</v>
      </c>
    </row>
    <row r="557" spans="1:2" x14ac:dyDescent="0.2">
      <c r="A557" t="s">
        <v>2008</v>
      </c>
      <c r="B557">
        <v>1</v>
      </c>
    </row>
    <row r="558" spans="1:2" x14ac:dyDescent="0.2">
      <c r="A558" t="s">
        <v>2009</v>
      </c>
      <c r="B558">
        <v>1</v>
      </c>
    </row>
    <row r="559" spans="1:2" x14ac:dyDescent="0.2">
      <c r="A559" t="s">
        <v>2010</v>
      </c>
      <c r="B559">
        <v>1</v>
      </c>
    </row>
    <row r="560" spans="1:2" x14ac:dyDescent="0.2">
      <c r="A560" t="s">
        <v>2011</v>
      </c>
      <c r="B560">
        <v>1</v>
      </c>
    </row>
    <row r="561" spans="1:2" x14ac:dyDescent="0.2">
      <c r="A561" t="s">
        <v>5603</v>
      </c>
      <c r="B561" t="s">
        <v>3492</v>
      </c>
    </row>
    <row r="562" spans="1:2" x14ac:dyDescent="0.2">
      <c r="A562" t="s">
        <v>5605</v>
      </c>
      <c r="B562" t="s">
        <v>7502</v>
      </c>
    </row>
    <row r="563" spans="1:2" x14ac:dyDescent="0.2">
      <c r="A563" t="s">
        <v>5607</v>
      </c>
      <c r="B563" t="s">
        <v>3492</v>
      </c>
    </row>
    <row r="564" spans="1:2" x14ac:dyDescent="0.2">
      <c r="A564" t="s">
        <v>5609</v>
      </c>
      <c r="B564" t="s">
        <v>3492</v>
      </c>
    </row>
    <row r="565" spans="1:2" x14ac:dyDescent="0.2">
      <c r="A565" t="s">
        <v>5611</v>
      </c>
      <c r="B565" t="s">
        <v>3492</v>
      </c>
    </row>
    <row r="566" spans="1:2" x14ac:dyDescent="0.2">
      <c r="A566" t="s">
        <v>5613</v>
      </c>
      <c r="B566" t="s">
        <v>3492</v>
      </c>
    </row>
    <row r="567" spans="1:2" x14ac:dyDescent="0.2">
      <c r="A567" t="s">
        <v>5615</v>
      </c>
      <c r="B567" t="s">
        <v>3492</v>
      </c>
    </row>
    <row r="568" spans="1:2" x14ac:dyDescent="0.2">
      <c r="A568" t="s">
        <v>5617</v>
      </c>
      <c r="B568" t="s">
        <v>3492</v>
      </c>
    </row>
    <row r="569" spans="1:2" x14ac:dyDescent="0.2">
      <c r="A569" t="s">
        <v>5619</v>
      </c>
      <c r="B569" t="s">
        <v>3492</v>
      </c>
    </row>
    <row r="570" spans="1:2" x14ac:dyDescent="0.2">
      <c r="A570" t="s">
        <v>5621</v>
      </c>
      <c r="B570" t="s">
        <v>3492</v>
      </c>
    </row>
    <row r="571" spans="1:2" x14ac:dyDescent="0.2">
      <c r="A571" t="s">
        <v>5623</v>
      </c>
      <c r="B571" t="s">
        <v>3492</v>
      </c>
    </row>
    <row r="572" spans="1:2" x14ac:dyDescent="0.2">
      <c r="A572" t="s">
        <v>5625</v>
      </c>
      <c r="B572" t="s">
        <v>3492</v>
      </c>
    </row>
    <row r="573" spans="1:2" x14ac:dyDescent="0.2">
      <c r="A573" t="s">
        <v>5627</v>
      </c>
      <c r="B573" t="s">
        <v>3492</v>
      </c>
    </row>
    <row r="574" spans="1:2" x14ac:dyDescent="0.2">
      <c r="A574" t="s">
        <v>5629</v>
      </c>
      <c r="B574" t="s">
        <v>3492</v>
      </c>
    </row>
    <row r="575" spans="1:2" x14ac:dyDescent="0.2">
      <c r="A575" t="s">
        <v>5631</v>
      </c>
      <c r="B575" t="s">
        <v>3492</v>
      </c>
    </row>
    <row r="576" spans="1:2" x14ac:dyDescent="0.2">
      <c r="A576" t="s">
        <v>5633</v>
      </c>
      <c r="B576" t="s">
        <v>3492</v>
      </c>
    </row>
    <row r="577" spans="1:2" x14ac:dyDescent="0.2">
      <c r="A577" t="s">
        <v>5635</v>
      </c>
      <c r="B577" t="s">
        <v>3492</v>
      </c>
    </row>
    <row r="578" spans="1:2" x14ac:dyDescent="0.2">
      <c r="A578" t="s">
        <v>5637</v>
      </c>
      <c r="B578" t="s">
        <v>3492</v>
      </c>
    </row>
    <row r="579" spans="1:2" x14ac:dyDescent="0.2">
      <c r="A579" t="s">
        <v>5639</v>
      </c>
      <c r="B579" t="s">
        <v>3492</v>
      </c>
    </row>
    <row r="580" spans="1:2" x14ac:dyDescent="0.2">
      <c r="A580" t="s">
        <v>5641</v>
      </c>
      <c r="B580" t="s">
        <v>3492</v>
      </c>
    </row>
    <row r="581" spans="1:2" x14ac:dyDescent="0.2">
      <c r="A581" t="s">
        <v>5643</v>
      </c>
      <c r="B581" t="s">
        <v>3492</v>
      </c>
    </row>
    <row r="582" spans="1:2" x14ac:dyDescent="0.2">
      <c r="A582" t="s">
        <v>5645</v>
      </c>
      <c r="B582" t="s">
        <v>3492</v>
      </c>
    </row>
    <row r="583" spans="1:2" x14ac:dyDescent="0.2">
      <c r="A583" t="s">
        <v>5647</v>
      </c>
      <c r="B583" t="s">
        <v>3492</v>
      </c>
    </row>
    <row r="584" spans="1:2" x14ac:dyDescent="0.2">
      <c r="A584" t="s">
        <v>5649</v>
      </c>
      <c r="B584" t="s">
        <v>3492</v>
      </c>
    </row>
    <row r="585" spans="1:2" x14ac:dyDescent="0.2">
      <c r="A585" t="s">
        <v>5651</v>
      </c>
      <c r="B585" t="s">
        <v>3492</v>
      </c>
    </row>
    <row r="586" spans="1:2" x14ac:dyDescent="0.2">
      <c r="A586" t="s">
        <v>5653</v>
      </c>
      <c r="B586" t="s">
        <v>3492</v>
      </c>
    </row>
    <row r="587" spans="1:2" x14ac:dyDescent="0.2">
      <c r="A587" t="s">
        <v>5655</v>
      </c>
      <c r="B587" t="s">
        <v>3492</v>
      </c>
    </row>
    <row r="588" spans="1:2" x14ac:dyDescent="0.2">
      <c r="A588" t="s">
        <v>5657</v>
      </c>
      <c r="B588" t="s">
        <v>3492</v>
      </c>
    </row>
    <row r="589" spans="1:2" x14ac:dyDescent="0.2">
      <c r="A589" t="s">
        <v>5659</v>
      </c>
      <c r="B589" t="s">
        <v>3492</v>
      </c>
    </row>
    <row r="590" spans="1:2" x14ac:dyDescent="0.2">
      <c r="A590" t="s">
        <v>5661</v>
      </c>
      <c r="B590" t="s">
        <v>3492</v>
      </c>
    </row>
    <row r="591" spans="1:2" x14ac:dyDescent="0.2">
      <c r="A591" t="s">
        <v>2012</v>
      </c>
      <c r="B591">
        <v>0</v>
      </c>
    </row>
    <row r="592" spans="1:2" x14ac:dyDescent="0.2">
      <c r="A592" t="s">
        <v>2013</v>
      </c>
      <c r="B592">
        <v>35</v>
      </c>
    </row>
    <row r="593" spans="1:2" x14ac:dyDescent="0.2">
      <c r="A593" t="s">
        <v>2014</v>
      </c>
      <c r="B593">
        <v>0</v>
      </c>
    </row>
    <row r="594" spans="1:2" x14ac:dyDescent="0.2">
      <c r="A594" t="s">
        <v>2015</v>
      </c>
      <c r="B594">
        <v>0</v>
      </c>
    </row>
    <row r="595" spans="1:2" x14ac:dyDescent="0.2">
      <c r="A595" t="s">
        <v>2016</v>
      </c>
      <c r="B595">
        <v>0</v>
      </c>
    </row>
    <row r="596" spans="1:2" x14ac:dyDescent="0.2">
      <c r="A596" t="s">
        <v>2017</v>
      </c>
      <c r="B596">
        <v>0</v>
      </c>
    </row>
    <row r="597" spans="1:2" x14ac:dyDescent="0.2">
      <c r="A597" t="s">
        <v>2018</v>
      </c>
      <c r="B597">
        <v>0</v>
      </c>
    </row>
    <row r="598" spans="1:2" x14ac:dyDescent="0.2">
      <c r="A598" t="s">
        <v>2019</v>
      </c>
      <c r="B598">
        <v>0</v>
      </c>
    </row>
    <row r="599" spans="1:2" x14ac:dyDescent="0.2">
      <c r="A599" t="s">
        <v>2020</v>
      </c>
      <c r="B599">
        <v>0</v>
      </c>
    </row>
    <row r="600" spans="1:2" x14ac:dyDescent="0.2">
      <c r="A600" t="s">
        <v>2021</v>
      </c>
      <c r="B600">
        <v>0</v>
      </c>
    </row>
    <row r="601" spans="1:2" x14ac:dyDescent="0.2">
      <c r="A601" t="s">
        <v>2022</v>
      </c>
      <c r="B601">
        <v>0</v>
      </c>
    </row>
    <row r="602" spans="1:2" x14ac:dyDescent="0.2">
      <c r="A602" t="s">
        <v>2023</v>
      </c>
      <c r="B602">
        <v>0</v>
      </c>
    </row>
    <row r="603" spans="1:2" x14ac:dyDescent="0.2">
      <c r="A603" t="s">
        <v>2024</v>
      </c>
      <c r="B603">
        <v>0</v>
      </c>
    </row>
    <row r="604" spans="1:2" x14ac:dyDescent="0.2">
      <c r="A604" t="s">
        <v>2025</v>
      </c>
      <c r="B604">
        <v>0</v>
      </c>
    </row>
    <row r="605" spans="1:2" x14ac:dyDescent="0.2">
      <c r="A605" t="s">
        <v>2026</v>
      </c>
      <c r="B605">
        <v>0</v>
      </c>
    </row>
    <row r="606" spans="1:2" x14ac:dyDescent="0.2">
      <c r="A606" t="s">
        <v>2027</v>
      </c>
      <c r="B606">
        <v>0</v>
      </c>
    </row>
    <row r="607" spans="1:2" x14ac:dyDescent="0.2">
      <c r="A607" t="s">
        <v>2028</v>
      </c>
      <c r="B607">
        <v>0</v>
      </c>
    </row>
    <row r="608" spans="1:2" x14ac:dyDescent="0.2">
      <c r="A608" t="s">
        <v>2029</v>
      </c>
      <c r="B608">
        <v>0</v>
      </c>
    </row>
    <row r="609" spans="1:2" x14ac:dyDescent="0.2">
      <c r="A609" t="s">
        <v>2030</v>
      </c>
      <c r="B609">
        <v>0</v>
      </c>
    </row>
    <row r="610" spans="1:2" x14ac:dyDescent="0.2">
      <c r="A610" t="s">
        <v>2031</v>
      </c>
      <c r="B610">
        <v>0</v>
      </c>
    </row>
    <row r="611" spans="1:2" x14ac:dyDescent="0.2">
      <c r="A611" t="s">
        <v>2032</v>
      </c>
      <c r="B611">
        <v>0</v>
      </c>
    </row>
    <row r="612" spans="1:2" x14ac:dyDescent="0.2">
      <c r="A612" t="s">
        <v>2033</v>
      </c>
      <c r="B612">
        <v>0</v>
      </c>
    </row>
    <row r="613" spans="1:2" x14ac:dyDescent="0.2">
      <c r="A613" t="s">
        <v>2034</v>
      </c>
      <c r="B613">
        <v>0</v>
      </c>
    </row>
    <row r="614" spans="1:2" x14ac:dyDescent="0.2">
      <c r="A614" t="s">
        <v>2035</v>
      </c>
      <c r="B614">
        <v>0</v>
      </c>
    </row>
    <row r="615" spans="1:2" x14ac:dyDescent="0.2">
      <c r="A615" t="s">
        <v>2036</v>
      </c>
      <c r="B615">
        <v>0</v>
      </c>
    </row>
    <row r="616" spans="1:2" x14ac:dyDescent="0.2">
      <c r="A616" t="s">
        <v>2037</v>
      </c>
      <c r="B616">
        <v>0</v>
      </c>
    </row>
    <row r="617" spans="1:2" x14ac:dyDescent="0.2">
      <c r="A617" t="s">
        <v>2038</v>
      </c>
      <c r="B617">
        <v>0</v>
      </c>
    </row>
    <row r="618" spans="1:2" x14ac:dyDescent="0.2">
      <c r="A618" t="s">
        <v>2039</v>
      </c>
      <c r="B618">
        <v>0</v>
      </c>
    </row>
    <row r="619" spans="1:2" x14ac:dyDescent="0.2">
      <c r="A619" t="s">
        <v>2040</v>
      </c>
      <c r="B619">
        <v>0</v>
      </c>
    </row>
    <row r="620" spans="1:2" x14ac:dyDescent="0.2">
      <c r="A620" t="s">
        <v>2041</v>
      </c>
      <c r="B620">
        <v>0</v>
      </c>
    </row>
    <row r="621" spans="1:2" x14ac:dyDescent="0.2">
      <c r="A621" t="s">
        <v>2042</v>
      </c>
      <c r="B621" t="s">
        <v>3492</v>
      </c>
    </row>
    <row r="622" spans="1:2" x14ac:dyDescent="0.2">
      <c r="A622" t="s">
        <v>2043</v>
      </c>
      <c r="B622" t="s">
        <v>3492</v>
      </c>
    </row>
    <row r="623" spans="1:2" x14ac:dyDescent="0.2">
      <c r="A623" t="s">
        <v>2044</v>
      </c>
      <c r="B623" t="s">
        <v>3492</v>
      </c>
    </row>
    <row r="624" spans="1:2" x14ac:dyDescent="0.2">
      <c r="A624" t="s">
        <v>2045</v>
      </c>
      <c r="B624" t="s">
        <v>3492</v>
      </c>
    </row>
    <row r="625" spans="1:2" x14ac:dyDescent="0.2">
      <c r="A625" t="s">
        <v>2046</v>
      </c>
      <c r="B625" t="s">
        <v>3492</v>
      </c>
    </row>
    <row r="626" spans="1:2" x14ac:dyDescent="0.2">
      <c r="A626" t="s">
        <v>2047</v>
      </c>
      <c r="B626" t="s">
        <v>3492</v>
      </c>
    </row>
    <row r="627" spans="1:2" x14ac:dyDescent="0.2">
      <c r="A627" t="s">
        <v>2048</v>
      </c>
      <c r="B627" t="s">
        <v>3492</v>
      </c>
    </row>
    <row r="628" spans="1:2" x14ac:dyDescent="0.2">
      <c r="A628" t="s">
        <v>2049</v>
      </c>
      <c r="B628" t="s">
        <v>3492</v>
      </c>
    </row>
    <row r="629" spans="1:2" x14ac:dyDescent="0.2">
      <c r="A629" t="s">
        <v>2050</v>
      </c>
      <c r="B629" t="s">
        <v>3492</v>
      </c>
    </row>
    <row r="630" spans="1:2" x14ac:dyDescent="0.2">
      <c r="A630" t="s">
        <v>2051</v>
      </c>
      <c r="B630" t="s">
        <v>3492</v>
      </c>
    </row>
    <row r="631" spans="1:2" x14ac:dyDescent="0.2">
      <c r="A631" t="s">
        <v>2052</v>
      </c>
      <c r="B631" t="s">
        <v>3492</v>
      </c>
    </row>
    <row r="632" spans="1:2" x14ac:dyDescent="0.2">
      <c r="A632" t="s">
        <v>2053</v>
      </c>
      <c r="B632" t="s">
        <v>3492</v>
      </c>
    </row>
    <row r="633" spans="1:2" x14ac:dyDescent="0.2">
      <c r="A633" t="s">
        <v>2054</v>
      </c>
      <c r="B633" t="s">
        <v>3492</v>
      </c>
    </row>
    <row r="634" spans="1:2" x14ac:dyDescent="0.2">
      <c r="A634" t="s">
        <v>2055</v>
      </c>
      <c r="B634" t="s">
        <v>3492</v>
      </c>
    </row>
    <row r="635" spans="1:2" x14ac:dyDescent="0.2">
      <c r="A635" t="s">
        <v>2056</v>
      </c>
      <c r="B635" t="s">
        <v>3492</v>
      </c>
    </row>
    <row r="636" spans="1:2" x14ac:dyDescent="0.2">
      <c r="A636" t="s">
        <v>2057</v>
      </c>
      <c r="B636" t="s">
        <v>3492</v>
      </c>
    </row>
    <row r="637" spans="1:2" x14ac:dyDescent="0.2">
      <c r="A637" t="s">
        <v>2058</v>
      </c>
      <c r="B637" t="s">
        <v>3492</v>
      </c>
    </row>
    <row r="638" spans="1:2" x14ac:dyDescent="0.2">
      <c r="A638" t="s">
        <v>2059</v>
      </c>
      <c r="B638" t="s">
        <v>3492</v>
      </c>
    </row>
    <row r="639" spans="1:2" x14ac:dyDescent="0.2">
      <c r="A639" t="s">
        <v>2060</v>
      </c>
      <c r="B639" t="s">
        <v>3492</v>
      </c>
    </row>
    <row r="640" spans="1:2" x14ac:dyDescent="0.2">
      <c r="A640" t="s">
        <v>2061</v>
      </c>
      <c r="B640" t="s">
        <v>3492</v>
      </c>
    </row>
    <row r="641" spans="1:2" x14ac:dyDescent="0.2">
      <c r="A641" t="s">
        <v>2062</v>
      </c>
      <c r="B641" t="s">
        <v>3492</v>
      </c>
    </row>
    <row r="642" spans="1:2" x14ac:dyDescent="0.2">
      <c r="A642" t="s">
        <v>2063</v>
      </c>
      <c r="B642" t="s">
        <v>3492</v>
      </c>
    </row>
    <row r="643" spans="1:2" x14ac:dyDescent="0.2">
      <c r="A643" t="s">
        <v>2064</v>
      </c>
      <c r="B643" t="s">
        <v>3492</v>
      </c>
    </row>
    <row r="644" spans="1:2" x14ac:dyDescent="0.2">
      <c r="A644" t="s">
        <v>2065</v>
      </c>
      <c r="B644" t="s">
        <v>3492</v>
      </c>
    </row>
    <row r="645" spans="1:2" x14ac:dyDescent="0.2">
      <c r="A645" t="s">
        <v>2066</v>
      </c>
      <c r="B645" t="s">
        <v>3492</v>
      </c>
    </row>
    <row r="646" spans="1:2" x14ac:dyDescent="0.2">
      <c r="A646" t="s">
        <v>2067</v>
      </c>
      <c r="B646" t="s">
        <v>3492</v>
      </c>
    </row>
    <row r="647" spans="1:2" x14ac:dyDescent="0.2">
      <c r="A647" t="s">
        <v>2068</v>
      </c>
      <c r="B647" t="s">
        <v>3492</v>
      </c>
    </row>
    <row r="648" spans="1:2" x14ac:dyDescent="0.2">
      <c r="A648" t="s">
        <v>2069</v>
      </c>
      <c r="B648" t="s">
        <v>3492</v>
      </c>
    </row>
    <row r="649" spans="1:2" x14ac:dyDescent="0.2">
      <c r="A649" t="s">
        <v>2070</v>
      </c>
      <c r="B649" t="s">
        <v>3492</v>
      </c>
    </row>
    <row r="650" spans="1:2" x14ac:dyDescent="0.2">
      <c r="A650" t="s">
        <v>2071</v>
      </c>
      <c r="B650" t="s">
        <v>3492</v>
      </c>
    </row>
    <row r="651" spans="1:2" x14ac:dyDescent="0.2">
      <c r="A651" t="s">
        <v>3349</v>
      </c>
      <c r="B651" t="b">
        <v>0</v>
      </c>
    </row>
    <row r="652" spans="1:2" x14ac:dyDescent="0.2">
      <c r="A652" t="s">
        <v>3350</v>
      </c>
      <c r="B652" t="b">
        <v>0</v>
      </c>
    </row>
    <row r="653" spans="1:2" x14ac:dyDescent="0.2">
      <c r="A653" t="s">
        <v>3351</v>
      </c>
      <c r="B653" t="b">
        <v>0</v>
      </c>
    </row>
    <row r="654" spans="1:2" x14ac:dyDescent="0.2">
      <c r="A654" t="s">
        <v>3352</v>
      </c>
      <c r="B654" t="b">
        <v>0</v>
      </c>
    </row>
    <row r="655" spans="1:2" x14ac:dyDescent="0.2">
      <c r="A655" t="s">
        <v>3353</v>
      </c>
      <c r="B655" t="b">
        <v>0</v>
      </c>
    </row>
    <row r="656" spans="1:2" x14ac:dyDescent="0.2">
      <c r="A656" t="s">
        <v>3354</v>
      </c>
      <c r="B656" t="b">
        <v>0</v>
      </c>
    </row>
    <row r="657" spans="1:2" x14ac:dyDescent="0.2">
      <c r="A657" t="s">
        <v>3355</v>
      </c>
      <c r="B657" t="b">
        <v>0</v>
      </c>
    </row>
    <row r="658" spans="1:2" x14ac:dyDescent="0.2">
      <c r="A658" t="s">
        <v>3356</v>
      </c>
      <c r="B658" t="b">
        <v>0</v>
      </c>
    </row>
    <row r="659" spans="1:2" x14ac:dyDescent="0.2">
      <c r="A659" t="s">
        <v>3357</v>
      </c>
      <c r="B659" t="b">
        <v>0</v>
      </c>
    </row>
    <row r="660" spans="1:2" x14ac:dyDescent="0.2">
      <c r="A660" t="s">
        <v>3358</v>
      </c>
      <c r="B660" t="b">
        <v>0</v>
      </c>
    </row>
    <row r="661" spans="1:2" x14ac:dyDescent="0.2">
      <c r="A661" t="s">
        <v>3359</v>
      </c>
      <c r="B661" t="b">
        <v>0</v>
      </c>
    </row>
    <row r="662" spans="1:2" x14ac:dyDescent="0.2">
      <c r="A662" t="s">
        <v>3360</v>
      </c>
      <c r="B662" t="b">
        <v>0</v>
      </c>
    </row>
    <row r="663" spans="1:2" x14ac:dyDescent="0.2">
      <c r="A663" t="s">
        <v>3361</v>
      </c>
      <c r="B663" t="b">
        <v>0</v>
      </c>
    </row>
    <row r="664" spans="1:2" x14ac:dyDescent="0.2">
      <c r="A664" t="s">
        <v>3362</v>
      </c>
      <c r="B664" t="b">
        <v>0</v>
      </c>
    </row>
    <row r="665" spans="1:2" x14ac:dyDescent="0.2">
      <c r="A665" t="s">
        <v>3363</v>
      </c>
      <c r="B665" t="b">
        <v>0</v>
      </c>
    </row>
    <row r="666" spans="1:2" x14ac:dyDescent="0.2">
      <c r="A666" t="s">
        <v>3364</v>
      </c>
      <c r="B666" t="b">
        <v>0</v>
      </c>
    </row>
    <row r="667" spans="1:2" x14ac:dyDescent="0.2">
      <c r="A667" t="s">
        <v>3365</v>
      </c>
      <c r="B667" t="b">
        <v>0</v>
      </c>
    </row>
    <row r="668" spans="1:2" x14ac:dyDescent="0.2">
      <c r="A668" t="s">
        <v>3366</v>
      </c>
      <c r="B668" t="b">
        <v>0</v>
      </c>
    </row>
    <row r="669" spans="1:2" x14ac:dyDescent="0.2">
      <c r="A669" t="s">
        <v>3367</v>
      </c>
      <c r="B669" t="b">
        <v>0</v>
      </c>
    </row>
    <row r="670" spans="1:2" x14ac:dyDescent="0.2">
      <c r="A670" t="s">
        <v>3368</v>
      </c>
      <c r="B670" t="b">
        <v>0</v>
      </c>
    </row>
    <row r="671" spans="1:2" x14ac:dyDescent="0.2">
      <c r="A671" t="s">
        <v>3369</v>
      </c>
      <c r="B671" t="b">
        <v>0</v>
      </c>
    </row>
    <row r="672" spans="1:2" x14ac:dyDescent="0.2">
      <c r="A672" t="s">
        <v>3370</v>
      </c>
      <c r="B672" t="b">
        <v>0</v>
      </c>
    </row>
    <row r="673" spans="1:2" x14ac:dyDescent="0.2">
      <c r="A673" t="s">
        <v>3371</v>
      </c>
      <c r="B673" t="b">
        <v>0</v>
      </c>
    </row>
    <row r="674" spans="1:2" x14ac:dyDescent="0.2">
      <c r="A674" t="s">
        <v>3372</v>
      </c>
      <c r="B674" t="b">
        <v>0</v>
      </c>
    </row>
    <row r="675" spans="1:2" x14ac:dyDescent="0.2">
      <c r="A675" t="s">
        <v>3373</v>
      </c>
      <c r="B675" t="b">
        <v>0</v>
      </c>
    </row>
    <row r="676" spans="1:2" x14ac:dyDescent="0.2">
      <c r="A676" t="s">
        <v>3374</v>
      </c>
      <c r="B676" t="b">
        <v>0</v>
      </c>
    </row>
    <row r="677" spans="1:2" x14ac:dyDescent="0.2">
      <c r="A677" t="s">
        <v>3375</v>
      </c>
      <c r="B677" t="b">
        <v>0</v>
      </c>
    </row>
    <row r="678" spans="1:2" x14ac:dyDescent="0.2">
      <c r="A678" t="s">
        <v>3376</v>
      </c>
      <c r="B678" t="b">
        <v>0</v>
      </c>
    </row>
    <row r="679" spans="1:2" x14ac:dyDescent="0.2">
      <c r="A679" t="s">
        <v>3377</v>
      </c>
      <c r="B679" t="b">
        <v>0</v>
      </c>
    </row>
    <row r="680" spans="1:2" x14ac:dyDescent="0.2">
      <c r="A680" t="s">
        <v>3378</v>
      </c>
      <c r="B680" t="b">
        <v>0</v>
      </c>
    </row>
    <row r="681" spans="1:2" x14ac:dyDescent="0.2">
      <c r="A681" t="s">
        <v>3379</v>
      </c>
      <c r="B681" t="s">
        <v>3492</v>
      </c>
    </row>
    <row r="682" spans="1:2" x14ac:dyDescent="0.2">
      <c r="A682" t="s">
        <v>3380</v>
      </c>
      <c r="B682" t="s">
        <v>3492</v>
      </c>
    </row>
    <row r="683" spans="1:2" x14ac:dyDescent="0.2">
      <c r="A683" t="s">
        <v>3381</v>
      </c>
      <c r="B683" t="s">
        <v>3492</v>
      </c>
    </row>
    <row r="684" spans="1:2" x14ac:dyDescent="0.2">
      <c r="A684" t="s">
        <v>3382</v>
      </c>
      <c r="B684" t="s">
        <v>3492</v>
      </c>
    </row>
    <row r="685" spans="1:2" x14ac:dyDescent="0.2">
      <c r="A685" t="s">
        <v>3383</v>
      </c>
      <c r="B685" t="s">
        <v>3492</v>
      </c>
    </row>
    <row r="686" spans="1:2" x14ac:dyDescent="0.2">
      <c r="A686" t="s">
        <v>3384</v>
      </c>
      <c r="B686" t="s">
        <v>3492</v>
      </c>
    </row>
    <row r="687" spans="1:2" x14ac:dyDescent="0.2">
      <c r="A687" t="s">
        <v>3385</v>
      </c>
      <c r="B687" t="s">
        <v>3492</v>
      </c>
    </row>
    <row r="688" spans="1:2" x14ac:dyDescent="0.2">
      <c r="A688" t="s">
        <v>3386</v>
      </c>
      <c r="B688" t="s">
        <v>3492</v>
      </c>
    </row>
    <row r="689" spans="1:2" x14ac:dyDescent="0.2">
      <c r="A689" t="s">
        <v>3387</v>
      </c>
      <c r="B689" t="s">
        <v>3492</v>
      </c>
    </row>
    <row r="690" spans="1:2" x14ac:dyDescent="0.2">
      <c r="A690" t="s">
        <v>3388</v>
      </c>
      <c r="B690" t="s">
        <v>3492</v>
      </c>
    </row>
    <row r="691" spans="1:2" x14ac:dyDescent="0.2">
      <c r="A691" t="s">
        <v>3389</v>
      </c>
      <c r="B691" t="s">
        <v>3492</v>
      </c>
    </row>
    <row r="692" spans="1:2" x14ac:dyDescent="0.2">
      <c r="A692" t="s">
        <v>3390</v>
      </c>
      <c r="B692" t="s">
        <v>3492</v>
      </c>
    </row>
    <row r="693" spans="1:2" x14ac:dyDescent="0.2">
      <c r="A693" t="s">
        <v>3391</v>
      </c>
      <c r="B693" t="s">
        <v>3492</v>
      </c>
    </row>
    <row r="694" spans="1:2" x14ac:dyDescent="0.2">
      <c r="A694" t="s">
        <v>3392</v>
      </c>
      <c r="B694" t="s">
        <v>3492</v>
      </c>
    </row>
    <row r="695" spans="1:2" x14ac:dyDescent="0.2">
      <c r="A695" t="s">
        <v>3393</v>
      </c>
      <c r="B695" t="s">
        <v>3492</v>
      </c>
    </row>
    <row r="696" spans="1:2" x14ac:dyDescent="0.2">
      <c r="A696" t="s">
        <v>3394</v>
      </c>
      <c r="B696" t="s">
        <v>3492</v>
      </c>
    </row>
    <row r="697" spans="1:2" x14ac:dyDescent="0.2">
      <c r="A697" t="s">
        <v>3395</v>
      </c>
      <c r="B697" t="s">
        <v>3492</v>
      </c>
    </row>
    <row r="698" spans="1:2" x14ac:dyDescent="0.2">
      <c r="A698" t="s">
        <v>3396</v>
      </c>
      <c r="B698" t="s">
        <v>3492</v>
      </c>
    </row>
    <row r="699" spans="1:2" x14ac:dyDescent="0.2">
      <c r="A699" t="s">
        <v>3397</v>
      </c>
      <c r="B699" t="s">
        <v>3492</v>
      </c>
    </row>
    <row r="700" spans="1:2" x14ac:dyDescent="0.2">
      <c r="A700" t="s">
        <v>3398</v>
      </c>
      <c r="B700" t="s">
        <v>3492</v>
      </c>
    </row>
    <row r="701" spans="1:2" x14ac:dyDescent="0.2">
      <c r="A701" t="s">
        <v>3399</v>
      </c>
      <c r="B701" t="s">
        <v>3492</v>
      </c>
    </row>
    <row r="702" spans="1:2" x14ac:dyDescent="0.2">
      <c r="A702" t="s">
        <v>3400</v>
      </c>
      <c r="B702" t="s">
        <v>3492</v>
      </c>
    </row>
    <row r="703" spans="1:2" x14ac:dyDescent="0.2">
      <c r="A703" t="s">
        <v>3401</v>
      </c>
      <c r="B703" t="s">
        <v>3492</v>
      </c>
    </row>
    <row r="704" spans="1:2" x14ac:dyDescent="0.2">
      <c r="A704" t="s">
        <v>3402</v>
      </c>
      <c r="B704" t="s">
        <v>3492</v>
      </c>
    </row>
    <row r="705" spans="1:2" x14ac:dyDescent="0.2">
      <c r="A705" t="s">
        <v>3403</v>
      </c>
      <c r="B705" t="s">
        <v>3492</v>
      </c>
    </row>
    <row r="706" spans="1:2" x14ac:dyDescent="0.2">
      <c r="A706" t="s">
        <v>3404</v>
      </c>
      <c r="B706" t="s">
        <v>3492</v>
      </c>
    </row>
    <row r="707" spans="1:2" x14ac:dyDescent="0.2">
      <c r="A707" t="s">
        <v>3405</v>
      </c>
      <c r="B707" t="s">
        <v>3492</v>
      </c>
    </row>
    <row r="708" spans="1:2" x14ac:dyDescent="0.2">
      <c r="A708" t="s">
        <v>3406</v>
      </c>
      <c r="B708" t="s">
        <v>3492</v>
      </c>
    </row>
    <row r="709" spans="1:2" x14ac:dyDescent="0.2">
      <c r="A709" t="s">
        <v>3407</v>
      </c>
      <c r="B709" t="s">
        <v>3492</v>
      </c>
    </row>
    <row r="710" spans="1:2" x14ac:dyDescent="0.2">
      <c r="A710" t="s">
        <v>3408</v>
      </c>
      <c r="B710" t="s">
        <v>3492</v>
      </c>
    </row>
    <row r="711" spans="1:2" x14ac:dyDescent="0.2">
      <c r="A711" t="s">
        <v>2072</v>
      </c>
      <c r="B711">
        <v>240</v>
      </c>
    </row>
    <row r="712" spans="1:2" x14ac:dyDescent="0.2">
      <c r="A712" t="s">
        <v>2073</v>
      </c>
      <c r="B712">
        <v>10</v>
      </c>
    </row>
    <row r="713" spans="1:2" x14ac:dyDescent="0.2">
      <c r="A713" t="s">
        <v>2074</v>
      </c>
      <c r="B713">
        <v>10</v>
      </c>
    </row>
    <row r="714" spans="1:2" x14ac:dyDescent="0.2">
      <c r="A714" t="s">
        <v>2075</v>
      </c>
      <c r="B714">
        <v>0</v>
      </c>
    </row>
    <row r="715" spans="1:2" x14ac:dyDescent="0.2">
      <c r="A715" t="s">
        <v>2076</v>
      </c>
      <c r="B715">
        <v>0</v>
      </c>
    </row>
    <row r="716" spans="1:2" x14ac:dyDescent="0.2">
      <c r="A716" t="s">
        <v>2077</v>
      </c>
      <c r="B716">
        <v>0</v>
      </c>
    </row>
    <row r="717" spans="1:2" x14ac:dyDescent="0.2">
      <c r="A717" t="s">
        <v>2078</v>
      </c>
      <c r="B717">
        <v>0</v>
      </c>
    </row>
    <row r="718" spans="1:2" x14ac:dyDescent="0.2">
      <c r="A718" t="s">
        <v>2079</v>
      </c>
      <c r="B718">
        <v>0</v>
      </c>
    </row>
    <row r="719" spans="1:2" x14ac:dyDescent="0.2">
      <c r="A719" t="s">
        <v>2080</v>
      </c>
      <c r="B719">
        <v>0</v>
      </c>
    </row>
    <row r="720" spans="1:2" x14ac:dyDescent="0.2">
      <c r="A720" t="s">
        <v>2081</v>
      </c>
      <c r="B720">
        <v>0</v>
      </c>
    </row>
    <row r="721" spans="1:2" x14ac:dyDescent="0.2">
      <c r="A721" t="s">
        <v>2082</v>
      </c>
      <c r="B721">
        <v>0</v>
      </c>
    </row>
    <row r="722" spans="1:2" x14ac:dyDescent="0.2">
      <c r="A722" t="s">
        <v>2083</v>
      </c>
      <c r="B722">
        <v>0</v>
      </c>
    </row>
    <row r="723" spans="1:2" x14ac:dyDescent="0.2">
      <c r="A723" t="s">
        <v>2084</v>
      </c>
      <c r="B723">
        <v>0</v>
      </c>
    </row>
    <row r="724" spans="1:2" x14ac:dyDescent="0.2">
      <c r="A724" t="s">
        <v>2085</v>
      </c>
      <c r="B724">
        <v>0</v>
      </c>
    </row>
    <row r="725" spans="1:2" x14ac:dyDescent="0.2">
      <c r="A725" t="s">
        <v>2086</v>
      </c>
      <c r="B725">
        <v>0</v>
      </c>
    </row>
    <row r="726" spans="1:2" x14ac:dyDescent="0.2">
      <c r="A726" t="s">
        <v>2087</v>
      </c>
      <c r="B726">
        <v>0</v>
      </c>
    </row>
    <row r="727" spans="1:2" x14ac:dyDescent="0.2">
      <c r="A727" t="s">
        <v>2088</v>
      </c>
      <c r="B727">
        <v>0</v>
      </c>
    </row>
    <row r="728" spans="1:2" x14ac:dyDescent="0.2">
      <c r="A728" t="s">
        <v>2089</v>
      </c>
      <c r="B728">
        <v>0</v>
      </c>
    </row>
    <row r="729" spans="1:2" x14ac:dyDescent="0.2">
      <c r="A729" t="s">
        <v>2090</v>
      </c>
      <c r="B729">
        <v>0</v>
      </c>
    </row>
    <row r="730" spans="1:2" x14ac:dyDescent="0.2">
      <c r="A730" t="s">
        <v>2091</v>
      </c>
      <c r="B730">
        <v>0</v>
      </c>
    </row>
    <row r="731" spans="1:2" x14ac:dyDescent="0.2">
      <c r="A731" t="s">
        <v>2092</v>
      </c>
      <c r="B731">
        <v>0</v>
      </c>
    </row>
    <row r="732" spans="1:2" x14ac:dyDescent="0.2">
      <c r="A732" t="s">
        <v>2093</v>
      </c>
      <c r="B732">
        <v>0</v>
      </c>
    </row>
    <row r="733" spans="1:2" x14ac:dyDescent="0.2">
      <c r="A733" t="s">
        <v>2094</v>
      </c>
      <c r="B733">
        <v>0</v>
      </c>
    </row>
    <row r="734" spans="1:2" x14ac:dyDescent="0.2">
      <c r="A734" t="s">
        <v>2095</v>
      </c>
      <c r="B734">
        <v>0</v>
      </c>
    </row>
    <row r="735" spans="1:2" x14ac:dyDescent="0.2">
      <c r="A735" t="s">
        <v>2096</v>
      </c>
      <c r="B735">
        <v>0</v>
      </c>
    </row>
    <row r="736" spans="1:2" x14ac:dyDescent="0.2">
      <c r="A736" t="s">
        <v>2097</v>
      </c>
      <c r="B736">
        <v>0</v>
      </c>
    </row>
    <row r="737" spans="1:2" x14ac:dyDescent="0.2">
      <c r="A737" t="s">
        <v>2098</v>
      </c>
      <c r="B737">
        <v>0</v>
      </c>
    </row>
    <row r="738" spans="1:2" x14ac:dyDescent="0.2">
      <c r="A738" t="s">
        <v>2099</v>
      </c>
      <c r="B738">
        <v>0</v>
      </c>
    </row>
    <row r="739" spans="1:2" x14ac:dyDescent="0.2">
      <c r="A739" t="s">
        <v>2100</v>
      </c>
      <c r="B739">
        <v>0</v>
      </c>
    </row>
    <row r="740" spans="1:2" x14ac:dyDescent="0.2">
      <c r="A740" t="s">
        <v>2101</v>
      </c>
      <c r="B740">
        <v>0</v>
      </c>
    </row>
    <row r="741" spans="1:2" x14ac:dyDescent="0.2">
      <c r="A741" t="s">
        <v>2102</v>
      </c>
      <c r="B741">
        <v>240</v>
      </c>
    </row>
    <row r="742" spans="1:2" x14ac:dyDescent="0.2">
      <c r="A742" t="s">
        <v>2103</v>
      </c>
      <c r="B742">
        <v>40</v>
      </c>
    </row>
    <row r="743" spans="1:2" x14ac:dyDescent="0.2">
      <c r="A743" t="s">
        <v>2104</v>
      </c>
      <c r="B743">
        <v>2000</v>
      </c>
    </row>
    <row r="744" spans="1:2" x14ac:dyDescent="0.2">
      <c r="A744" t="s">
        <v>2105</v>
      </c>
      <c r="B744">
        <v>0</v>
      </c>
    </row>
    <row r="745" spans="1:2" x14ac:dyDescent="0.2">
      <c r="A745" t="s">
        <v>2106</v>
      </c>
      <c r="B745">
        <v>0</v>
      </c>
    </row>
    <row r="746" spans="1:2" x14ac:dyDescent="0.2">
      <c r="A746" t="s">
        <v>2107</v>
      </c>
      <c r="B746">
        <v>0</v>
      </c>
    </row>
    <row r="747" spans="1:2" x14ac:dyDescent="0.2">
      <c r="A747" t="s">
        <v>2108</v>
      </c>
      <c r="B747">
        <v>0</v>
      </c>
    </row>
    <row r="748" spans="1:2" x14ac:dyDescent="0.2">
      <c r="A748" t="s">
        <v>2109</v>
      </c>
      <c r="B748">
        <v>0</v>
      </c>
    </row>
    <row r="749" spans="1:2" x14ac:dyDescent="0.2">
      <c r="A749" t="s">
        <v>2110</v>
      </c>
      <c r="B749">
        <v>0</v>
      </c>
    </row>
    <row r="750" spans="1:2" x14ac:dyDescent="0.2">
      <c r="A750" t="s">
        <v>2111</v>
      </c>
      <c r="B750">
        <v>0</v>
      </c>
    </row>
    <row r="751" spans="1:2" x14ac:dyDescent="0.2">
      <c r="A751" t="s">
        <v>2112</v>
      </c>
      <c r="B751">
        <v>0</v>
      </c>
    </row>
    <row r="752" spans="1:2" x14ac:dyDescent="0.2">
      <c r="A752" t="s">
        <v>2113</v>
      </c>
      <c r="B752">
        <v>0</v>
      </c>
    </row>
    <row r="753" spans="1:2" x14ac:dyDescent="0.2">
      <c r="A753" t="s">
        <v>2114</v>
      </c>
      <c r="B753">
        <v>0</v>
      </c>
    </row>
    <row r="754" spans="1:2" x14ac:dyDescent="0.2">
      <c r="A754" t="s">
        <v>2115</v>
      </c>
      <c r="B754">
        <v>0</v>
      </c>
    </row>
    <row r="755" spans="1:2" x14ac:dyDescent="0.2">
      <c r="A755" t="s">
        <v>2116</v>
      </c>
      <c r="B755">
        <v>0</v>
      </c>
    </row>
    <row r="756" spans="1:2" x14ac:dyDescent="0.2">
      <c r="A756" t="s">
        <v>2117</v>
      </c>
      <c r="B756">
        <v>0</v>
      </c>
    </row>
    <row r="757" spans="1:2" x14ac:dyDescent="0.2">
      <c r="A757" t="s">
        <v>2118</v>
      </c>
      <c r="B757">
        <v>0</v>
      </c>
    </row>
    <row r="758" spans="1:2" x14ac:dyDescent="0.2">
      <c r="A758" t="s">
        <v>2119</v>
      </c>
      <c r="B758">
        <v>0</v>
      </c>
    </row>
    <row r="759" spans="1:2" x14ac:dyDescent="0.2">
      <c r="A759" t="s">
        <v>2120</v>
      </c>
      <c r="B759">
        <v>0</v>
      </c>
    </row>
    <row r="760" spans="1:2" x14ac:dyDescent="0.2">
      <c r="A760" t="s">
        <v>2121</v>
      </c>
      <c r="B760">
        <v>0</v>
      </c>
    </row>
    <row r="761" spans="1:2" x14ac:dyDescent="0.2">
      <c r="A761" t="s">
        <v>2122</v>
      </c>
      <c r="B761">
        <v>0</v>
      </c>
    </row>
    <row r="762" spans="1:2" x14ac:dyDescent="0.2">
      <c r="A762" t="s">
        <v>2123</v>
      </c>
      <c r="B762">
        <v>0</v>
      </c>
    </row>
    <row r="763" spans="1:2" x14ac:dyDescent="0.2">
      <c r="A763" t="s">
        <v>2124</v>
      </c>
      <c r="B763">
        <v>0</v>
      </c>
    </row>
    <row r="764" spans="1:2" x14ac:dyDescent="0.2">
      <c r="A764" t="s">
        <v>2125</v>
      </c>
      <c r="B764">
        <v>0</v>
      </c>
    </row>
    <row r="765" spans="1:2" x14ac:dyDescent="0.2">
      <c r="A765" t="s">
        <v>2126</v>
      </c>
      <c r="B765">
        <v>0</v>
      </c>
    </row>
    <row r="766" spans="1:2" x14ac:dyDescent="0.2">
      <c r="A766" t="s">
        <v>2127</v>
      </c>
      <c r="B766">
        <v>0</v>
      </c>
    </row>
    <row r="767" spans="1:2" x14ac:dyDescent="0.2">
      <c r="A767" t="s">
        <v>2128</v>
      </c>
      <c r="B767">
        <v>0</v>
      </c>
    </row>
    <row r="768" spans="1:2" x14ac:dyDescent="0.2">
      <c r="A768" t="s">
        <v>2129</v>
      </c>
      <c r="B768">
        <v>0</v>
      </c>
    </row>
    <row r="769" spans="1:2" x14ac:dyDescent="0.2">
      <c r="A769" t="s">
        <v>2130</v>
      </c>
      <c r="B769">
        <v>0</v>
      </c>
    </row>
    <row r="770" spans="1:2" x14ac:dyDescent="0.2">
      <c r="A770" t="s">
        <v>2131</v>
      </c>
      <c r="B770">
        <v>0</v>
      </c>
    </row>
    <row r="771" spans="1:2" x14ac:dyDescent="0.2">
      <c r="A771" t="s">
        <v>2132</v>
      </c>
      <c r="B771" t="s">
        <v>7449</v>
      </c>
    </row>
    <row r="772" spans="1:2" x14ac:dyDescent="0.2">
      <c r="A772" t="s">
        <v>2133</v>
      </c>
      <c r="B772" t="s">
        <v>7414</v>
      </c>
    </row>
    <row r="773" spans="1:2" x14ac:dyDescent="0.2">
      <c r="A773" t="s">
        <v>2134</v>
      </c>
      <c r="B773" t="s">
        <v>7449</v>
      </c>
    </row>
    <row r="774" spans="1:2" x14ac:dyDescent="0.2">
      <c r="A774" t="s">
        <v>2135</v>
      </c>
      <c r="B774" t="s">
        <v>3492</v>
      </c>
    </row>
    <row r="775" spans="1:2" x14ac:dyDescent="0.2">
      <c r="A775" t="s">
        <v>2136</v>
      </c>
      <c r="B775" t="s">
        <v>3492</v>
      </c>
    </row>
    <row r="776" spans="1:2" x14ac:dyDescent="0.2">
      <c r="A776" t="s">
        <v>2137</v>
      </c>
      <c r="B776" t="s">
        <v>3492</v>
      </c>
    </row>
    <row r="777" spans="1:2" x14ac:dyDescent="0.2">
      <c r="A777" t="s">
        <v>2138</v>
      </c>
      <c r="B777" t="s">
        <v>3492</v>
      </c>
    </row>
    <row r="778" spans="1:2" x14ac:dyDescent="0.2">
      <c r="A778" t="s">
        <v>2139</v>
      </c>
      <c r="B778" t="s">
        <v>3492</v>
      </c>
    </row>
    <row r="779" spans="1:2" x14ac:dyDescent="0.2">
      <c r="A779" t="s">
        <v>2140</v>
      </c>
      <c r="B779" t="s">
        <v>3492</v>
      </c>
    </row>
    <row r="780" spans="1:2" x14ac:dyDescent="0.2">
      <c r="A780" t="s">
        <v>2141</v>
      </c>
      <c r="B780" t="s">
        <v>3492</v>
      </c>
    </row>
    <row r="781" spans="1:2" x14ac:dyDescent="0.2">
      <c r="A781" t="s">
        <v>2142</v>
      </c>
      <c r="B781" t="s">
        <v>3492</v>
      </c>
    </row>
    <row r="782" spans="1:2" x14ac:dyDescent="0.2">
      <c r="A782" t="s">
        <v>2143</v>
      </c>
      <c r="B782" t="s">
        <v>3492</v>
      </c>
    </row>
    <row r="783" spans="1:2" x14ac:dyDescent="0.2">
      <c r="A783" t="s">
        <v>2144</v>
      </c>
      <c r="B783" t="s">
        <v>3492</v>
      </c>
    </row>
    <row r="784" spans="1:2" x14ac:dyDescent="0.2">
      <c r="A784" t="s">
        <v>2145</v>
      </c>
      <c r="B784" t="s">
        <v>3492</v>
      </c>
    </row>
    <row r="785" spans="1:2" x14ac:dyDescent="0.2">
      <c r="A785" t="s">
        <v>2146</v>
      </c>
      <c r="B785" t="s">
        <v>3492</v>
      </c>
    </row>
    <row r="786" spans="1:2" x14ac:dyDescent="0.2">
      <c r="A786" t="s">
        <v>2147</v>
      </c>
      <c r="B786" t="s">
        <v>3492</v>
      </c>
    </row>
    <row r="787" spans="1:2" x14ac:dyDescent="0.2">
      <c r="A787" t="s">
        <v>2148</v>
      </c>
      <c r="B787" t="s">
        <v>3492</v>
      </c>
    </row>
    <row r="788" spans="1:2" x14ac:dyDescent="0.2">
      <c r="A788" t="s">
        <v>2149</v>
      </c>
      <c r="B788" t="s">
        <v>3492</v>
      </c>
    </row>
    <row r="789" spans="1:2" x14ac:dyDescent="0.2">
      <c r="A789" t="s">
        <v>2150</v>
      </c>
      <c r="B789" t="s">
        <v>3492</v>
      </c>
    </row>
    <row r="790" spans="1:2" x14ac:dyDescent="0.2">
      <c r="A790" t="s">
        <v>2151</v>
      </c>
      <c r="B790" t="s">
        <v>3492</v>
      </c>
    </row>
    <row r="791" spans="1:2" x14ac:dyDescent="0.2">
      <c r="A791" t="s">
        <v>2152</v>
      </c>
      <c r="B791" t="s">
        <v>3492</v>
      </c>
    </row>
    <row r="792" spans="1:2" x14ac:dyDescent="0.2">
      <c r="A792" t="s">
        <v>2153</v>
      </c>
      <c r="B792" t="s">
        <v>3492</v>
      </c>
    </row>
    <row r="793" spans="1:2" x14ac:dyDescent="0.2">
      <c r="A793" t="s">
        <v>2154</v>
      </c>
      <c r="B793" t="s">
        <v>3492</v>
      </c>
    </row>
    <row r="794" spans="1:2" x14ac:dyDescent="0.2">
      <c r="A794" t="s">
        <v>2155</v>
      </c>
      <c r="B794" t="s">
        <v>3492</v>
      </c>
    </row>
    <row r="795" spans="1:2" x14ac:dyDescent="0.2">
      <c r="A795" t="s">
        <v>2156</v>
      </c>
      <c r="B795" t="s">
        <v>3492</v>
      </c>
    </row>
    <row r="796" spans="1:2" x14ac:dyDescent="0.2">
      <c r="A796" t="s">
        <v>2157</v>
      </c>
      <c r="B796" t="s">
        <v>3492</v>
      </c>
    </row>
    <row r="797" spans="1:2" x14ac:dyDescent="0.2">
      <c r="A797" t="s">
        <v>2158</v>
      </c>
      <c r="B797" t="s">
        <v>3492</v>
      </c>
    </row>
    <row r="798" spans="1:2" x14ac:dyDescent="0.2">
      <c r="A798" t="s">
        <v>2159</v>
      </c>
      <c r="B798" t="s">
        <v>3492</v>
      </c>
    </row>
    <row r="799" spans="1:2" x14ac:dyDescent="0.2">
      <c r="A799" t="s">
        <v>2160</v>
      </c>
      <c r="B799" t="s">
        <v>3492</v>
      </c>
    </row>
    <row r="800" spans="1:2" x14ac:dyDescent="0.2">
      <c r="A800" t="s">
        <v>2161</v>
      </c>
      <c r="B800" t="s">
        <v>3492</v>
      </c>
    </row>
    <row r="801" spans="1:2" x14ac:dyDescent="0.2">
      <c r="A801" t="s">
        <v>2162</v>
      </c>
      <c r="B801" t="s">
        <v>7450</v>
      </c>
    </row>
    <row r="802" spans="1:2" x14ac:dyDescent="0.2">
      <c r="A802" t="s">
        <v>2163</v>
      </c>
      <c r="B802" t="s">
        <v>7415</v>
      </c>
    </row>
    <row r="803" spans="1:2" x14ac:dyDescent="0.2">
      <c r="A803" t="s">
        <v>2164</v>
      </c>
      <c r="B803" t="s">
        <v>7415</v>
      </c>
    </row>
    <row r="804" spans="1:2" x14ac:dyDescent="0.2">
      <c r="A804" t="s">
        <v>2165</v>
      </c>
      <c r="B804" t="s">
        <v>3492</v>
      </c>
    </row>
    <row r="805" spans="1:2" x14ac:dyDescent="0.2">
      <c r="A805" t="s">
        <v>2166</v>
      </c>
      <c r="B805" t="s">
        <v>3492</v>
      </c>
    </row>
    <row r="806" spans="1:2" x14ac:dyDescent="0.2">
      <c r="A806" t="s">
        <v>2167</v>
      </c>
      <c r="B806" t="s">
        <v>3492</v>
      </c>
    </row>
    <row r="807" spans="1:2" x14ac:dyDescent="0.2">
      <c r="A807" t="s">
        <v>2168</v>
      </c>
      <c r="B807" t="s">
        <v>3492</v>
      </c>
    </row>
    <row r="808" spans="1:2" x14ac:dyDescent="0.2">
      <c r="A808" t="s">
        <v>2169</v>
      </c>
      <c r="B808" t="s">
        <v>3492</v>
      </c>
    </row>
    <row r="809" spans="1:2" x14ac:dyDescent="0.2">
      <c r="A809" t="s">
        <v>2170</v>
      </c>
      <c r="B809" t="s">
        <v>3492</v>
      </c>
    </row>
    <row r="810" spans="1:2" x14ac:dyDescent="0.2">
      <c r="A810" t="s">
        <v>2171</v>
      </c>
      <c r="B810" t="s">
        <v>3492</v>
      </c>
    </row>
    <row r="811" spans="1:2" x14ac:dyDescent="0.2">
      <c r="A811" t="s">
        <v>2172</v>
      </c>
      <c r="B811" t="s">
        <v>3492</v>
      </c>
    </row>
    <row r="812" spans="1:2" x14ac:dyDescent="0.2">
      <c r="A812" t="s">
        <v>2173</v>
      </c>
      <c r="B812" t="s">
        <v>3492</v>
      </c>
    </row>
    <row r="813" spans="1:2" x14ac:dyDescent="0.2">
      <c r="A813" t="s">
        <v>2174</v>
      </c>
      <c r="B813" t="s">
        <v>3492</v>
      </c>
    </row>
    <row r="814" spans="1:2" x14ac:dyDescent="0.2">
      <c r="A814" t="s">
        <v>2175</v>
      </c>
      <c r="B814" t="s">
        <v>3492</v>
      </c>
    </row>
    <row r="815" spans="1:2" x14ac:dyDescent="0.2">
      <c r="A815" t="s">
        <v>2176</v>
      </c>
      <c r="B815" t="s">
        <v>3492</v>
      </c>
    </row>
    <row r="816" spans="1:2" x14ac:dyDescent="0.2">
      <c r="A816" t="s">
        <v>2177</v>
      </c>
      <c r="B816" t="s">
        <v>3492</v>
      </c>
    </row>
    <row r="817" spans="1:2" x14ac:dyDescent="0.2">
      <c r="A817" t="s">
        <v>2178</v>
      </c>
      <c r="B817" t="s">
        <v>3492</v>
      </c>
    </row>
    <row r="818" spans="1:2" x14ac:dyDescent="0.2">
      <c r="A818" t="s">
        <v>2179</v>
      </c>
      <c r="B818" t="s">
        <v>3492</v>
      </c>
    </row>
    <row r="819" spans="1:2" x14ac:dyDescent="0.2">
      <c r="A819" t="s">
        <v>2180</v>
      </c>
      <c r="B819" t="s">
        <v>3492</v>
      </c>
    </row>
    <row r="820" spans="1:2" x14ac:dyDescent="0.2">
      <c r="A820" t="s">
        <v>2181</v>
      </c>
      <c r="B820" t="s">
        <v>3492</v>
      </c>
    </row>
    <row r="821" spans="1:2" x14ac:dyDescent="0.2">
      <c r="A821" t="s">
        <v>2182</v>
      </c>
      <c r="B821" t="s">
        <v>3492</v>
      </c>
    </row>
    <row r="822" spans="1:2" x14ac:dyDescent="0.2">
      <c r="A822" t="s">
        <v>2183</v>
      </c>
      <c r="B822" t="s">
        <v>3492</v>
      </c>
    </row>
    <row r="823" spans="1:2" x14ac:dyDescent="0.2">
      <c r="A823" t="s">
        <v>2184</v>
      </c>
      <c r="B823" t="s">
        <v>3492</v>
      </c>
    </row>
    <row r="824" spans="1:2" x14ac:dyDescent="0.2">
      <c r="A824" t="s">
        <v>2185</v>
      </c>
      <c r="B824" t="s">
        <v>3492</v>
      </c>
    </row>
    <row r="825" spans="1:2" x14ac:dyDescent="0.2">
      <c r="A825" t="s">
        <v>2186</v>
      </c>
      <c r="B825" t="s">
        <v>3492</v>
      </c>
    </row>
    <row r="826" spans="1:2" x14ac:dyDescent="0.2">
      <c r="A826" t="s">
        <v>2187</v>
      </c>
      <c r="B826" t="s">
        <v>3492</v>
      </c>
    </row>
    <row r="827" spans="1:2" x14ac:dyDescent="0.2">
      <c r="A827" t="s">
        <v>2188</v>
      </c>
      <c r="B827" t="s">
        <v>3492</v>
      </c>
    </row>
    <row r="828" spans="1:2" x14ac:dyDescent="0.2">
      <c r="A828" t="s">
        <v>2189</v>
      </c>
      <c r="B828" t="s">
        <v>3492</v>
      </c>
    </row>
    <row r="829" spans="1:2" x14ac:dyDescent="0.2">
      <c r="A829" t="s">
        <v>2190</v>
      </c>
      <c r="B829" t="s">
        <v>3492</v>
      </c>
    </row>
    <row r="830" spans="1:2" x14ac:dyDescent="0.2">
      <c r="A830" t="s">
        <v>2191</v>
      </c>
      <c r="B830" t="s">
        <v>3492</v>
      </c>
    </row>
    <row r="831" spans="1:2" x14ac:dyDescent="0.2">
      <c r="A831" t="s">
        <v>3441</v>
      </c>
      <c r="B831" t="s">
        <v>7503</v>
      </c>
    </row>
    <row r="832" spans="1:2" x14ac:dyDescent="0.2">
      <c r="A832" t="s">
        <v>3442</v>
      </c>
      <c r="B832" t="s">
        <v>7504</v>
      </c>
    </row>
    <row r="833" spans="1:2" x14ac:dyDescent="0.2">
      <c r="A833" t="s">
        <v>3443</v>
      </c>
      <c r="B833" t="s">
        <v>7505</v>
      </c>
    </row>
    <row r="834" spans="1:2" x14ac:dyDescent="0.2">
      <c r="A834" t="s">
        <v>3444</v>
      </c>
      <c r="B834" t="s">
        <v>3492</v>
      </c>
    </row>
    <row r="835" spans="1:2" x14ac:dyDescent="0.2">
      <c r="A835" t="s">
        <v>3445</v>
      </c>
      <c r="B835" t="s">
        <v>3492</v>
      </c>
    </row>
    <row r="836" spans="1:2" x14ac:dyDescent="0.2">
      <c r="A836" t="s">
        <v>3446</v>
      </c>
      <c r="B836" t="s">
        <v>3492</v>
      </c>
    </row>
    <row r="837" spans="1:2" x14ac:dyDescent="0.2">
      <c r="A837" t="s">
        <v>3447</v>
      </c>
      <c r="B837" t="s">
        <v>3492</v>
      </c>
    </row>
    <row r="838" spans="1:2" x14ac:dyDescent="0.2">
      <c r="A838" t="s">
        <v>3448</v>
      </c>
      <c r="B838" t="s">
        <v>3492</v>
      </c>
    </row>
    <row r="839" spans="1:2" x14ac:dyDescent="0.2">
      <c r="A839" t="s">
        <v>3449</v>
      </c>
      <c r="B839" t="s">
        <v>3492</v>
      </c>
    </row>
    <row r="840" spans="1:2" x14ac:dyDescent="0.2">
      <c r="A840" t="s">
        <v>3450</v>
      </c>
      <c r="B840" t="s">
        <v>3492</v>
      </c>
    </row>
    <row r="841" spans="1:2" x14ac:dyDescent="0.2">
      <c r="A841" t="s">
        <v>3451</v>
      </c>
      <c r="B841" t="s">
        <v>3492</v>
      </c>
    </row>
    <row r="842" spans="1:2" x14ac:dyDescent="0.2">
      <c r="A842" t="s">
        <v>3452</v>
      </c>
      <c r="B842" t="s">
        <v>3492</v>
      </c>
    </row>
    <row r="843" spans="1:2" x14ac:dyDescent="0.2">
      <c r="A843" t="s">
        <v>3453</v>
      </c>
      <c r="B843" t="s">
        <v>3492</v>
      </c>
    </row>
    <row r="844" spans="1:2" x14ac:dyDescent="0.2">
      <c r="A844" t="s">
        <v>3454</v>
      </c>
      <c r="B844" t="s">
        <v>3492</v>
      </c>
    </row>
    <row r="845" spans="1:2" x14ac:dyDescent="0.2">
      <c r="A845" t="s">
        <v>3455</v>
      </c>
      <c r="B845" t="s">
        <v>3492</v>
      </c>
    </row>
    <row r="846" spans="1:2" x14ac:dyDescent="0.2">
      <c r="A846" t="s">
        <v>3456</v>
      </c>
      <c r="B846" t="s">
        <v>3492</v>
      </c>
    </row>
    <row r="847" spans="1:2" x14ac:dyDescent="0.2">
      <c r="A847" t="s">
        <v>3457</v>
      </c>
      <c r="B847" t="s">
        <v>3492</v>
      </c>
    </row>
    <row r="848" spans="1:2" x14ac:dyDescent="0.2">
      <c r="A848" t="s">
        <v>3458</v>
      </c>
      <c r="B848" t="s">
        <v>3492</v>
      </c>
    </row>
    <row r="849" spans="1:2" x14ac:dyDescent="0.2">
      <c r="A849" t="s">
        <v>3459</v>
      </c>
      <c r="B849" t="s">
        <v>3492</v>
      </c>
    </row>
    <row r="850" spans="1:2" x14ac:dyDescent="0.2">
      <c r="A850" t="s">
        <v>3460</v>
      </c>
      <c r="B850" t="s">
        <v>3492</v>
      </c>
    </row>
    <row r="851" spans="1:2" x14ac:dyDescent="0.2">
      <c r="A851" t="s">
        <v>3461</v>
      </c>
      <c r="B851" t="s">
        <v>3492</v>
      </c>
    </row>
    <row r="852" spans="1:2" x14ac:dyDescent="0.2">
      <c r="A852" t="s">
        <v>3462</v>
      </c>
      <c r="B852" t="s">
        <v>3492</v>
      </c>
    </row>
    <row r="853" spans="1:2" x14ac:dyDescent="0.2">
      <c r="A853" t="s">
        <v>3463</v>
      </c>
      <c r="B853" t="s">
        <v>3492</v>
      </c>
    </row>
    <row r="854" spans="1:2" x14ac:dyDescent="0.2">
      <c r="A854" t="s">
        <v>3464</v>
      </c>
      <c r="B854" t="s">
        <v>3492</v>
      </c>
    </row>
    <row r="855" spans="1:2" x14ac:dyDescent="0.2">
      <c r="A855" t="s">
        <v>3465</v>
      </c>
      <c r="B855" t="s">
        <v>3492</v>
      </c>
    </row>
    <row r="856" spans="1:2" x14ac:dyDescent="0.2">
      <c r="A856" t="s">
        <v>3466</v>
      </c>
      <c r="B856" t="s">
        <v>3492</v>
      </c>
    </row>
    <row r="857" spans="1:2" x14ac:dyDescent="0.2">
      <c r="A857" t="s">
        <v>3467</v>
      </c>
      <c r="B857" t="s">
        <v>3492</v>
      </c>
    </row>
    <row r="858" spans="1:2" x14ac:dyDescent="0.2">
      <c r="A858" t="s">
        <v>3468</v>
      </c>
      <c r="B858" t="s">
        <v>3492</v>
      </c>
    </row>
    <row r="859" spans="1:2" x14ac:dyDescent="0.2">
      <c r="A859" t="s">
        <v>3469</v>
      </c>
      <c r="B859" t="s">
        <v>3492</v>
      </c>
    </row>
    <row r="860" spans="1:2" x14ac:dyDescent="0.2">
      <c r="A860" t="s">
        <v>3470</v>
      </c>
      <c r="B860" t="s">
        <v>3492</v>
      </c>
    </row>
    <row r="861" spans="1:2" x14ac:dyDescent="0.2">
      <c r="A861" t="s">
        <v>4108</v>
      </c>
      <c r="B861">
        <v>0</v>
      </c>
    </row>
    <row r="862" spans="1:2" x14ac:dyDescent="0.2">
      <c r="A862" t="s">
        <v>4110</v>
      </c>
      <c r="B862">
        <v>0</v>
      </c>
    </row>
    <row r="863" spans="1:2" x14ac:dyDescent="0.2">
      <c r="A863" t="s">
        <v>4112</v>
      </c>
      <c r="B863">
        <v>0</v>
      </c>
    </row>
    <row r="864" spans="1:2" x14ac:dyDescent="0.2">
      <c r="A864" t="s">
        <v>4114</v>
      </c>
      <c r="B864">
        <v>0</v>
      </c>
    </row>
    <row r="865" spans="1:2" x14ac:dyDescent="0.2">
      <c r="A865" t="s">
        <v>4116</v>
      </c>
      <c r="B865">
        <v>0</v>
      </c>
    </row>
    <row r="866" spans="1:2" x14ac:dyDescent="0.2">
      <c r="A866" t="s">
        <v>4118</v>
      </c>
      <c r="B866">
        <v>0</v>
      </c>
    </row>
    <row r="867" spans="1:2" x14ac:dyDescent="0.2">
      <c r="A867" t="s">
        <v>4120</v>
      </c>
      <c r="B867">
        <v>0</v>
      </c>
    </row>
    <row r="868" spans="1:2" x14ac:dyDescent="0.2">
      <c r="A868" t="s">
        <v>4122</v>
      </c>
      <c r="B868">
        <v>0</v>
      </c>
    </row>
    <row r="869" spans="1:2" x14ac:dyDescent="0.2">
      <c r="A869" t="s">
        <v>4124</v>
      </c>
      <c r="B869">
        <v>0</v>
      </c>
    </row>
    <row r="870" spans="1:2" x14ac:dyDescent="0.2">
      <c r="A870" t="s">
        <v>4126</v>
      </c>
      <c r="B870">
        <v>0</v>
      </c>
    </row>
    <row r="871" spans="1:2" x14ac:dyDescent="0.2">
      <c r="A871" t="s">
        <v>4128</v>
      </c>
      <c r="B871">
        <v>0</v>
      </c>
    </row>
    <row r="872" spans="1:2" x14ac:dyDescent="0.2">
      <c r="A872" t="s">
        <v>4130</v>
      </c>
      <c r="B872">
        <v>0</v>
      </c>
    </row>
    <row r="873" spans="1:2" x14ac:dyDescent="0.2">
      <c r="A873" t="s">
        <v>3823</v>
      </c>
      <c r="B873">
        <v>0</v>
      </c>
    </row>
    <row r="874" spans="1:2" x14ac:dyDescent="0.2">
      <c r="A874" t="s">
        <v>4467</v>
      </c>
      <c r="B874">
        <v>1</v>
      </c>
    </row>
    <row r="875" spans="1:2" x14ac:dyDescent="0.2">
      <c r="A875" t="s">
        <v>4468</v>
      </c>
      <c r="B875">
        <v>1</v>
      </c>
    </row>
    <row r="876" spans="1:2" x14ac:dyDescent="0.2">
      <c r="A876" t="s">
        <v>4469</v>
      </c>
      <c r="B876">
        <v>1</v>
      </c>
    </row>
    <row r="877" spans="1:2" x14ac:dyDescent="0.2">
      <c r="A877" t="s">
        <v>4470</v>
      </c>
      <c r="B877">
        <v>1</v>
      </c>
    </row>
    <row r="878" spans="1:2" x14ac:dyDescent="0.2">
      <c r="A878" t="s">
        <v>4471</v>
      </c>
      <c r="B878">
        <v>1</v>
      </c>
    </row>
    <row r="879" spans="1:2" x14ac:dyDescent="0.2">
      <c r="A879" t="s">
        <v>4472</v>
      </c>
      <c r="B879">
        <v>1</v>
      </c>
    </row>
    <row r="880" spans="1:2" x14ac:dyDescent="0.2">
      <c r="A880" t="s">
        <v>4473</v>
      </c>
      <c r="B880">
        <v>1</v>
      </c>
    </row>
    <row r="881" spans="1:2" x14ac:dyDescent="0.2">
      <c r="A881" t="s">
        <v>4474</v>
      </c>
      <c r="B881">
        <v>1</v>
      </c>
    </row>
    <row r="882" spans="1:2" x14ac:dyDescent="0.2">
      <c r="A882" t="s">
        <v>4475</v>
      </c>
      <c r="B882">
        <v>1</v>
      </c>
    </row>
    <row r="883" spans="1:2" x14ac:dyDescent="0.2">
      <c r="A883" t="s">
        <v>4476</v>
      </c>
      <c r="B883">
        <v>1</v>
      </c>
    </row>
    <row r="884" spans="1:2" x14ac:dyDescent="0.2">
      <c r="A884" t="s">
        <v>4283</v>
      </c>
      <c r="B884">
        <v>0</v>
      </c>
    </row>
    <row r="885" spans="1:2" x14ac:dyDescent="0.2">
      <c r="A885" t="s">
        <v>4284</v>
      </c>
      <c r="B885">
        <v>0</v>
      </c>
    </row>
    <row r="886" spans="1:2" x14ac:dyDescent="0.2">
      <c r="A886" t="s">
        <v>4285</v>
      </c>
      <c r="B886">
        <v>0</v>
      </c>
    </row>
    <row r="887" spans="1:2" x14ac:dyDescent="0.2">
      <c r="A887" t="s">
        <v>4286</v>
      </c>
      <c r="B887">
        <v>0</v>
      </c>
    </row>
    <row r="888" spans="1:2" x14ac:dyDescent="0.2">
      <c r="A888" t="s">
        <v>4287</v>
      </c>
      <c r="B888">
        <v>0</v>
      </c>
    </row>
    <row r="889" spans="1:2" x14ac:dyDescent="0.2">
      <c r="A889" t="s">
        <v>4288</v>
      </c>
      <c r="B889">
        <v>0</v>
      </c>
    </row>
    <row r="890" spans="1:2" x14ac:dyDescent="0.2">
      <c r="A890" t="s">
        <v>4289</v>
      </c>
      <c r="B890">
        <v>0</v>
      </c>
    </row>
    <row r="891" spans="1:2" x14ac:dyDescent="0.2">
      <c r="A891" t="s">
        <v>4290</v>
      </c>
      <c r="B891">
        <v>0</v>
      </c>
    </row>
    <row r="892" spans="1:2" x14ac:dyDescent="0.2">
      <c r="A892" t="s">
        <v>4291</v>
      </c>
      <c r="B892">
        <v>0</v>
      </c>
    </row>
    <row r="893" spans="1:2" x14ac:dyDescent="0.2">
      <c r="A893" t="s">
        <v>4292</v>
      </c>
      <c r="B893">
        <v>0</v>
      </c>
    </row>
    <row r="894" spans="1:2" x14ac:dyDescent="0.2">
      <c r="A894" t="s">
        <v>3824</v>
      </c>
      <c r="B894" t="s">
        <v>3492</v>
      </c>
    </row>
    <row r="895" spans="1:2" x14ac:dyDescent="0.2">
      <c r="A895" t="s">
        <v>3825</v>
      </c>
      <c r="B895" t="s">
        <v>3492</v>
      </c>
    </row>
    <row r="896" spans="1:2" x14ac:dyDescent="0.2">
      <c r="A896" t="s">
        <v>4293</v>
      </c>
      <c r="B896">
        <v>0</v>
      </c>
    </row>
    <row r="897" spans="1:2" x14ac:dyDescent="0.2">
      <c r="A897" t="s">
        <v>4294</v>
      </c>
      <c r="B897">
        <v>0</v>
      </c>
    </row>
    <row r="898" spans="1:2" x14ac:dyDescent="0.2">
      <c r="A898" t="s">
        <v>4295</v>
      </c>
      <c r="B898">
        <v>0</v>
      </c>
    </row>
    <row r="899" spans="1:2" x14ac:dyDescent="0.2">
      <c r="A899" t="s">
        <v>4296</v>
      </c>
      <c r="B899">
        <v>0</v>
      </c>
    </row>
    <row r="900" spans="1:2" x14ac:dyDescent="0.2">
      <c r="A900" t="s">
        <v>4297</v>
      </c>
      <c r="B900">
        <v>0</v>
      </c>
    </row>
    <row r="901" spans="1:2" x14ac:dyDescent="0.2">
      <c r="A901" t="s">
        <v>4298</v>
      </c>
      <c r="B901">
        <v>0</v>
      </c>
    </row>
    <row r="902" spans="1:2" x14ac:dyDescent="0.2">
      <c r="A902" t="s">
        <v>4299</v>
      </c>
      <c r="B902">
        <v>0</v>
      </c>
    </row>
    <row r="903" spans="1:2" x14ac:dyDescent="0.2">
      <c r="A903" t="s">
        <v>4300</v>
      </c>
      <c r="B903">
        <v>0</v>
      </c>
    </row>
    <row r="904" spans="1:2" x14ac:dyDescent="0.2">
      <c r="A904" t="s">
        <v>4301</v>
      </c>
      <c r="B904">
        <v>0</v>
      </c>
    </row>
    <row r="905" spans="1:2" x14ac:dyDescent="0.2">
      <c r="A905" t="s">
        <v>4302</v>
      </c>
      <c r="B905">
        <v>0</v>
      </c>
    </row>
    <row r="906" spans="1:2" x14ac:dyDescent="0.2">
      <c r="A906" t="s">
        <v>3826</v>
      </c>
      <c r="B906">
        <v>1</v>
      </c>
    </row>
    <row r="907" spans="1:2" x14ac:dyDescent="0.2">
      <c r="A907" t="s">
        <v>3827</v>
      </c>
      <c r="B907">
        <v>1</v>
      </c>
    </row>
    <row r="908" spans="1:2" x14ac:dyDescent="0.2">
      <c r="A908" t="s">
        <v>3828</v>
      </c>
      <c r="B908">
        <v>1</v>
      </c>
    </row>
    <row r="909" spans="1:2" x14ac:dyDescent="0.2">
      <c r="A909" t="s">
        <v>3829</v>
      </c>
      <c r="B909">
        <v>1</v>
      </c>
    </row>
    <row r="910" spans="1:2" x14ac:dyDescent="0.2">
      <c r="A910" t="s">
        <v>3830</v>
      </c>
      <c r="B910">
        <v>1</v>
      </c>
    </row>
    <row r="911" spans="1:2" x14ac:dyDescent="0.2">
      <c r="A911" t="s">
        <v>3831</v>
      </c>
      <c r="B911">
        <v>1</v>
      </c>
    </row>
    <row r="912" spans="1:2" x14ac:dyDescent="0.2">
      <c r="A912" t="s">
        <v>3832</v>
      </c>
      <c r="B912">
        <v>1</v>
      </c>
    </row>
    <row r="913" spans="1:2" x14ac:dyDescent="0.2">
      <c r="A913" t="s">
        <v>3833</v>
      </c>
      <c r="B913">
        <v>1</v>
      </c>
    </row>
    <row r="914" spans="1:2" x14ac:dyDescent="0.2">
      <c r="A914" t="s">
        <v>3834</v>
      </c>
      <c r="B914">
        <v>1</v>
      </c>
    </row>
    <row r="915" spans="1:2" x14ac:dyDescent="0.2">
      <c r="A915" t="s">
        <v>3835</v>
      </c>
      <c r="B915">
        <v>1</v>
      </c>
    </row>
    <row r="916" spans="1:2" x14ac:dyDescent="0.2">
      <c r="A916" t="s">
        <v>3836</v>
      </c>
      <c r="B916">
        <v>1</v>
      </c>
    </row>
    <row r="917" spans="1:2" x14ac:dyDescent="0.2">
      <c r="A917" t="s">
        <v>3837</v>
      </c>
      <c r="B917">
        <v>1</v>
      </c>
    </row>
    <row r="918" spans="1:2" x14ac:dyDescent="0.2">
      <c r="A918" t="s">
        <v>4303</v>
      </c>
      <c r="B918">
        <v>1</v>
      </c>
    </row>
    <row r="919" spans="1:2" x14ac:dyDescent="0.2">
      <c r="A919" t="s">
        <v>3838</v>
      </c>
      <c r="B919">
        <v>0</v>
      </c>
    </row>
    <row r="920" spans="1:2" x14ac:dyDescent="0.2">
      <c r="A920" t="s">
        <v>3839</v>
      </c>
      <c r="B920">
        <v>0</v>
      </c>
    </row>
    <row r="921" spans="1:2" x14ac:dyDescent="0.2">
      <c r="A921" t="s">
        <v>3840</v>
      </c>
      <c r="B921">
        <v>0</v>
      </c>
    </row>
    <row r="922" spans="1:2" x14ac:dyDescent="0.2">
      <c r="A922" t="s">
        <v>3841</v>
      </c>
      <c r="B922">
        <v>0</v>
      </c>
    </row>
    <row r="923" spans="1:2" x14ac:dyDescent="0.2">
      <c r="A923" t="s">
        <v>3842</v>
      </c>
      <c r="B923">
        <v>0</v>
      </c>
    </row>
    <row r="924" spans="1:2" x14ac:dyDescent="0.2">
      <c r="A924" t="s">
        <v>3843</v>
      </c>
      <c r="B924">
        <v>0</v>
      </c>
    </row>
    <row r="925" spans="1:2" x14ac:dyDescent="0.2">
      <c r="A925" t="s">
        <v>3844</v>
      </c>
      <c r="B925">
        <v>0</v>
      </c>
    </row>
    <row r="926" spans="1:2" x14ac:dyDescent="0.2">
      <c r="A926" t="s">
        <v>3845</v>
      </c>
      <c r="B926">
        <v>0</v>
      </c>
    </row>
    <row r="927" spans="1:2" x14ac:dyDescent="0.2">
      <c r="A927" t="s">
        <v>3846</v>
      </c>
      <c r="B927">
        <v>0</v>
      </c>
    </row>
    <row r="928" spans="1:2" x14ac:dyDescent="0.2">
      <c r="A928" t="s">
        <v>3847</v>
      </c>
      <c r="B928">
        <v>0</v>
      </c>
    </row>
    <row r="929" spans="1:2" x14ac:dyDescent="0.2">
      <c r="A929" t="s">
        <v>3848</v>
      </c>
      <c r="B929">
        <v>0</v>
      </c>
    </row>
    <row r="930" spans="1:2" x14ac:dyDescent="0.2">
      <c r="A930" t="s">
        <v>3849</v>
      </c>
      <c r="B930">
        <v>0</v>
      </c>
    </row>
    <row r="931" spans="1:2" x14ac:dyDescent="0.2">
      <c r="A931" t="s">
        <v>4304</v>
      </c>
      <c r="B931">
        <v>0</v>
      </c>
    </row>
    <row r="932" spans="1:2" x14ac:dyDescent="0.2">
      <c r="A932" t="s">
        <v>3850</v>
      </c>
      <c r="B932" t="b">
        <v>0</v>
      </c>
    </row>
    <row r="933" spans="1:2" x14ac:dyDescent="0.2">
      <c r="A933" t="s">
        <v>3851</v>
      </c>
      <c r="B933" t="b">
        <v>0</v>
      </c>
    </row>
    <row r="934" spans="1:2" x14ac:dyDescent="0.2">
      <c r="A934" t="s">
        <v>3852</v>
      </c>
      <c r="B934" t="b">
        <v>0</v>
      </c>
    </row>
    <row r="935" spans="1:2" x14ac:dyDescent="0.2">
      <c r="A935" t="s">
        <v>3853</v>
      </c>
      <c r="B935" t="b">
        <v>0</v>
      </c>
    </row>
    <row r="936" spans="1:2" x14ac:dyDescent="0.2">
      <c r="A936" t="s">
        <v>3854</v>
      </c>
      <c r="B936" t="b">
        <v>0</v>
      </c>
    </row>
    <row r="937" spans="1:2" x14ac:dyDescent="0.2">
      <c r="A937" t="s">
        <v>3855</v>
      </c>
      <c r="B937" t="b">
        <v>0</v>
      </c>
    </row>
    <row r="938" spans="1:2" x14ac:dyDescent="0.2">
      <c r="A938" t="s">
        <v>3856</v>
      </c>
      <c r="B938" t="b">
        <v>0</v>
      </c>
    </row>
    <row r="939" spans="1:2" x14ac:dyDescent="0.2">
      <c r="A939" t="s">
        <v>3857</v>
      </c>
      <c r="B939" t="b">
        <v>0</v>
      </c>
    </row>
    <row r="940" spans="1:2" x14ac:dyDescent="0.2">
      <c r="A940" t="s">
        <v>3858</v>
      </c>
      <c r="B940" t="b">
        <v>0</v>
      </c>
    </row>
    <row r="941" spans="1:2" x14ac:dyDescent="0.2">
      <c r="A941" t="s">
        <v>3859</v>
      </c>
      <c r="B941" t="b">
        <v>0</v>
      </c>
    </row>
    <row r="942" spans="1:2" x14ac:dyDescent="0.2">
      <c r="A942" t="s">
        <v>3860</v>
      </c>
      <c r="B942" t="b">
        <v>0</v>
      </c>
    </row>
    <row r="943" spans="1:2" x14ac:dyDescent="0.2">
      <c r="A943" t="s">
        <v>3861</v>
      </c>
      <c r="B943" t="b">
        <v>0</v>
      </c>
    </row>
    <row r="944" spans="1:2" x14ac:dyDescent="0.2">
      <c r="A944" t="s">
        <v>3862</v>
      </c>
      <c r="B944" t="b">
        <v>0</v>
      </c>
    </row>
    <row r="945" spans="1:2" x14ac:dyDescent="0.2">
      <c r="A945" t="s">
        <v>3863</v>
      </c>
      <c r="B945" t="b">
        <v>0</v>
      </c>
    </row>
    <row r="946" spans="1:2" x14ac:dyDescent="0.2">
      <c r="A946" t="s">
        <v>4477</v>
      </c>
      <c r="B946">
        <v>2</v>
      </c>
    </row>
    <row r="947" spans="1:2" x14ac:dyDescent="0.2">
      <c r="A947" t="s">
        <v>3864</v>
      </c>
      <c r="B947">
        <v>0</v>
      </c>
    </row>
    <row r="948" spans="1:2" x14ac:dyDescent="0.2">
      <c r="A948" t="s">
        <v>3865</v>
      </c>
      <c r="B948">
        <v>0</v>
      </c>
    </row>
    <row r="949" spans="1:2" x14ac:dyDescent="0.2">
      <c r="A949" t="s">
        <v>3866</v>
      </c>
      <c r="B949">
        <v>0</v>
      </c>
    </row>
    <row r="950" spans="1:2" x14ac:dyDescent="0.2">
      <c r="A950" t="s">
        <v>3867</v>
      </c>
      <c r="B950">
        <v>0</v>
      </c>
    </row>
    <row r="951" spans="1:2" x14ac:dyDescent="0.2">
      <c r="A951" t="s">
        <v>3868</v>
      </c>
      <c r="B951">
        <v>1</v>
      </c>
    </row>
    <row r="952" spans="1:2" x14ac:dyDescent="0.2">
      <c r="A952" t="s">
        <v>3869</v>
      </c>
      <c r="B952">
        <v>1</v>
      </c>
    </row>
    <row r="953" spans="1:2" x14ac:dyDescent="0.2">
      <c r="A953" t="s">
        <v>3870</v>
      </c>
      <c r="B953">
        <v>1</v>
      </c>
    </row>
    <row r="954" spans="1:2" x14ac:dyDescent="0.2">
      <c r="A954" t="s">
        <v>3871</v>
      </c>
      <c r="B954">
        <v>1</v>
      </c>
    </row>
    <row r="955" spans="1:2" x14ac:dyDescent="0.2">
      <c r="A955" t="s">
        <v>3872</v>
      </c>
      <c r="B955">
        <v>1</v>
      </c>
    </row>
    <row r="956" spans="1:2" x14ac:dyDescent="0.2">
      <c r="A956" t="s">
        <v>3873</v>
      </c>
      <c r="B956">
        <v>1</v>
      </c>
    </row>
    <row r="957" spans="1:2" x14ac:dyDescent="0.2">
      <c r="A957" t="s">
        <v>3874</v>
      </c>
      <c r="B957">
        <v>1</v>
      </c>
    </row>
    <row r="958" spans="1:2" x14ac:dyDescent="0.2">
      <c r="A958" t="s">
        <v>3875</v>
      </c>
      <c r="B958">
        <v>1</v>
      </c>
    </row>
    <row r="959" spans="1:2" x14ac:dyDescent="0.2">
      <c r="A959" t="s">
        <v>3876</v>
      </c>
      <c r="B959">
        <v>1</v>
      </c>
    </row>
    <row r="960" spans="1:2" x14ac:dyDescent="0.2">
      <c r="A960" t="s">
        <v>3877</v>
      </c>
      <c r="B960">
        <v>1</v>
      </c>
    </row>
    <row r="961" spans="1:2" x14ac:dyDescent="0.2">
      <c r="A961" t="s">
        <v>3878</v>
      </c>
      <c r="B961">
        <v>1</v>
      </c>
    </row>
    <row r="962" spans="1:2" x14ac:dyDescent="0.2">
      <c r="A962" t="s">
        <v>3879</v>
      </c>
      <c r="B962">
        <v>1</v>
      </c>
    </row>
    <row r="963" spans="1:2" x14ac:dyDescent="0.2">
      <c r="A963" t="s">
        <v>3880</v>
      </c>
      <c r="B963">
        <v>1</v>
      </c>
    </row>
    <row r="964" spans="1:2" x14ac:dyDescent="0.2">
      <c r="A964" t="s">
        <v>3881</v>
      </c>
      <c r="B964">
        <v>1</v>
      </c>
    </row>
    <row r="965" spans="1:2" x14ac:dyDescent="0.2">
      <c r="A965" t="s">
        <v>3882</v>
      </c>
      <c r="B965">
        <v>1</v>
      </c>
    </row>
    <row r="966" spans="1:2" x14ac:dyDescent="0.2">
      <c r="A966" t="s">
        <v>3883</v>
      </c>
      <c r="B966">
        <v>1</v>
      </c>
    </row>
    <row r="967" spans="1:2" x14ac:dyDescent="0.2">
      <c r="A967" t="s">
        <v>3884</v>
      </c>
      <c r="B967">
        <v>1</v>
      </c>
    </row>
    <row r="968" spans="1:2" x14ac:dyDescent="0.2">
      <c r="A968" t="s">
        <v>3885</v>
      </c>
      <c r="B968">
        <v>1</v>
      </c>
    </row>
    <row r="969" spans="1:2" x14ac:dyDescent="0.2">
      <c r="A969" t="s">
        <v>3886</v>
      </c>
      <c r="B969">
        <v>5000</v>
      </c>
    </row>
    <row r="970" spans="1:2" x14ac:dyDescent="0.2">
      <c r="A970" t="s">
        <v>3887</v>
      </c>
      <c r="B970">
        <v>1</v>
      </c>
    </row>
    <row r="971" spans="1:2" x14ac:dyDescent="0.2">
      <c r="A971" t="s">
        <v>3888</v>
      </c>
      <c r="B971">
        <v>2</v>
      </c>
    </row>
    <row r="972" spans="1:2" x14ac:dyDescent="0.2">
      <c r="A972" t="s">
        <v>3889</v>
      </c>
      <c r="B972">
        <v>2</v>
      </c>
    </row>
    <row r="973" spans="1:2" x14ac:dyDescent="0.2">
      <c r="A973" t="s">
        <v>3890</v>
      </c>
      <c r="B973">
        <v>0</v>
      </c>
    </row>
    <row r="974" spans="1:2" x14ac:dyDescent="0.2">
      <c r="A974" t="s">
        <v>3891</v>
      </c>
      <c r="B974">
        <v>5000</v>
      </c>
    </row>
    <row r="975" spans="1:2" x14ac:dyDescent="0.2">
      <c r="A975" t="s">
        <v>3892</v>
      </c>
      <c r="B975">
        <v>1</v>
      </c>
    </row>
    <row r="976" spans="1:2" x14ac:dyDescent="0.2">
      <c r="A976" t="s">
        <v>3893</v>
      </c>
      <c r="B976">
        <v>5000</v>
      </c>
    </row>
    <row r="977" spans="1:2" x14ac:dyDescent="0.2">
      <c r="A977" t="s">
        <v>3894</v>
      </c>
      <c r="B977">
        <v>5000</v>
      </c>
    </row>
    <row r="978" spans="1:2" x14ac:dyDescent="0.2">
      <c r="A978" t="s">
        <v>4711</v>
      </c>
      <c r="B978">
        <v>5000</v>
      </c>
    </row>
    <row r="979" spans="1:2" x14ac:dyDescent="0.2">
      <c r="A979" t="s">
        <v>3895</v>
      </c>
      <c r="B979">
        <v>5000</v>
      </c>
    </row>
    <row r="980" spans="1:2" x14ac:dyDescent="0.2">
      <c r="A980" t="s">
        <v>3896</v>
      </c>
      <c r="B980" t="b">
        <v>0</v>
      </c>
    </row>
    <row r="981" spans="1:2" x14ac:dyDescent="0.2">
      <c r="A981" t="s">
        <v>3897</v>
      </c>
      <c r="B981">
        <v>5000</v>
      </c>
    </row>
    <row r="982" spans="1:2" x14ac:dyDescent="0.2">
      <c r="A982" t="s">
        <v>4712</v>
      </c>
      <c r="B982">
        <v>5000</v>
      </c>
    </row>
    <row r="983" spans="1:2" x14ac:dyDescent="0.2">
      <c r="A983" t="s">
        <v>3898</v>
      </c>
      <c r="B983">
        <v>5000</v>
      </c>
    </row>
    <row r="984" spans="1:2" x14ac:dyDescent="0.2">
      <c r="A984" t="s">
        <v>1539</v>
      </c>
      <c r="B984" t="b">
        <v>0</v>
      </c>
    </row>
    <row r="985" spans="1:2" x14ac:dyDescent="0.2">
      <c r="A985" t="s">
        <v>1540</v>
      </c>
      <c r="B985" t="b">
        <v>0</v>
      </c>
    </row>
    <row r="986" spans="1:2" x14ac:dyDescent="0.2">
      <c r="A986" t="s">
        <v>1541</v>
      </c>
      <c r="B986" t="b">
        <v>0</v>
      </c>
    </row>
    <row r="987" spans="1:2" x14ac:dyDescent="0.2">
      <c r="A987" t="s">
        <v>1542</v>
      </c>
      <c r="B987" t="b">
        <v>0</v>
      </c>
    </row>
    <row r="988" spans="1:2" x14ac:dyDescent="0.2">
      <c r="A988" t="s">
        <v>1543</v>
      </c>
      <c r="B988" t="b">
        <v>0</v>
      </c>
    </row>
    <row r="989" spans="1:2" x14ac:dyDescent="0.2">
      <c r="A989" t="s">
        <v>1544</v>
      </c>
      <c r="B989" t="b">
        <v>0</v>
      </c>
    </row>
    <row r="990" spans="1:2" x14ac:dyDescent="0.2">
      <c r="A990" t="s">
        <v>1545</v>
      </c>
      <c r="B990" t="b">
        <v>0</v>
      </c>
    </row>
    <row r="991" spans="1:2" x14ac:dyDescent="0.2">
      <c r="A991" t="s">
        <v>1546</v>
      </c>
      <c r="B991" t="b">
        <v>0</v>
      </c>
    </row>
    <row r="992" spans="1:2" x14ac:dyDescent="0.2">
      <c r="A992" t="s">
        <v>1547</v>
      </c>
      <c r="B992" t="b">
        <v>0</v>
      </c>
    </row>
    <row r="993" spans="1:2" x14ac:dyDescent="0.2">
      <c r="A993" t="s">
        <v>1548</v>
      </c>
      <c r="B993" t="b">
        <v>0</v>
      </c>
    </row>
    <row r="994" spans="1:2" x14ac:dyDescent="0.2">
      <c r="A994" t="s">
        <v>1549</v>
      </c>
      <c r="B994" t="b">
        <v>0</v>
      </c>
    </row>
    <row r="995" spans="1:2" x14ac:dyDescent="0.2">
      <c r="A995" t="s">
        <v>1550</v>
      </c>
      <c r="B995" t="b">
        <v>0</v>
      </c>
    </row>
    <row r="996" spans="1:2" x14ac:dyDescent="0.2">
      <c r="A996" t="s">
        <v>1551</v>
      </c>
      <c r="B996" t="b">
        <v>0</v>
      </c>
    </row>
    <row r="997" spans="1:2" x14ac:dyDescent="0.2">
      <c r="A997" t="s">
        <v>1552</v>
      </c>
      <c r="B997" t="b">
        <v>0</v>
      </c>
    </row>
    <row r="998" spans="1:2" x14ac:dyDescent="0.2">
      <c r="A998" t="s">
        <v>1553</v>
      </c>
      <c r="B998" t="b">
        <v>0</v>
      </c>
    </row>
    <row r="999" spans="1:2" x14ac:dyDescent="0.2">
      <c r="A999" t="s">
        <v>1554</v>
      </c>
      <c r="B999" t="b">
        <v>0</v>
      </c>
    </row>
    <row r="1000" spans="1:2" x14ac:dyDescent="0.2">
      <c r="A1000" t="s">
        <v>1555</v>
      </c>
      <c r="B1000" t="b">
        <v>0</v>
      </c>
    </row>
    <row r="1001" spans="1:2" x14ac:dyDescent="0.2">
      <c r="A1001" t="s">
        <v>1556</v>
      </c>
      <c r="B1001" t="b">
        <v>0</v>
      </c>
    </row>
    <row r="1002" spans="1:2" x14ac:dyDescent="0.2">
      <c r="A1002" t="s">
        <v>1557</v>
      </c>
      <c r="B1002" t="b">
        <v>0</v>
      </c>
    </row>
    <row r="1003" spans="1:2" x14ac:dyDescent="0.2">
      <c r="A1003" t="s">
        <v>1558</v>
      </c>
      <c r="B1003" t="b">
        <v>0</v>
      </c>
    </row>
    <row r="1004" spans="1:2" x14ac:dyDescent="0.2">
      <c r="A1004" t="s">
        <v>1559</v>
      </c>
      <c r="B1004" t="b">
        <v>0</v>
      </c>
    </row>
    <row r="1005" spans="1:2" x14ac:dyDescent="0.2">
      <c r="A1005" t="s">
        <v>1560</v>
      </c>
      <c r="B1005" t="b">
        <v>0</v>
      </c>
    </row>
    <row r="1006" spans="1:2" x14ac:dyDescent="0.2">
      <c r="A1006" t="s">
        <v>1561</v>
      </c>
      <c r="B1006" t="b">
        <v>0</v>
      </c>
    </row>
    <row r="1007" spans="1:2" x14ac:dyDescent="0.2">
      <c r="A1007" t="s">
        <v>1562</v>
      </c>
      <c r="B1007" t="b">
        <v>0</v>
      </c>
    </row>
    <row r="1008" spans="1:2" x14ac:dyDescent="0.2">
      <c r="A1008" t="s">
        <v>1563</v>
      </c>
      <c r="B1008" t="b">
        <v>0</v>
      </c>
    </row>
    <row r="1009" spans="1:2" x14ac:dyDescent="0.2">
      <c r="A1009" t="s">
        <v>1564</v>
      </c>
      <c r="B1009" t="b">
        <v>0</v>
      </c>
    </row>
    <row r="1010" spans="1:2" x14ac:dyDescent="0.2">
      <c r="A1010" t="s">
        <v>7086</v>
      </c>
      <c r="B1010" t="b">
        <v>0</v>
      </c>
    </row>
    <row r="1011" spans="1:2" x14ac:dyDescent="0.2">
      <c r="A1011" t="s">
        <v>1565</v>
      </c>
      <c r="B1011" t="b">
        <v>0</v>
      </c>
    </row>
    <row r="1012" spans="1:2" x14ac:dyDescent="0.2">
      <c r="A1012" t="s">
        <v>1566</v>
      </c>
      <c r="B1012" t="b">
        <v>0</v>
      </c>
    </row>
    <row r="1013" spans="1:2" x14ac:dyDescent="0.2">
      <c r="A1013" t="s">
        <v>1567</v>
      </c>
      <c r="B1013" t="b">
        <v>0</v>
      </c>
    </row>
    <row r="1014" spans="1:2" x14ac:dyDescent="0.2">
      <c r="A1014" t="s">
        <v>1568</v>
      </c>
      <c r="B1014" t="b">
        <v>0</v>
      </c>
    </row>
    <row r="1015" spans="1:2" x14ac:dyDescent="0.2">
      <c r="A1015" t="s">
        <v>1569</v>
      </c>
      <c r="B1015" t="b">
        <v>0</v>
      </c>
    </row>
    <row r="1016" spans="1:2" x14ac:dyDescent="0.2">
      <c r="A1016" t="s">
        <v>1570</v>
      </c>
      <c r="B1016" t="b">
        <v>0</v>
      </c>
    </row>
    <row r="1017" spans="1:2" x14ac:dyDescent="0.2">
      <c r="A1017" t="s">
        <v>1571</v>
      </c>
      <c r="B1017" t="b">
        <v>0</v>
      </c>
    </row>
    <row r="1018" spans="1:2" x14ac:dyDescent="0.2">
      <c r="A1018" t="s">
        <v>1572</v>
      </c>
      <c r="B1018" t="b">
        <v>0</v>
      </c>
    </row>
    <row r="1019" spans="1:2" x14ac:dyDescent="0.2">
      <c r="A1019" t="s">
        <v>1573</v>
      </c>
      <c r="B1019" t="b">
        <v>0</v>
      </c>
    </row>
    <row r="1020" spans="1:2" x14ac:dyDescent="0.2">
      <c r="A1020" t="s">
        <v>1574</v>
      </c>
      <c r="B1020" t="b">
        <v>0</v>
      </c>
    </row>
    <row r="1021" spans="1:2" x14ac:dyDescent="0.2">
      <c r="A1021" t="s">
        <v>1575</v>
      </c>
      <c r="B1021" t="b">
        <v>0</v>
      </c>
    </row>
    <row r="1022" spans="1:2" x14ac:dyDescent="0.2">
      <c r="A1022" t="s">
        <v>1576</v>
      </c>
      <c r="B1022" t="b">
        <v>0</v>
      </c>
    </row>
    <row r="1023" spans="1:2" x14ac:dyDescent="0.2">
      <c r="A1023" t="s">
        <v>1577</v>
      </c>
      <c r="B1023" t="b">
        <v>0</v>
      </c>
    </row>
    <row r="1024" spans="1:2" x14ac:dyDescent="0.2">
      <c r="A1024" t="s">
        <v>1578</v>
      </c>
      <c r="B1024" t="b">
        <v>0</v>
      </c>
    </row>
    <row r="1025" spans="1:2" x14ac:dyDescent="0.2">
      <c r="A1025" t="s">
        <v>1579</v>
      </c>
      <c r="B1025" t="b">
        <v>0</v>
      </c>
    </row>
    <row r="1026" spans="1:2" x14ac:dyDescent="0.2">
      <c r="A1026" t="s">
        <v>1580</v>
      </c>
      <c r="B1026" t="b">
        <v>0</v>
      </c>
    </row>
    <row r="1027" spans="1:2" x14ac:dyDescent="0.2">
      <c r="A1027" t="s">
        <v>1581</v>
      </c>
      <c r="B1027" t="b">
        <v>0</v>
      </c>
    </row>
    <row r="1028" spans="1:2" x14ac:dyDescent="0.2">
      <c r="A1028" t="s">
        <v>1582</v>
      </c>
      <c r="B1028" t="b">
        <v>0</v>
      </c>
    </row>
    <row r="1029" spans="1:2" x14ac:dyDescent="0.2">
      <c r="A1029" t="s">
        <v>1583</v>
      </c>
      <c r="B1029" t="b">
        <v>0</v>
      </c>
    </row>
    <row r="1030" spans="1:2" x14ac:dyDescent="0.2">
      <c r="A1030" t="s">
        <v>1584</v>
      </c>
      <c r="B1030" t="b">
        <v>0</v>
      </c>
    </row>
    <row r="1031" spans="1:2" x14ac:dyDescent="0.2">
      <c r="A1031" t="s">
        <v>1585</v>
      </c>
      <c r="B1031" t="b">
        <v>0</v>
      </c>
    </row>
    <row r="1032" spans="1:2" x14ac:dyDescent="0.2">
      <c r="A1032" t="s">
        <v>1586</v>
      </c>
      <c r="B1032" t="b">
        <v>0</v>
      </c>
    </row>
    <row r="1033" spans="1:2" x14ac:dyDescent="0.2">
      <c r="A1033" t="s">
        <v>1587</v>
      </c>
      <c r="B1033" t="b">
        <v>0</v>
      </c>
    </row>
    <row r="1034" spans="1:2" x14ac:dyDescent="0.2">
      <c r="A1034" t="s">
        <v>1588</v>
      </c>
      <c r="B1034" t="b">
        <v>0</v>
      </c>
    </row>
    <row r="1035" spans="1:2" x14ac:dyDescent="0.2">
      <c r="A1035" t="s">
        <v>1589</v>
      </c>
      <c r="B1035" t="b">
        <v>0</v>
      </c>
    </row>
    <row r="1036" spans="1:2" x14ac:dyDescent="0.2">
      <c r="A1036" t="s">
        <v>1590</v>
      </c>
      <c r="B1036" t="b">
        <v>0</v>
      </c>
    </row>
    <row r="1037" spans="1:2" x14ac:dyDescent="0.2">
      <c r="A1037" t="s">
        <v>1591</v>
      </c>
      <c r="B1037" t="b">
        <v>0</v>
      </c>
    </row>
    <row r="1038" spans="1:2" x14ac:dyDescent="0.2">
      <c r="A1038" t="s">
        <v>1592</v>
      </c>
      <c r="B1038" t="b">
        <v>0</v>
      </c>
    </row>
    <row r="1039" spans="1:2" x14ac:dyDescent="0.2">
      <c r="A1039" t="s">
        <v>1593</v>
      </c>
      <c r="B1039" t="b">
        <v>0</v>
      </c>
    </row>
    <row r="1040" spans="1:2" x14ac:dyDescent="0.2">
      <c r="A1040" t="s">
        <v>1594</v>
      </c>
      <c r="B1040" t="b">
        <v>0</v>
      </c>
    </row>
    <row r="1041" spans="1:2" x14ac:dyDescent="0.2">
      <c r="A1041" t="s">
        <v>1595</v>
      </c>
      <c r="B1041" t="b">
        <v>0</v>
      </c>
    </row>
    <row r="1042" spans="1:2" x14ac:dyDescent="0.2">
      <c r="A1042" t="s">
        <v>1596</v>
      </c>
      <c r="B1042" t="b">
        <v>0</v>
      </c>
    </row>
    <row r="1043" spans="1:2" x14ac:dyDescent="0.2">
      <c r="A1043" t="s">
        <v>1597</v>
      </c>
      <c r="B1043" t="b">
        <v>0</v>
      </c>
    </row>
    <row r="1044" spans="1:2" x14ac:dyDescent="0.2">
      <c r="A1044" t="s">
        <v>1598</v>
      </c>
      <c r="B1044" t="b">
        <v>0</v>
      </c>
    </row>
    <row r="1045" spans="1:2" x14ac:dyDescent="0.2">
      <c r="A1045" t="s">
        <v>1599</v>
      </c>
      <c r="B1045" t="b">
        <v>0</v>
      </c>
    </row>
    <row r="1046" spans="1:2" x14ac:dyDescent="0.2">
      <c r="A1046" t="s">
        <v>1600</v>
      </c>
      <c r="B1046" t="b">
        <v>0</v>
      </c>
    </row>
    <row r="1047" spans="1:2" x14ac:dyDescent="0.2">
      <c r="A1047" t="s">
        <v>1601</v>
      </c>
      <c r="B1047" t="b">
        <v>0</v>
      </c>
    </row>
    <row r="1048" spans="1:2" x14ac:dyDescent="0.2">
      <c r="A1048" t="s">
        <v>1602</v>
      </c>
      <c r="B1048" t="b">
        <v>0</v>
      </c>
    </row>
    <row r="1049" spans="1:2" x14ac:dyDescent="0.2">
      <c r="A1049" t="s">
        <v>1603</v>
      </c>
      <c r="B1049" t="b">
        <v>0</v>
      </c>
    </row>
    <row r="1050" spans="1:2" x14ac:dyDescent="0.2">
      <c r="A1050" t="s">
        <v>1604</v>
      </c>
      <c r="B1050" t="b">
        <v>0</v>
      </c>
    </row>
    <row r="1051" spans="1:2" x14ac:dyDescent="0.2">
      <c r="A1051" t="s">
        <v>1605</v>
      </c>
      <c r="B1051" t="b">
        <v>0</v>
      </c>
    </row>
    <row r="1052" spans="1:2" x14ac:dyDescent="0.2">
      <c r="A1052" t="s">
        <v>1606</v>
      </c>
      <c r="B1052" t="b">
        <v>0</v>
      </c>
    </row>
    <row r="1053" spans="1:2" x14ac:dyDescent="0.2">
      <c r="A1053" t="s">
        <v>1607</v>
      </c>
      <c r="B1053" t="b">
        <v>0</v>
      </c>
    </row>
    <row r="1054" spans="1:2" x14ac:dyDescent="0.2">
      <c r="A1054" t="s">
        <v>1608</v>
      </c>
      <c r="B1054" t="b">
        <v>0</v>
      </c>
    </row>
    <row r="1055" spans="1:2" x14ac:dyDescent="0.2">
      <c r="A1055" t="s">
        <v>1609</v>
      </c>
      <c r="B1055" t="b">
        <v>0</v>
      </c>
    </row>
    <row r="1056" spans="1:2" x14ac:dyDescent="0.2">
      <c r="A1056" t="s">
        <v>1610</v>
      </c>
      <c r="B1056" t="b">
        <v>0</v>
      </c>
    </row>
    <row r="1057" spans="1:2" x14ac:dyDescent="0.2">
      <c r="A1057" t="s">
        <v>1611</v>
      </c>
      <c r="B1057" t="b">
        <v>0</v>
      </c>
    </row>
    <row r="1058" spans="1:2" x14ac:dyDescent="0.2">
      <c r="A1058" t="s">
        <v>1612</v>
      </c>
      <c r="B1058" t="b">
        <v>0</v>
      </c>
    </row>
    <row r="1059" spans="1:2" x14ac:dyDescent="0.2">
      <c r="A1059" t="s">
        <v>1613</v>
      </c>
      <c r="B1059" t="b">
        <v>0</v>
      </c>
    </row>
    <row r="1060" spans="1:2" x14ac:dyDescent="0.2">
      <c r="A1060" t="s">
        <v>1614</v>
      </c>
      <c r="B1060" t="b">
        <v>0</v>
      </c>
    </row>
    <row r="1061" spans="1:2" x14ac:dyDescent="0.2">
      <c r="A1061" t="s">
        <v>1615</v>
      </c>
      <c r="B1061" t="b">
        <v>0</v>
      </c>
    </row>
    <row r="1062" spans="1:2" x14ac:dyDescent="0.2">
      <c r="A1062" t="s">
        <v>1616</v>
      </c>
      <c r="B1062" t="b">
        <v>0</v>
      </c>
    </row>
    <row r="1063" spans="1:2" x14ac:dyDescent="0.2">
      <c r="A1063" t="s">
        <v>1617</v>
      </c>
      <c r="B1063" t="b">
        <v>0</v>
      </c>
    </row>
    <row r="1064" spans="1:2" x14ac:dyDescent="0.2">
      <c r="A1064" t="s">
        <v>1618</v>
      </c>
      <c r="B1064" t="b">
        <v>0</v>
      </c>
    </row>
    <row r="1065" spans="1:2" x14ac:dyDescent="0.2">
      <c r="A1065" t="s">
        <v>1619</v>
      </c>
      <c r="B1065" t="b">
        <v>0</v>
      </c>
    </row>
    <row r="1066" spans="1:2" x14ac:dyDescent="0.2">
      <c r="A1066" t="s">
        <v>1620</v>
      </c>
      <c r="B1066" t="b">
        <v>0</v>
      </c>
    </row>
    <row r="1067" spans="1:2" x14ac:dyDescent="0.2">
      <c r="A1067" t="s">
        <v>1621</v>
      </c>
      <c r="B1067" t="b">
        <v>0</v>
      </c>
    </row>
    <row r="1068" spans="1:2" x14ac:dyDescent="0.2">
      <c r="A1068" t="s">
        <v>1622</v>
      </c>
      <c r="B1068" t="b">
        <v>0</v>
      </c>
    </row>
    <row r="1069" spans="1:2" x14ac:dyDescent="0.2">
      <c r="A1069" t="s">
        <v>1623</v>
      </c>
      <c r="B1069" t="b">
        <v>0</v>
      </c>
    </row>
    <row r="1070" spans="1:2" x14ac:dyDescent="0.2">
      <c r="A1070" t="s">
        <v>1624</v>
      </c>
      <c r="B1070" t="b">
        <v>0</v>
      </c>
    </row>
    <row r="1071" spans="1:2" x14ac:dyDescent="0.2">
      <c r="A1071" t="s">
        <v>4792</v>
      </c>
      <c r="B1071" t="b">
        <v>0</v>
      </c>
    </row>
    <row r="1072" spans="1:2" x14ac:dyDescent="0.2">
      <c r="A1072" t="s">
        <v>1625</v>
      </c>
      <c r="B1072" t="b">
        <v>0</v>
      </c>
    </row>
    <row r="1073" spans="1:2" x14ac:dyDescent="0.2">
      <c r="A1073" t="s">
        <v>1626</v>
      </c>
      <c r="B1073" t="b">
        <v>0</v>
      </c>
    </row>
    <row r="1074" spans="1:2" x14ac:dyDescent="0.2">
      <c r="A1074" t="s">
        <v>1627</v>
      </c>
      <c r="B1074">
        <v>0</v>
      </c>
    </row>
    <row r="1075" spans="1:2" x14ac:dyDescent="0.2">
      <c r="A1075" t="s">
        <v>1628</v>
      </c>
      <c r="B1075">
        <v>1</v>
      </c>
    </row>
    <row r="1076" spans="1:2" x14ac:dyDescent="0.2">
      <c r="A1076" t="s">
        <v>1629</v>
      </c>
      <c r="B1076">
        <v>0</v>
      </c>
    </row>
    <row r="1077" spans="1:2" x14ac:dyDescent="0.2">
      <c r="A1077" t="s">
        <v>1630</v>
      </c>
      <c r="B1077">
        <v>1</v>
      </c>
    </row>
    <row r="1078" spans="1:2" x14ac:dyDescent="0.2">
      <c r="A1078" t="s">
        <v>1631</v>
      </c>
      <c r="B1078">
        <v>0</v>
      </c>
    </row>
    <row r="1079" spans="1:2" x14ac:dyDescent="0.2">
      <c r="A1079" t="s">
        <v>1632</v>
      </c>
      <c r="B1079">
        <v>1</v>
      </c>
    </row>
    <row r="1080" spans="1:2" x14ac:dyDescent="0.2">
      <c r="A1080" t="s">
        <v>1633</v>
      </c>
      <c r="B1080">
        <v>0</v>
      </c>
    </row>
    <row r="1081" spans="1:2" x14ac:dyDescent="0.2">
      <c r="A1081" t="s">
        <v>1634</v>
      </c>
      <c r="B1081">
        <v>1</v>
      </c>
    </row>
    <row r="1082" spans="1:2" x14ac:dyDescent="0.2">
      <c r="A1082" t="s">
        <v>1635</v>
      </c>
      <c r="B1082">
        <v>0</v>
      </c>
    </row>
    <row r="1083" spans="1:2" x14ac:dyDescent="0.2">
      <c r="A1083" t="s">
        <v>7092</v>
      </c>
      <c r="B1083" t="s">
        <v>3492</v>
      </c>
    </row>
    <row r="1084" spans="1:2" x14ac:dyDescent="0.2">
      <c r="A1084" t="s">
        <v>1636</v>
      </c>
      <c r="B1084">
        <v>0</v>
      </c>
    </row>
    <row r="1085" spans="1:2" x14ac:dyDescent="0.2">
      <c r="A1085" t="s">
        <v>1637</v>
      </c>
      <c r="B1085">
        <v>0</v>
      </c>
    </row>
    <row r="1086" spans="1:2" x14ac:dyDescent="0.2">
      <c r="A1086" t="s">
        <v>1638</v>
      </c>
      <c r="B1086">
        <v>0</v>
      </c>
    </row>
    <row r="1087" spans="1:2" x14ac:dyDescent="0.2">
      <c r="A1087" t="s">
        <v>1639</v>
      </c>
      <c r="B1087">
        <v>1</v>
      </c>
    </row>
    <row r="1088" spans="1:2" x14ac:dyDescent="0.2">
      <c r="A1088" t="s">
        <v>1640</v>
      </c>
      <c r="B1088">
        <v>1</v>
      </c>
    </row>
    <row r="1089" spans="1:2" x14ac:dyDescent="0.2">
      <c r="A1089" t="s">
        <v>1641</v>
      </c>
      <c r="B1089">
        <v>1</v>
      </c>
    </row>
    <row r="1090" spans="1:2" x14ac:dyDescent="0.2">
      <c r="A1090" t="s">
        <v>1642</v>
      </c>
      <c r="B1090">
        <v>1</v>
      </c>
    </row>
    <row r="1091" spans="1:2" x14ac:dyDescent="0.2">
      <c r="A1091" t="s">
        <v>1643</v>
      </c>
      <c r="B1091">
        <v>1</v>
      </c>
    </row>
    <row r="1092" spans="1:2" x14ac:dyDescent="0.2">
      <c r="A1092" t="s">
        <v>1644</v>
      </c>
      <c r="B1092">
        <v>1</v>
      </c>
    </row>
    <row r="1093" spans="1:2" x14ac:dyDescent="0.2">
      <c r="A1093" t="s">
        <v>1645</v>
      </c>
      <c r="B1093">
        <v>1</v>
      </c>
    </row>
    <row r="1094" spans="1:2" x14ac:dyDescent="0.2">
      <c r="A1094" t="s">
        <v>1646</v>
      </c>
      <c r="B1094">
        <v>1</v>
      </c>
    </row>
    <row r="1095" spans="1:2" x14ac:dyDescent="0.2">
      <c r="A1095" t="s">
        <v>1647</v>
      </c>
      <c r="B1095">
        <v>1</v>
      </c>
    </row>
    <row r="1096" spans="1:2" x14ac:dyDescent="0.2">
      <c r="A1096" t="s">
        <v>1648</v>
      </c>
      <c r="B1096">
        <v>1</v>
      </c>
    </row>
    <row r="1097" spans="1:2" x14ac:dyDescent="0.2">
      <c r="A1097" t="s">
        <v>1649</v>
      </c>
      <c r="B1097">
        <v>0</v>
      </c>
    </row>
    <row r="1098" spans="1:2" x14ac:dyDescent="0.2">
      <c r="A1098" t="s">
        <v>1650</v>
      </c>
      <c r="B1098">
        <v>50</v>
      </c>
    </row>
    <row r="1099" spans="1:2" x14ac:dyDescent="0.2">
      <c r="A1099" t="s">
        <v>1651</v>
      </c>
      <c r="B1099" t="s">
        <v>3492</v>
      </c>
    </row>
    <row r="1100" spans="1:2" x14ac:dyDescent="0.2">
      <c r="A1100" t="s">
        <v>1536</v>
      </c>
      <c r="B1100">
        <v>50</v>
      </c>
    </row>
    <row r="1101" spans="1:2" x14ac:dyDescent="0.2">
      <c r="A1101" t="s">
        <v>3899</v>
      </c>
      <c r="B1101">
        <v>0</v>
      </c>
    </row>
    <row r="1102" spans="1:2" x14ac:dyDescent="0.2">
      <c r="A1102" t="s">
        <v>4310</v>
      </c>
      <c r="B1102">
        <v>1</v>
      </c>
    </row>
    <row r="1103" spans="1:2" x14ac:dyDescent="0.2">
      <c r="A1103" t="s">
        <v>4311</v>
      </c>
      <c r="B1103">
        <v>1</v>
      </c>
    </row>
    <row r="1104" spans="1:2" x14ac:dyDescent="0.2">
      <c r="A1104" t="s">
        <v>4312</v>
      </c>
      <c r="B1104">
        <v>1</v>
      </c>
    </row>
    <row r="1105" spans="1:2" x14ac:dyDescent="0.2">
      <c r="A1105" t="s">
        <v>4313</v>
      </c>
      <c r="B1105">
        <v>1</v>
      </c>
    </row>
    <row r="1106" spans="1:2" x14ac:dyDescent="0.2">
      <c r="A1106" t="s">
        <v>4314</v>
      </c>
      <c r="B1106">
        <v>1</v>
      </c>
    </row>
    <row r="1107" spans="1:2" x14ac:dyDescent="0.2">
      <c r="A1107" t="s">
        <v>4315</v>
      </c>
      <c r="B1107">
        <v>1</v>
      </c>
    </row>
    <row r="1108" spans="1:2" x14ac:dyDescent="0.2">
      <c r="A1108" t="s">
        <v>4316</v>
      </c>
      <c r="B1108">
        <v>1</v>
      </c>
    </row>
    <row r="1109" spans="1:2" x14ac:dyDescent="0.2">
      <c r="A1109" t="s">
        <v>4317</v>
      </c>
      <c r="B1109">
        <v>1</v>
      </c>
    </row>
    <row r="1110" spans="1:2" x14ac:dyDescent="0.2">
      <c r="A1110" t="s">
        <v>4318</v>
      </c>
      <c r="B1110">
        <v>1</v>
      </c>
    </row>
    <row r="1111" spans="1:2" x14ac:dyDescent="0.2">
      <c r="A1111" t="s">
        <v>4319</v>
      </c>
      <c r="B1111">
        <v>1</v>
      </c>
    </row>
    <row r="1112" spans="1:2" x14ac:dyDescent="0.2">
      <c r="A1112" t="s">
        <v>4320</v>
      </c>
      <c r="B1112">
        <v>0</v>
      </c>
    </row>
    <row r="1113" spans="1:2" x14ac:dyDescent="0.2">
      <c r="A1113" t="s">
        <v>4321</v>
      </c>
      <c r="B1113">
        <v>0</v>
      </c>
    </row>
    <row r="1114" spans="1:2" x14ac:dyDescent="0.2">
      <c r="A1114" t="s">
        <v>4322</v>
      </c>
      <c r="B1114">
        <v>0</v>
      </c>
    </row>
    <row r="1115" spans="1:2" x14ac:dyDescent="0.2">
      <c r="A1115" t="s">
        <v>4323</v>
      </c>
      <c r="B1115">
        <v>0</v>
      </c>
    </row>
    <row r="1116" spans="1:2" x14ac:dyDescent="0.2">
      <c r="A1116" t="s">
        <v>4324</v>
      </c>
      <c r="B1116">
        <v>0</v>
      </c>
    </row>
    <row r="1117" spans="1:2" x14ac:dyDescent="0.2">
      <c r="A1117" t="s">
        <v>4325</v>
      </c>
      <c r="B1117">
        <v>0</v>
      </c>
    </row>
    <row r="1118" spans="1:2" x14ac:dyDescent="0.2">
      <c r="A1118" t="s">
        <v>4326</v>
      </c>
      <c r="B1118">
        <v>0</v>
      </c>
    </row>
    <row r="1119" spans="1:2" x14ac:dyDescent="0.2">
      <c r="A1119" t="s">
        <v>4327</v>
      </c>
      <c r="B1119">
        <v>0</v>
      </c>
    </row>
    <row r="1120" spans="1:2" x14ac:dyDescent="0.2">
      <c r="A1120" t="s">
        <v>4328</v>
      </c>
      <c r="B1120">
        <v>0</v>
      </c>
    </row>
    <row r="1121" spans="1:2" x14ac:dyDescent="0.2">
      <c r="A1121" t="s">
        <v>4329</v>
      </c>
      <c r="B1121">
        <v>0</v>
      </c>
    </row>
    <row r="1122" spans="1:2" x14ac:dyDescent="0.2">
      <c r="A1122" t="s">
        <v>3900</v>
      </c>
      <c r="B1122" t="s">
        <v>3492</v>
      </c>
    </row>
    <row r="1123" spans="1:2" x14ac:dyDescent="0.2">
      <c r="A1123" t="s">
        <v>3901</v>
      </c>
      <c r="B1123" t="s">
        <v>3492</v>
      </c>
    </row>
    <row r="1124" spans="1:2" x14ac:dyDescent="0.2">
      <c r="A1124" t="s">
        <v>4330</v>
      </c>
      <c r="B1124">
        <v>0</v>
      </c>
    </row>
    <row r="1125" spans="1:2" x14ac:dyDescent="0.2">
      <c r="A1125" t="s">
        <v>4331</v>
      </c>
      <c r="B1125">
        <v>0</v>
      </c>
    </row>
    <row r="1126" spans="1:2" x14ac:dyDescent="0.2">
      <c r="A1126" t="s">
        <v>4332</v>
      </c>
      <c r="B1126">
        <v>0</v>
      </c>
    </row>
    <row r="1127" spans="1:2" x14ac:dyDescent="0.2">
      <c r="A1127" t="s">
        <v>4333</v>
      </c>
      <c r="B1127">
        <v>0</v>
      </c>
    </row>
    <row r="1128" spans="1:2" x14ac:dyDescent="0.2">
      <c r="A1128" t="s">
        <v>4334</v>
      </c>
      <c r="B1128">
        <v>0</v>
      </c>
    </row>
    <row r="1129" spans="1:2" x14ac:dyDescent="0.2">
      <c r="A1129" t="s">
        <v>4335</v>
      </c>
      <c r="B1129">
        <v>0</v>
      </c>
    </row>
    <row r="1130" spans="1:2" x14ac:dyDescent="0.2">
      <c r="A1130" t="s">
        <v>4336</v>
      </c>
      <c r="B1130">
        <v>0</v>
      </c>
    </row>
    <row r="1131" spans="1:2" x14ac:dyDescent="0.2">
      <c r="A1131" t="s">
        <v>4337</v>
      </c>
      <c r="B1131">
        <v>0</v>
      </c>
    </row>
    <row r="1132" spans="1:2" x14ac:dyDescent="0.2">
      <c r="A1132" t="s">
        <v>4338</v>
      </c>
      <c r="B1132">
        <v>0</v>
      </c>
    </row>
    <row r="1133" spans="1:2" x14ac:dyDescent="0.2">
      <c r="A1133" t="s">
        <v>4339</v>
      </c>
      <c r="B1133">
        <v>0</v>
      </c>
    </row>
    <row r="1134" spans="1:2" x14ac:dyDescent="0.2">
      <c r="A1134" t="s">
        <v>3902</v>
      </c>
      <c r="B1134">
        <v>1</v>
      </c>
    </row>
    <row r="1135" spans="1:2" x14ac:dyDescent="0.2">
      <c r="A1135" t="s">
        <v>3903</v>
      </c>
      <c r="B1135">
        <v>1</v>
      </c>
    </row>
    <row r="1136" spans="1:2" x14ac:dyDescent="0.2">
      <c r="A1136" t="s">
        <v>3904</v>
      </c>
      <c r="B1136">
        <v>1</v>
      </c>
    </row>
    <row r="1137" spans="1:2" x14ac:dyDescent="0.2">
      <c r="A1137" t="s">
        <v>3905</v>
      </c>
      <c r="B1137">
        <v>1</v>
      </c>
    </row>
    <row r="1138" spans="1:2" x14ac:dyDescent="0.2">
      <c r="A1138" t="s">
        <v>3906</v>
      </c>
      <c r="B1138">
        <v>1</v>
      </c>
    </row>
    <row r="1139" spans="1:2" x14ac:dyDescent="0.2">
      <c r="A1139" t="s">
        <v>3907</v>
      </c>
      <c r="B1139">
        <v>1</v>
      </c>
    </row>
    <row r="1140" spans="1:2" x14ac:dyDescent="0.2">
      <c r="A1140" t="s">
        <v>3908</v>
      </c>
      <c r="B1140">
        <v>1</v>
      </c>
    </row>
    <row r="1141" spans="1:2" x14ac:dyDescent="0.2">
      <c r="A1141" t="s">
        <v>3909</v>
      </c>
      <c r="B1141">
        <v>1</v>
      </c>
    </row>
    <row r="1142" spans="1:2" x14ac:dyDescent="0.2">
      <c r="A1142" t="s">
        <v>3910</v>
      </c>
      <c r="B1142">
        <v>1</v>
      </c>
    </row>
    <row r="1143" spans="1:2" x14ac:dyDescent="0.2">
      <c r="A1143" t="s">
        <v>3911</v>
      </c>
      <c r="B1143">
        <v>1</v>
      </c>
    </row>
    <row r="1144" spans="1:2" x14ac:dyDescent="0.2">
      <c r="A1144" t="s">
        <v>3912</v>
      </c>
      <c r="B1144">
        <v>1</v>
      </c>
    </row>
    <row r="1145" spans="1:2" x14ac:dyDescent="0.2">
      <c r="A1145" t="s">
        <v>3913</v>
      </c>
      <c r="B1145">
        <v>1</v>
      </c>
    </row>
    <row r="1146" spans="1:2" x14ac:dyDescent="0.2">
      <c r="A1146" t="s">
        <v>4340</v>
      </c>
      <c r="B1146">
        <v>1</v>
      </c>
    </row>
    <row r="1147" spans="1:2" x14ac:dyDescent="0.2">
      <c r="A1147" t="s">
        <v>3914</v>
      </c>
      <c r="B1147">
        <v>0</v>
      </c>
    </row>
    <row r="1148" spans="1:2" x14ac:dyDescent="0.2">
      <c r="A1148" t="s">
        <v>3915</v>
      </c>
      <c r="B1148">
        <v>0</v>
      </c>
    </row>
    <row r="1149" spans="1:2" x14ac:dyDescent="0.2">
      <c r="A1149" t="s">
        <v>3916</v>
      </c>
      <c r="B1149">
        <v>0</v>
      </c>
    </row>
    <row r="1150" spans="1:2" x14ac:dyDescent="0.2">
      <c r="A1150" t="s">
        <v>3917</v>
      </c>
      <c r="B1150">
        <v>0</v>
      </c>
    </row>
    <row r="1151" spans="1:2" x14ac:dyDescent="0.2">
      <c r="A1151" t="s">
        <v>3918</v>
      </c>
      <c r="B1151">
        <v>0</v>
      </c>
    </row>
    <row r="1152" spans="1:2" x14ac:dyDescent="0.2">
      <c r="A1152" t="s">
        <v>3919</v>
      </c>
      <c r="B1152">
        <v>0</v>
      </c>
    </row>
    <row r="1153" spans="1:2" x14ac:dyDescent="0.2">
      <c r="A1153" t="s">
        <v>3920</v>
      </c>
      <c r="B1153">
        <v>0</v>
      </c>
    </row>
    <row r="1154" spans="1:2" x14ac:dyDescent="0.2">
      <c r="A1154" t="s">
        <v>3921</v>
      </c>
      <c r="B1154">
        <v>0</v>
      </c>
    </row>
    <row r="1155" spans="1:2" x14ac:dyDescent="0.2">
      <c r="A1155" t="s">
        <v>3922</v>
      </c>
      <c r="B1155">
        <v>0</v>
      </c>
    </row>
    <row r="1156" spans="1:2" x14ac:dyDescent="0.2">
      <c r="A1156" t="s">
        <v>3923</v>
      </c>
      <c r="B1156">
        <v>0</v>
      </c>
    </row>
    <row r="1157" spans="1:2" x14ac:dyDescent="0.2">
      <c r="A1157" t="s">
        <v>3924</v>
      </c>
      <c r="B1157">
        <v>0</v>
      </c>
    </row>
    <row r="1158" spans="1:2" x14ac:dyDescent="0.2">
      <c r="A1158" t="s">
        <v>3925</v>
      </c>
      <c r="B1158">
        <v>0</v>
      </c>
    </row>
    <row r="1159" spans="1:2" x14ac:dyDescent="0.2">
      <c r="A1159" t="s">
        <v>4341</v>
      </c>
      <c r="B1159">
        <v>0</v>
      </c>
    </row>
    <row r="1160" spans="1:2" x14ac:dyDescent="0.2">
      <c r="A1160" t="s">
        <v>3926</v>
      </c>
      <c r="B1160" t="b">
        <v>0</v>
      </c>
    </row>
    <row r="1161" spans="1:2" x14ac:dyDescent="0.2">
      <c r="A1161" t="s">
        <v>3927</v>
      </c>
      <c r="B1161" t="b">
        <v>0</v>
      </c>
    </row>
    <row r="1162" spans="1:2" x14ac:dyDescent="0.2">
      <c r="A1162" t="s">
        <v>3928</v>
      </c>
      <c r="B1162" t="b">
        <v>0</v>
      </c>
    </row>
    <row r="1163" spans="1:2" x14ac:dyDescent="0.2">
      <c r="A1163" t="s">
        <v>3929</v>
      </c>
      <c r="B1163" t="b">
        <v>0</v>
      </c>
    </row>
    <row r="1164" spans="1:2" x14ac:dyDescent="0.2">
      <c r="A1164" t="s">
        <v>3930</v>
      </c>
      <c r="B1164" t="b">
        <v>0</v>
      </c>
    </row>
    <row r="1165" spans="1:2" x14ac:dyDescent="0.2">
      <c r="A1165" t="s">
        <v>3931</v>
      </c>
      <c r="B1165" t="b">
        <v>0</v>
      </c>
    </row>
    <row r="1166" spans="1:2" x14ac:dyDescent="0.2">
      <c r="A1166" t="s">
        <v>3932</v>
      </c>
      <c r="B1166" t="b">
        <v>0</v>
      </c>
    </row>
    <row r="1167" spans="1:2" x14ac:dyDescent="0.2">
      <c r="A1167" t="s">
        <v>3933</v>
      </c>
      <c r="B1167" t="b">
        <v>0</v>
      </c>
    </row>
    <row r="1168" spans="1:2" x14ac:dyDescent="0.2">
      <c r="A1168" t="s">
        <v>3934</v>
      </c>
      <c r="B1168" t="b">
        <v>0</v>
      </c>
    </row>
    <row r="1169" spans="1:2" x14ac:dyDescent="0.2">
      <c r="A1169" t="s">
        <v>3935</v>
      </c>
      <c r="B1169" t="b">
        <v>0</v>
      </c>
    </row>
    <row r="1170" spans="1:2" x14ac:dyDescent="0.2">
      <c r="A1170" t="s">
        <v>3936</v>
      </c>
      <c r="B1170" t="b">
        <v>0</v>
      </c>
    </row>
    <row r="1171" spans="1:2" x14ac:dyDescent="0.2">
      <c r="A1171" t="s">
        <v>3937</v>
      </c>
      <c r="B1171" t="b">
        <v>0</v>
      </c>
    </row>
    <row r="1172" spans="1:2" x14ac:dyDescent="0.2">
      <c r="A1172" t="s">
        <v>3938</v>
      </c>
      <c r="B1172" t="b">
        <v>0</v>
      </c>
    </row>
    <row r="1173" spans="1:2" x14ac:dyDescent="0.2">
      <c r="A1173" t="s">
        <v>3939</v>
      </c>
      <c r="B1173" t="b">
        <v>0</v>
      </c>
    </row>
    <row r="1174" spans="1:2" x14ac:dyDescent="0.2">
      <c r="A1174" t="s">
        <v>4484</v>
      </c>
      <c r="B1174">
        <v>2</v>
      </c>
    </row>
    <row r="1175" spans="1:2" x14ac:dyDescent="0.2">
      <c r="A1175" t="s">
        <v>3940</v>
      </c>
      <c r="B1175">
        <v>0</v>
      </c>
    </row>
    <row r="1176" spans="1:2" x14ac:dyDescent="0.2">
      <c r="A1176" t="s">
        <v>3941</v>
      </c>
      <c r="B1176">
        <v>0</v>
      </c>
    </row>
    <row r="1177" spans="1:2" x14ac:dyDescent="0.2">
      <c r="A1177" t="s">
        <v>3942</v>
      </c>
      <c r="B1177">
        <v>0</v>
      </c>
    </row>
    <row r="1178" spans="1:2" x14ac:dyDescent="0.2">
      <c r="A1178" t="s">
        <v>3943</v>
      </c>
      <c r="B1178">
        <v>0</v>
      </c>
    </row>
    <row r="1179" spans="1:2" x14ac:dyDescent="0.2">
      <c r="A1179" t="s">
        <v>3944</v>
      </c>
      <c r="B1179">
        <v>1</v>
      </c>
    </row>
    <row r="1180" spans="1:2" x14ac:dyDescent="0.2">
      <c r="A1180" t="s">
        <v>3945</v>
      </c>
      <c r="B1180">
        <v>1</v>
      </c>
    </row>
    <row r="1181" spans="1:2" x14ac:dyDescent="0.2">
      <c r="A1181" t="s">
        <v>3946</v>
      </c>
      <c r="B1181">
        <v>1</v>
      </c>
    </row>
    <row r="1182" spans="1:2" x14ac:dyDescent="0.2">
      <c r="A1182" t="s">
        <v>3947</v>
      </c>
      <c r="B1182">
        <v>1</v>
      </c>
    </row>
    <row r="1183" spans="1:2" x14ac:dyDescent="0.2">
      <c r="A1183" t="s">
        <v>3948</v>
      </c>
      <c r="B1183">
        <v>1</v>
      </c>
    </row>
    <row r="1184" spans="1:2" x14ac:dyDescent="0.2">
      <c r="A1184" t="s">
        <v>3949</v>
      </c>
      <c r="B1184">
        <v>1</v>
      </c>
    </row>
    <row r="1185" spans="1:2" x14ac:dyDescent="0.2">
      <c r="A1185" t="s">
        <v>3950</v>
      </c>
      <c r="B1185">
        <v>1</v>
      </c>
    </row>
    <row r="1186" spans="1:2" x14ac:dyDescent="0.2">
      <c r="A1186" t="s">
        <v>3951</v>
      </c>
      <c r="B1186">
        <v>1</v>
      </c>
    </row>
    <row r="1187" spans="1:2" x14ac:dyDescent="0.2">
      <c r="A1187" t="s">
        <v>3952</v>
      </c>
      <c r="B1187">
        <v>1</v>
      </c>
    </row>
    <row r="1188" spans="1:2" x14ac:dyDescent="0.2">
      <c r="A1188" t="s">
        <v>3953</v>
      </c>
      <c r="B1188">
        <v>1</v>
      </c>
    </row>
    <row r="1189" spans="1:2" x14ac:dyDescent="0.2">
      <c r="A1189" t="s">
        <v>3954</v>
      </c>
      <c r="B1189">
        <v>1</v>
      </c>
    </row>
    <row r="1190" spans="1:2" x14ac:dyDescent="0.2">
      <c r="A1190" t="s">
        <v>3955</v>
      </c>
      <c r="B1190">
        <v>1</v>
      </c>
    </row>
    <row r="1191" spans="1:2" x14ac:dyDescent="0.2">
      <c r="A1191" t="s">
        <v>3956</v>
      </c>
      <c r="B1191">
        <v>1</v>
      </c>
    </row>
    <row r="1192" spans="1:2" x14ac:dyDescent="0.2">
      <c r="A1192" t="s">
        <v>3957</v>
      </c>
      <c r="B1192">
        <v>1</v>
      </c>
    </row>
    <row r="1193" spans="1:2" x14ac:dyDescent="0.2">
      <c r="A1193" t="s">
        <v>3958</v>
      </c>
      <c r="B1193">
        <v>1</v>
      </c>
    </row>
    <row r="1194" spans="1:2" x14ac:dyDescent="0.2">
      <c r="A1194" t="s">
        <v>3959</v>
      </c>
      <c r="B1194">
        <v>1</v>
      </c>
    </row>
    <row r="1195" spans="1:2" x14ac:dyDescent="0.2">
      <c r="A1195" t="s">
        <v>3960</v>
      </c>
      <c r="B1195">
        <v>1</v>
      </c>
    </row>
    <row r="1196" spans="1:2" x14ac:dyDescent="0.2">
      <c r="A1196" t="s">
        <v>3961</v>
      </c>
      <c r="B1196">
        <v>1</v>
      </c>
    </row>
    <row r="1197" spans="1:2" x14ac:dyDescent="0.2">
      <c r="A1197" t="s">
        <v>3962</v>
      </c>
      <c r="B1197">
        <v>5000</v>
      </c>
    </row>
    <row r="1198" spans="1:2" x14ac:dyDescent="0.2">
      <c r="A1198" t="s">
        <v>3963</v>
      </c>
      <c r="B1198">
        <v>1</v>
      </c>
    </row>
    <row r="1199" spans="1:2" x14ac:dyDescent="0.2">
      <c r="A1199" t="s">
        <v>3964</v>
      </c>
      <c r="B1199">
        <v>2</v>
      </c>
    </row>
    <row r="1200" spans="1:2" x14ac:dyDescent="0.2">
      <c r="A1200" t="s">
        <v>3965</v>
      </c>
      <c r="B1200">
        <v>2</v>
      </c>
    </row>
    <row r="1201" spans="1:2" x14ac:dyDescent="0.2">
      <c r="A1201" t="s">
        <v>3966</v>
      </c>
      <c r="B1201">
        <v>0</v>
      </c>
    </row>
    <row r="1202" spans="1:2" x14ac:dyDescent="0.2">
      <c r="A1202" t="s">
        <v>3967</v>
      </c>
      <c r="B1202">
        <v>5000</v>
      </c>
    </row>
    <row r="1203" spans="1:2" x14ac:dyDescent="0.2">
      <c r="A1203" t="s">
        <v>3968</v>
      </c>
      <c r="B1203">
        <v>1</v>
      </c>
    </row>
    <row r="1204" spans="1:2" x14ac:dyDescent="0.2">
      <c r="A1204" t="s">
        <v>3969</v>
      </c>
      <c r="B1204">
        <v>5000</v>
      </c>
    </row>
    <row r="1205" spans="1:2" x14ac:dyDescent="0.2">
      <c r="A1205" t="s">
        <v>3970</v>
      </c>
      <c r="B1205">
        <v>5000</v>
      </c>
    </row>
    <row r="1206" spans="1:2" x14ac:dyDescent="0.2">
      <c r="A1206" t="s">
        <v>4713</v>
      </c>
      <c r="B1206">
        <v>5000</v>
      </c>
    </row>
    <row r="1207" spans="1:2" x14ac:dyDescent="0.2">
      <c r="A1207" t="s">
        <v>3972</v>
      </c>
      <c r="B1207">
        <v>5000</v>
      </c>
    </row>
    <row r="1208" spans="1:2" x14ac:dyDescent="0.2">
      <c r="A1208" t="s">
        <v>3973</v>
      </c>
      <c r="B1208" t="b">
        <v>0</v>
      </c>
    </row>
    <row r="1209" spans="1:2" x14ac:dyDescent="0.2">
      <c r="A1209" t="s">
        <v>3974</v>
      </c>
      <c r="B1209">
        <v>5000</v>
      </c>
    </row>
    <row r="1210" spans="1:2" x14ac:dyDescent="0.2">
      <c r="A1210" t="s">
        <v>4714</v>
      </c>
      <c r="B1210">
        <v>5000</v>
      </c>
    </row>
    <row r="1211" spans="1:2" x14ac:dyDescent="0.2">
      <c r="A1211" t="s">
        <v>3976</v>
      </c>
      <c r="B1211">
        <v>5000</v>
      </c>
    </row>
    <row r="1212" spans="1:2" x14ac:dyDescent="0.2">
      <c r="A1212" t="s">
        <v>2192</v>
      </c>
      <c r="B1212" t="b">
        <v>0</v>
      </c>
    </row>
    <row r="1213" spans="1:2" x14ac:dyDescent="0.2">
      <c r="A1213" t="s">
        <v>2193</v>
      </c>
      <c r="B1213" t="b">
        <v>0</v>
      </c>
    </row>
    <row r="1214" spans="1:2" x14ac:dyDescent="0.2">
      <c r="A1214" t="s">
        <v>2194</v>
      </c>
      <c r="B1214" t="b">
        <v>0</v>
      </c>
    </row>
    <row r="1215" spans="1:2" x14ac:dyDescent="0.2">
      <c r="A1215" t="s">
        <v>2195</v>
      </c>
      <c r="B1215" t="b">
        <v>0</v>
      </c>
    </row>
    <row r="1216" spans="1:2" x14ac:dyDescent="0.2">
      <c r="A1216" t="s">
        <v>2196</v>
      </c>
      <c r="B1216" t="b">
        <v>0</v>
      </c>
    </row>
    <row r="1217" spans="1:2" x14ac:dyDescent="0.2">
      <c r="A1217" t="s">
        <v>2197</v>
      </c>
      <c r="B1217" t="b">
        <v>0</v>
      </c>
    </row>
    <row r="1218" spans="1:2" x14ac:dyDescent="0.2">
      <c r="A1218" t="s">
        <v>2198</v>
      </c>
      <c r="B1218" t="b">
        <v>0</v>
      </c>
    </row>
    <row r="1219" spans="1:2" x14ac:dyDescent="0.2">
      <c r="A1219" t="s">
        <v>2199</v>
      </c>
      <c r="B1219" t="b">
        <v>0</v>
      </c>
    </row>
    <row r="1220" spans="1:2" x14ac:dyDescent="0.2">
      <c r="A1220" t="s">
        <v>2200</v>
      </c>
      <c r="B1220" t="b">
        <v>0</v>
      </c>
    </row>
    <row r="1221" spans="1:2" x14ac:dyDescent="0.2">
      <c r="A1221" t="s">
        <v>2201</v>
      </c>
      <c r="B1221" t="b">
        <v>0</v>
      </c>
    </row>
    <row r="1222" spans="1:2" x14ac:dyDescent="0.2">
      <c r="A1222" t="s">
        <v>2202</v>
      </c>
      <c r="B1222" t="b">
        <v>0</v>
      </c>
    </row>
    <row r="1223" spans="1:2" x14ac:dyDescent="0.2">
      <c r="A1223" t="s">
        <v>2203</v>
      </c>
      <c r="B1223" t="b">
        <v>0</v>
      </c>
    </row>
    <row r="1224" spans="1:2" x14ac:dyDescent="0.2">
      <c r="A1224" t="s">
        <v>2204</v>
      </c>
      <c r="B1224" t="b">
        <v>0</v>
      </c>
    </row>
    <row r="1225" spans="1:2" x14ac:dyDescent="0.2">
      <c r="A1225" t="s">
        <v>2205</v>
      </c>
      <c r="B1225" t="b">
        <v>0</v>
      </c>
    </row>
    <row r="1226" spans="1:2" x14ac:dyDescent="0.2">
      <c r="A1226" t="s">
        <v>2206</v>
      </c>
      <c r="B1226" t="b">
        <v>0</v>
      </c>
    </row>
    <row r="1227" spans="1:2" x14ac:dyDescent="0.2">
      <c r="A1227" t="s">
        <v>2207</v>
      </c>
      <c r="B1227" t="b">
        <v>0</v>
      </c>
    </row>
    <row r="1228" spans="1:2" x14ac:dyDescent="0.2">
      <c r="A1228" t="s">
        <v>2208</v>
      </c>
      <c r="B1228" t="b">
        <v>0</v>
      </c>
    </row>
    <row r="1229" spans="1:2" x14ac:dyDescent="0.2">
      <c r="A1229" t="s">
        <v>2209</v>
      </c>
      <c r="B1229" t="b">
        <v>0</v>
      </c>
    </row>
    <row r="1230" spans="1:2" x14ac:dyDescent="0.2">
      <c r="A1230" t="s">
        <v>2210</v>
      </c>
      <c r="B1230" t="b">
        <v>0</v>
      </c>
    </row>
    <row r="1231" spans="1:2" x14ac:dyDescent="0.2">
      <c r="A1231" t="s">
        <v>2211</v>
      </c>
      <c r="B1231" t="b">
        <v>0</v>
      </c>
    </row>
    <row r="1232" spans="1:2" x14ac:dyDescent="0.2">
      <c r="A1232" t="s">
        <v>2212</v>
      </c>
      <c r="B1232" t="b">
        <v>0</v>
      </c>
    </row>
    <row r="1233" spans="1:2" x14ac:dyDescent="0.2">
      <c r="A1233" t="s">
        <v>2213</v>
      </c>
      <c r="B1233" t="b">
        <v>0</v>
      </c>
    </row>
    <row r="1234" spans="1:2" x14ac:dyDescent="0.2">
      <c r="A1234" t="s">
        <v>2214</v>
      </c>
      <c r="B1234" t="b">
        <v>0</v>
      </c>
    </row>
    <row r="1235" spans="1:2" x14ac:dyDescent="0.2">
      <c r="A1235" t="s">
        <v>2215</v>
      </c>
      <c r="B1235" t="b">
        <v>0</v>
      </c>
    </row>
    <row r="1236" spans="1:2" x14ac:dyDescent="0.2">
      <c r="A1236" t="s">
        <v>2216</v>
      </c>
      <c r="B1236" t="b">
        <v>0</v>
      </c>
    </row>
    <row r="1237" spans="1:2" x14ac:dyDescent="0.2">
      <c r="A1237" t="s">
        <v>2217</v>
      </c>
      <c r="B1237" t="b">
        <v>0</v>
      </c>
    </row>
    <row r="1238" spans="1:2" x14ac:dyDescent="0.2">
      <c r="A1238" t="s">
        <v>2218</v>
      </c>
      <c r="B1238" t="b">
        <v>0</v>
      </c>
    </row>
    <row r="1239" spans="1:2" x14ac:dyDescent="0.2">
      <c r="A1239" t="s">
        <v>2219</v>
      </c>
      <c r="B1239" t="b">
        <v>0</v>
      </c>
    </row>
    <row r="1240" spans="1:2" x14ac:dyDescent="0.2">
      <c r="A1240" t="s">
        <v>2220</v>
      </c>
      <c r="B1240" t="b">
        <v>0</v>
      </c>
    </row>
    <row r="1241" spans="1:2" x14ac:dyDescent="0.2">
      <c r="A1241" t="s">
        <v>2221</v>
      </c>
      <c r="B1241" t="b">
        <v>0</v>
      </c>
    </row>
    <row r="1242" spans="1:2" x14ac:dyDescent="0.2">
      <c r="A1242" t="s">
        <v>2222</v>
      </c>
      <c r="B1242" t="b">
        <v>0</v>
      </c>
    </row>
    <row r="1243" spans="1:2" x14ac:dyDescent="0.2">
      <c r="A1243" t="s">
        <v>2223</v>
      </c>
      <c r="B1243" t="b">
        <v>0</v>
      </c>
    </row>
    <row r="1244" spans="1:2" x14ac:dyDescent="0.2">
      <c r="A1244" t="s">
        <v>2224</v>
      </c>
      <c r="B1244" t="b">
        <v>0</v>
      </c>
    </row>
    <row r="1245" spans="1:2" x14ac:dyDescent="0.2">
      <c r="A1245" t="s">
        <v>2225</v>
      </c>
      <c r="B1245" t="b">
        <v>0</v>
      </c>
    </row>
    <row r="1246" spans="1:2" x14ac:dyDescent="0.2">
      <c r="A1246" t="s">
        <v>2226</v>
      </c>
      <c r="B1246" t="b">
        <v>0</v>
      </c>
    </row>
    <row r="1247" spans="1:2" x14ac:dyDescent="0.2">
      <c r="A1247" t="s">
        <v>2227</v>
      </c>
      <c r="B1247" t="b">
        <v>0</v>
      </c>
    </row>
    <row r="1248" spans="1:2" x14ac:dyDescent="0.2">
      <c r="A1248" t="s">
        <v>2228</v>
      </c>
      <c r="B1248" t="b">
        <v>0</v>
      </c>
    </row>
    <row r="1249" spans="1:2" x14ac:dyDescent="0.2">
      <c r="A1249" t="s">
        <v>2229</v>
      </c>
      <c r="B1249" t="b">
        <v>0</v>
      </c>
    </row>
    <row r="1250" spans="1:2" x14ac:dyDescent="0.2">
      <c r="A1250" t="s">
        <v>2230</v>
      </c>
      <c r="B1250" t="b">
        <v>0</v>
      </c>
    </row>
    <row r="1251" spans="1:2" x14ac:dyDescent="0.2">
      <c r="A1251" t="s">
        <v>2231</v>
      </c>
      <c r="B1251" t="b">
        <v>0</v>
      </c>
    </row>
    <row r="1252" spans="1:2" x14ac:dyDescent="0.2">
      <c r="A1252" t="s">
        <v>2232</v>
      </c>
      <c r="B1252" t="b">
        <v>0</v>
      </c>
    </row>
    <row r="1253" spans="1:2" x14ac:dyDescent="0.2">
      <c r="A1253" t="s">
        <v>2233</v>
      </c>
      <c r="B1253" t="b">
        <v>0</v>
      </c>
    </row>
    <row r="1254" spans="1:2" x14ac:dyDescent="0.2">
      <c r="A1254" t="s">
        <v>2234</v>
      </c>
      <c r="B1254" t="b">
        <v>0</v>
      </c>
    </row>
    <row r="1255" spans="1:2" x14ac:dyDescent="0.2">
      <c r="A1255" t="s">
        <v>2235</v>
      </c>
      <c r="B1255" t="b">
        <v>0</v>
      </c>
    </row>
    <row r="1256" spans="1:2" x14ac:dyDescent="0.2">
      <c r="A1256" t="s">
        <v>2236</v>
      </c>
      <c r="B1256" t="b">
        <v>0</v>
      </c>
    </row>
    <row r="1257" spans="1:2" x14ac:dyDescent="0.2">
      <c r="A1257" t="s">
        <v>2237</v>
      </c>
      <c r="B1257" t="b">
        <v>0</v>
      </c>
    </row>
    <row r="1258" spans="1:2" x14ac:dyDescent="0.2">
      <c r="A1258" t="s">
        <v>2238</v>
      </c>
      <c r="B1258" t="b">
        <v>0</v>
      </c>
    </row>
    <row r="1259" spans="1:2" x14ac:dyDescent="0.2">
      <c r="A1259" t="s">
        <v>2239</v>
      </c>
      <c r="B1259" t="b">
        <v>0</v>
      </c>
    </row>
    <row r="1260" spans="1:2" x14ac:dyDescent="0.2">
      <c r="A1260" t="s">
        <v>2240</v>
      </c>
      <c r="B1260" t="b">
        <v>0</v>
      </c>
    </row>
    <row r="1261" spans="1:2" x14ac:dyDescent="0.2">
      <c r="A1261" t="s">
        <v>2241</v>
      </c>
      <c r="B1261" t="b">
        <v>0</v>
      </c>
    </row>
    <row r="1262" spans="1:2" x14ac:dyDescent="0.2">
      <c r="A1262" t="s">
        <v>2242</v>
      </c>
      <c r="B1262" t="b">
        <v>0</v>
      </c>
    </row>
    <row r="1263" spans="1:2" x14ac:dyDescent="0.2">
      <c r="A1263" t="s">
        <v>2243</v>
      </c>
      <c r="B1263" t="b">
        <v>0</v>
      </c>
    </row>
    <row r="1264" spans="1:2" x14ac:dyDescent="0.2">
      <c r="A1264" t="s">
        <v>2244</v>
      </c>
      <c r="B1264" t="b">
        <v>0</v>
      </c>
    </row>
    <row r="1265" spans="1:2" x14ac:dyDescent="0.2">
      <c r="A1265" t="s">
        <v>2245</v>
      </c>
      <c r="B1265" t="b">
        <v>0</v>
      </c>
    </row>
    <row r="1266" spans="1:2" x14ac:dyDescent="0.2">
      <c r="A1266" t="s">
        <v>2246</v>
      </c>
      <c r="B1266" t="b">
        <v>0</v>
      </c>
    </row>
    <row r="1267" spans="1:2" x14ac:dyDescent="0.2">
      <c r="A1267" t="s">
        <v>2247</v>
      </c>
      <c r="B1267" t="b">
        <v>0</v>
      </c>
    </row>
    <row r="1268" spans="1:2" x14ac:dyDescent="0.2">
      <c r="A1268" t="s">
        <v>2248</v>
      </c>
      <c r="B1268" t="b">
        <v>0</v>
      </c>
    </row>
    <row r="1269" spans="1:2" x14ac:dyDescent="0.2">
      <c r="A1269" t="s">
        <v>2249</v>
      </c>
      <c r="B1269" t="b">
        <v>0</v>
      </c>
    </row>
    <row r="1270" spans="1:2" x14ac:dyDescent="0.2">
      <c r="A1270" t="s">
        <v>2250</v>
      </c>
      <c r="B1270" t="b">
        <v>0</v>
      </c>
    </row>
    <row r="1271" spans="1:2" x14ac:dyDescent="0.2">
      <c r="A1271" t="s">
        <v>2251</v>
      </c>
      <c r="B1271" t="b">
        <v>0</v>
      </c>
    </row>
    <row r="1272" spans="1:2" x14ac:dyDescent="0.2">
      <c r="A1272" t="s">
        <v>2252</v>
      </c>
      <c r="B1272" t="b">
        <v>0</v>
      </c>
    </row>
    <row r="1273" spans="1:2" x14ac:dyDescent="0.2">
      <c r="A1273" t="s">
        <v>2253</v>
      </c>
      <c r="B1273" t="b">
        <v>0</v>
      </c>
    </row>
    <row r="1274" spans="1:2" x14ac:dyDescent="0.2">
      <c r="A1274" t="s">
        <v>2254</v>
      </c>
      <c r="B1274" t="b">
        <v>0</v>
      </c>
    </row>
    <row r="1275" spans="1:2" x14ac:dyDescent="0.2">
      <c r="A1275" t="s">
        <v>2255</v>
      </c>
      <c r="B1275" t="b">
        <v>0</v>
      </c>
    </row>
    <row r="1276" spans="1:2" x14ac:dyDescent="0.2">
      <c r="A1276" t="s">
        <v>2256</v>
      </c>
      <c r="B1276" t="b">
        <v>0</v>
      </c>
    </row>
    <row r="1277" spans="1:2" x14ac:dyDescent="0.2">
      <c r="A1277" t="s">
        <v>2257</v>
      </c>
      <c r="B1277" t="b">
        <v>0</v>
      </c>
    </row>
    <row r="1278" spans="1:2" x14ac:dyDescent="0.2">
      <c r="A1278" t="s">
        <v>2258</v>
      </c>
      <c r="B1278" t="b">
        <v>0</v>
      </c>
    </row>
    <row r="1279" spans="1:2" x14ac:dyDescent="0.2">
      <c r="A1279" t="s">
        <v>2259</v>
      </c>
      <c r="B1279" t="b">
        <v>0</v>
      </c>
    </row>
    <row r="1280" spans="1:2" x14ac:dyDescent="0.2">
      <c r="A1280" t="s">
        <v>2260</v>
      </c>
      <c r="B1280" t="b">
        <v>0</v>
      </c>
    </row>
    <row r="1281" spans="1:2" x14ac:dyDescent="0.2">
      <c r="A1281" t="s">
        <v>2261</v>
      </c>
      <c r="B1281" t="b">
        <v>0</v>
      </c>
    </row>
    <row r="1282" spans="1:2" x14ac:dyDescent="0.2">
      <c r="A1282" t="s">
        <v>2262</v>
      </c>
      <c r="B1282" t="b">
        <v>0</v>
      </c>
    </row>
    <row r="1283" spans="1:2" x14ac:dyDescent="0.2">
      <c r="A1283" t="s">
        <v>2263</v>
      </c>
      <c r="B1283" t="b">
        <v>0</v>
      </c>
    </row>
    <row r="1284" spans="1:2" x14ac:dyDescent="0.2">
      <c r="A1284" t="s">
        <v>2264</v>
      </c>
      <c r="B1284" t="b">
        <v>0</v>
      </c>
    </row>
    <row r="1285" spans="1:2" x14ac:dyDescent="0.2">
      <c r="A1285" t="s">
        <v>2265</v>
      </c>
      <c r="B1285" t="b">
        <v>0</v>
      </c>
    </row>
    <row r="1286" spans="1:2" x14ac:dyDescent="0.2">
      <c r="A1286" t="s">
        <v>2266</v>
      </c>
      <c r="B1286" t="b">
        <v>0</v>
      </c>
    </row>
    <row r="1287" spans="1:2" x14ac:dyDescent="0.2">
      <c r="A1287" t="s">
        <v>2267</v>
      </c>
      <c r="B1287" t="b">
        <v>0</v>
      </c>
    </row>
    <row r="1288" spans="1:2" x14ac:dyDescent="0.2">
      <c r="A1288" t="s">
        <v>2268</v>
      </c>
      <c r="B1288" t="b">
        <v>0</v>
      </c>
    </row>
    <row r="1289" spans="1:2" x14ac:dyDescent="0.2">
      <c r="A1289" t="s">
        <v>2269</v>
      </c>
      <c r="B1289" t="b">
        <v>0</v>
      </c>
    </row>
    <row r="1290" spans="1:2" x14ac:dyDescent="0.2">
      <c r="A1290" t="s">
        <v>2270</v>
      </c>
      <c r="B1290" t="b">
        <v>0</v>
      </c>
    </row>
    <row r="1291" spans="1:2" x14ac:dyDescent="0.2">
      <c r="A1291" t="s">
        <v>2271</v>
      </c>
      <c r="B1291" t="b">
        <v>0</v>
      </c>
    </row>
    <row r="1292" spans="1:2" x14ac:dyDescent="0.2">
      <c r="A1292" t="s">
        <v>2272</v>
      </c>
      <c r="B1292" t="b">
        <v>0</v>
      </c>
    </row>
    <row r="1293" spans="1:2" x14ac:dyDescent="0.2">
      <c r="A1293" t="s">
        <v>2273</v>
      </c>
      <c r="B1293" t="b">
        <v>0</v>
      </c>
    </row>
    <row r="1294" spans="1:2" x14ac:dyDescent="0.2">
      <c r="A1294" t="s">
        <v>2274</v>
      </c>
      <c r="B1294" t="b">
        <v>0</v>
      </c>
    </row>
    <row r="1295" spans="1:2" x14ac:dyDescent="0.2">
      <c r="A1295" t="s">
        <v>2275</v>
      </c>
      <c r="B1295" t="b">
        <v>0</v>
      </c>
    </row>
    <row r="1296" spans="1:2" x14ac:dyDescent="0.2">
      <c r="A1296" t="s">
        <v>2276</v>
      </c>
      <c r="B1296" t="b">
        <v>0</v>
      </c>
    </row>
    <row r="1297" spans="1:2" x14ac:dyDescent="0.2">
      <c r="A1297" t="s">
        <v>2277</v>
      </c>
      <c r="B1297" t="b">
        <v>0</v>
      </c>
    </row>
    <row r="1298" spans="1:2" x14ac:dyDescent="0.2">
      <c r="A1298" t="s">
        <v>2278</v>
      </c>
      <c r="B1298" t="b">
        <v>0</v>
      </c>
    </row>
    <row r="1299" spans="1:2" x14ac:dyDescent="0.2">
      <c r="A1299" t="s">
        <v>2279</v>
      </c>
      <c r="B1299" t="b">
        <v>0</v>
      </c>
    </row>
    <row r="1300" spans="1:2" x14ac:dyDescent="0.2">
      <c r="A1300" t="s">
        <v>2280</v>
      </c>
      <c r="B1300" t="b">
        <v>0</v>
      </c>
    </row>
    <row r="1301" spans="1:2" x14ac:dyDescent="0.2">
      <c r="A1301" t="s">
        <v>2281</v>
      </c>
      <c r="B1301" t="b">
        <v>0</v>
      </c>
    </row>
    <row r="1302" spans="1:2" x14ac:dyDescent="0.2">
      <c r="A1302" t="s">
        <v>2282</v>
      </c>
      <c r="B1302" t="b">
        <v>0</v>
      </c>
    </row>
    <row r="1303" spans="1:2" x14ac:dyDescent="0.2">
      <c r="A1303" t="s">
        <v>2283</v>
      </c>
      <c r="B1303" t="b">
        <v>0</v>
      </c>
    </row>
    <row r="1304" spans="1:2" x14ac:dyDescent="0.2">
      <c r="A1304" t="s">
        <v>2284</v>
      </c>
      <c r="B1304" t="b">
        <v>0</v>
      </c>
    </row>
    <row r="1305" spans="1:2" x14ac:dyDescent="0.2">
      <c r="A1305" t="s">
        <v>2285</v>
      </c>
      <c r="B1305" t="b">
        <v>0</v>
      </c>
    </row>
    <row r="1306" spans="1:2" x14ac:dyDescent="0.2">
      <c r="A1306" t="s">
        <v>2286</v>
      </c>
      <c r="B1306" t="b">
        <v>0</v>
      </c>
    </row>
    <row r="1307" spans="1:2" x14ac:dyDescent="0.2">
      <c r="A1307" t="s">
        <v>2287</v>
      </c>
      <c r="B1307" t="b">
        <v>0</v>
      </c>
    </row>
    <row r="1308" spans="1:2" x14ac:dyDescent="0.2">
      <c r="A1308" t="s">
        <v>2288</v>
      </c>
      <c r="B1308" t="b">
        <v>0</v>
      </c>
    </row>
    <row r="1309" spans="1:2" x14ac:dyDescent="0.2">
      <c r="A1309" t="s">
        <v>2289</v>
      </c>
      <c r="B1309" t="b">
        <v>0</v>
      </c>
    </row>
    <row r="1310" spans="1:2" x14ac:dyDescent="0.2">
      <c r="A1310" t="s">
        <v>2290</v>
      </c>
      <c r="B1310" t="b">
        <v>0</v>
      </c>
    </row>
    <row r="1311" spans="1:2" x14ac:dyDescent="0.2">
      <c r="A1311" t="s">
        <v>2291</v>
      </c>
      <c r="B1311" t="b">
        <v>0</v>
      </c>
    </row>
    <row r="1312" spans="1:2" x14ac:dyDescent="0.2">
      <c r="A1312" t="s">
        <v>2292</v>
      </c>
      <c r="B1312" t="b">
        <v>0</v>
      </c>
    </row>
    <row r="1313" spans="1:2" x14ac:dyDescent="0.2">
      <c r="A1313" t="s">
        <v>2293</v>
      </c>
      <c r="B1313" t="b">
        <v>0</v>
      </c>
    </row>
    <row r="1314" spans="1:2" x14ac:dyDescent="0.2">
      <c r="A1314" t="s">
        <v>2294</v>
      </c>
      <c r="B1314" t="b">
        <v>0</v>
      </c>
    </row>
    <row r="1315" spans="1:2" x14ac:dyDescent="0.2">
      <c r="A1315" t="s">
        <v>2295</v>
      </c>
      <c r="B1315" t="b">
        <v>0</v>
      </c>
    </row>
    <row r="1316" spans="1:2" x14ac:dyDescent="0.2">
      <c r="A1316" t="s">
        <v>2296</v>
      </c>
      <c r="B1316" t="b">
        <v>0</v>
      </c>
    </row>
    <row r="1317" spans="1:2" x14ac:dyDescent="0.2">
      <c r="A1317" t="s">
        <v>2297</v>
      </c>
      <c r="B1317" t="b">
        <v>0</v>
      </c>
    </row>
    <row r="1318" spans="1:2" x14ac:dyDescent="0.2">
      <c r="A1318" t="s">
        <v>2298</v>
      </c>
      <c r="B1318" t="b">
        <v>0</v>
      </c>
    </row>
    <row r="1319" spans="1:2" x14ac:dyDescent="0.2">
      <c r="A1319" t="s">
        <v>2299</v>
      </c>
      <c r="B1319" t="b">
        <v>0</v>
      </c>
    </row>
    <row r="1320" spans="1:2" x14ac:dyDescent="0.2">
      <c r="A1320" t="s">
        <v>2300</v>
      </c>
      <c r="B1320" t="b">
        <v>0</v>
      </c>
    </row>
    <row r="1321" spans="1:2" x14ac:dyDescent="0.2">
      <c r="A1321" t="s">
        <v>2301</v>
      </c>
      <c r="B1321" t="b">
        <v>0</v>
      </c>
    </row>
    <row r="1322" spans="1:2" x14ac:dyDescent="0.2">
      <c r="A1322" t="s">
        <v>2302</v>
      </c>
      <c r="B1322" t="b">
        <v>0</v>
      </c>
    </row>
    <row r="1323" spans="1:2" x14ac:dyDescent="0.2">
      <c r="A1323" t="s">
        <v>2303</v>
      </c>
      <c r="B1323" t="b">
        <v>0</v>
      </c>
    </row>
    <row r="1324" spans="1:2" x14ac:dyDescent="0.2">
      <c r="A1324" t="s">
        <v>2304</v>
      </c>
      <c r="B1324" t="b">
        <v>0</v>
      </c>
    </row>
    <row r="1325" spans="1:2" x14ac:dyDescent="0.2">
      <c r="A1325" t="s">
        <v>2305</v>
      </c>
      <c r="B1325" t="b">
        <v>0</v>
      </c>
    </row>
    <row r="1326" spans="1:2" x14ac:dyDescent="0.2">
      <c r="A1326" t="s">
        <v>2306</v>
      </c>
      <c r="B1326" t="b">
        <v>0</v>
      </c>
    </row>
    <row r="1327" spans="1:2" x14ac:dyDescent="0.2">
      <c r="A1327" t="s">
        <v>2307</v>
      </c>
      <c r="B1327" t="b">
        <v>0</v>
      </c>
    </row>
    <row r="1328" spans="1:2" x14ac:dyDescent="0.2">
      <c r="A1328" t="s">
        <v>2308</v>
      </c>
      <c r="B1328" t="b">
        <v>0</v>
      </c>
    </row>
    <row r="1329" spans="1:2" x14ac:dyDescent="0.2">
      <c r="A1329" t="s">
        <v>2309</v>
      </c>
      <c r="B1329" t="b">
        <v>0</v>
      </c>
    </row>
    <row r="1330" spans="1:2" x14ac:dyDescent="0.2">
      <c r="A1330" t="s">
        <v>2310</v>
      </c>
      <c r="B1330" t="b">
        <v>0</v>
      </c>
    </row>
    <row r="1331" spans="1:2" x14ac:dyDescent="0.2">
      <c r="A1331" t="s">
        <v>2311</v>
      </c>
      <c r="B1331" t="b">
        <v>0</v>
      </c>
    </row>
    <row r="1332" spans="1:2" x14ac:dyDescent="0.2">
      <c r="A1332" t="s">
        <v>2312</v>
      </c>
      <c r="B1332" t="b">
        <v>0</v>
      </c>
    </row>
    <row r="1333" spans="1:2" x14ac:dyDescent="0.2">
      <c r="A1333" t="s">
        <v>2313</v>
      </c>
      <c r="B1333" t="b">
        <v>0</v>
      </c>
    </row>
    <row r="1334" spans="1:2" x14ac:dyDescent="0.2">
      <c r="A1334" t="s">
        <v>2314</v>
      </c>
      <c r="B1334" t="b">
        <v>0</v>
      </c>
    </row>
    <row r="1335" spans="1:2" x14ac:dyDescent="0.2">
      <c r="A1335" t="s">
        <v>2315</v>
      </c>
      <c r="B1335" t="b">
        <v>0</v>
      </c>
    </row>
    <row r="1336" spans="1:2" x14ac:dyDescent="0.2">
      <c r="A1336" t="s">
        <v>2316</v>
      </c>
      <c r="B1336" t="b">
        <v>0</v>
      </c>
    </row>
    <row r="1337" spans="1:2" x14ac:dyDescent="0.2">
      <c r="A1337" t="s">
        <v>2317</v>
      </c>
      <c r="B1337" t="b">
        <v>0</v>
      </c>
    </row>
    <row r="1338" spans="1:2" x14ac:dyDescent="0.2">
      <c r="A1338" t="s">
        <v>2318</v>
      </c>
      <c r="B1338" t="b">
        <v>0</v>
      </c>
    </row>
    <row r="1339" spans="1:2" x14ac:dyDescent="0.2">
      <c r="A1339" t="s">
        <v>2319</v>
      </c>
      <c r="B1339" t="b">
        <v>0</v>
      </c>
    </row>
    <row r="1340" spans="1:2" x14ac:dyDescent="0.2">
      <c r="A1340" t="s">
        <v>2320</v>
      </c>
      <c r="B1340" t="b">
        <v>0</v>
      </c>
    </row>
    <row r="1341" spans="1:2" x14ac:dyDescent="0.2">
      <c r="A1341" t="s">
        <v>2321</v>
      </c>
      <c r="B1341" t="b">
        <v>0</v>
      </c>
    </row>
    <row r="1342" spans="1:2" x14ac:dyDescent="0.2">
      <c r="A1342" t="s">
        <v>2322</v>
      </c>
      <c r="B1342" t="b">
        <v>0</v>
      </c>
    </row>
    <row r="1343" spans="1:2" x14ac:dyDescent="0.2">
      <c r="A1343" t="s">
        <v>2323</v>
      </c>
      <c r="B1343" t="b">
        <v>0</v>
      </c>
    </row>
    <row r="1344" spans="1:2" x14ac:dyDescent="0.2">
      <c r="A1344" t="s">
        <v>2324</v>
      </c>
      <c r="B1344" t="b">
        <v>0</v>
      </c>
    </row>
    <row r="1345" spans="1:2" x14ac:dyDescent="0.2">
      <c r="A1345" t="s">
        <v>2325</v>
      </c>
      <c r="B1345" t="b">
        <v>0</v>
      </c>
    </row>
    <row r="1346" spans="1:2" x14ac:dyDescent="0.2">
      <c r="A1346" t="s">
        <v>2326</v>
      </c>
      <c r="B1346" t="b">
        <v>0</v>
      </c>
    </row>
    <row r="1347" spans="1:2" x14ac:dyDescent="0.2">
      <c r="A1347" t="s">
        <v>2327</v>
      </c>
      <c r="B1347" t="b">
        <v>0</v>
      </c>
    </row>
    <row r="1348" spans="1:2" x14ac:dyDescent="0.2">
      <c r="A1348" t="s">
        <v>2328</v>
      </c>
      <c r="B1348" t="b">
        <v>0</v>
      </c>
    </row>
    <row r="1349" spans="1:2" x14ac:dyDescent="0.2">
      <c r="A1349" t="s">
        <v>2329</v>
      </c>
      <c r="B1349" t="b">
        <v>0</v>
      </c>
    </row>
    <row r="1350" spans="1:2" x14ac:dyDescent="0.2">
      <c r="A1350" t="s">
        <v>2330</v>
      </c>
      <c r="B1350" t="b">
        <v>0</v>
      </c>
    </row>
    <row r="1351" spans="1:2" x14ac:dyDescent="0.2">
      <c r="A1351" t="s">
        <v>2331</v>
      </c>
      <c r="B1351" t="b">
        <v>0</v>
      </c>
    </row>
    <row r="1352" spans="1:2" x14ac:dyDescent="0.2">
      <c r="A1352" t="s">
        <v>2332</v>
      </c>
      <c r="B1352" t="b">
        <v>0</v>
      </c>
    </row>
    <row r="1353" spans="1:2" x14ac:dyDescent="0.2">
      <c r="A1353" t="s">
        <v>2333</v>
      </c>
      <c r="B1353" t="b">
        <v>0</v>
      </c>
    </row>
    <row r="1354" spans="1:2" x14ac:dyDescent="0.2">
      <c r="A1354" t="s">
        <v>2334</v>
      </c>
      <c r="B1354" t="b">
        <v>0</v>
      </c>
    </row>
    <row r="1355" spans="1:2" x14ac:dyDescent="0.2">
      <c r="A1355" t="s">
        <v>2335</v>
      </c>
      <c r="B1355" t="b">
        <v>0</v>
      </c>
    </row>
    <row r="1356" spans="1:2" x14ac:dyDescent="0.2">
      <c r="A1356" t="s">
        <v>2336</v>
      </c>
      <c r="B1356" t="b">
        <v>0</v>
      </c>
    </row>
    <row r="1357" spans="1:2" x14ac:dyDescent="0.2">
      <c r="A1357" t="s">
        <v>2337</v>
      </c>
      <c r="B1357" t="b">
        <v>0</v>
      </c>
    </row>
    <row r="1358" spans="1:2" x14ac:dyDescent="0.2">
      <c r="A1358" t="s">
        <v>2338</v>
      </c>
      <c r="B1358" t="b">
        <v>0</v>
      </c>
    </row>
    <row r="1359" spans="1:2" x14ac:dyDescent="0.2">
      <c r="A1359" t="s">
        <v>2339</v>
      </c>
      <c r="B1359" t="b">
        <v>0</v>
      </c>
    </row>
    <row r="1360" spans="1:2" x14ac:dyDescent="0.2">
      <c r="A1360" t="s">
        <v>2340</v>
      </c>
      <c r="B1360" t="b">
        <v>0</v>
      </c>
    </row>
    <row r="1361" spans="1:2" x14ac:dyDescent="0.2">
      <c r="A1361" t="s">
        <v>2341</v>
      </c>
      <c r="B1361" t="b">
        <v>0</v>
      </c>
    </row>
    <row r="1362" spans="1:2" x14ac:dyDescent="0.2">
      <c r="A1362" t="s">
        <v>2342</v>
      </c>
      <c r="B1362" t="b">
        <v>0</v>
      </c>
    </row>
    <row r="1363" spans="1:2" x14ac:dyDescent="0.2">
      <c r="A1363" t="s">
        <v>2343</v>
      </c>
      <c r="B1363" t="b">
        <v>0</v>
      </c>
    </row>
    <row r="1364" spans="1:2" x14ac:dyDescent="0.2">
      <c r="A1364" t="s">
        <v>2344</v>
      </c>
      <c r="B1364" t="b">
        <v>0</v>
      </c>
    </row>
    <row r="1365" spans="1:2" x14ac:dyDescent="0.2">
      <c r="A1365" t="s">
        <v>2345</v>
      </c>
      <c r="B1365" t="b">
        <v>0</v>
      </c>
    </row>
    <row r="1366" spans="1:2" x14ac:dyDescent="0.2">
      <c r="A1366" t="s">
        <v>2346</v>
      </c>
      <c r="B1366" t="b">
        <v>0</v>
      </c>
    </row>
    <row r="1367" spans="1:2" x14ac:dyDescent="0.2">
      <c r="A1367" t="s">
        <v>2347</v>
      </c>
      <c r="B1367" t="b">
        <v>0</v>
      </c>
    </row>
    <row r="1368" spans="1:2" x14ac:dyDescent="0.2">
      <c r="A1368" t="s">
        <v>2348</v>
      </c>
      <c r="B1368" t="b">
        <v>0</v>
      </c>
    </row>
    <row r="1369" spans="1:2" x14ac:dyDescent="0.2">
      <c r="A1369" t="s">
        <v>2349</v>
      </c>
      <c r="B1369" t="b">
        <v>0</v>
      </c>
    </row>
    <row r="1370" spans="1:2" x14ac:dyDescent="0.2">
      <c r="A1370" t="s">
        <v>2350</v>
      </c>
      <c r="B1370" t="b">
        <v>0</v>
      </c>
    </row>
    <row r="1371" spans="1:2" x14ac:dyDescent="0.2">
      <c r="A1371" t="s">
        <v>2351</v>
      </c>
      <c r="B1371" t="b">
        <v>0</v>
      </c>
    </row>
    <row r="1372" spans="1:2" x14ac:dyDescent="0.2">
      <c r="A1372" t="s">
        <v>2352</v>
      </c>
      <c r="B1372" t="b">
        <v>0</v>
      </c>
    </row>
    <row r="1373" spans="1:2" x14ac:dyDescent="0.2">
      <c r="A1373" t="s">
        <v>2353</v>
      </c>
      <c r="B1373" t="b">
        <v>0</v>
      </c>
    </row>
    <row r="1374" spans="1:2" x14ac:dyDescent="0.2">
      <c r="A1374" t="s">
        <v>2354</v>
      </c>
      <c r="B1374" t="b">
        <v>0</v>
      </c>
    </row>
    <row r="1375" spans="1:2" x14ac:dyDescent="0.2">
      <c r="A1375" t="s">
        <v>2355</v>
      </c>
      <c r="B1375" t="b">
        <v>0</v>
      </c>
    </row>
    <row r="1376" spans="1:2" x14ac:dyDescent="0.2">
      <c r="A1376" t="s">
        <v>2356</v>
      </c>
      <c r="B1376" t="b">
        <v>0</v>
      </c>
    </row>
    <row r="1377" spans="1:2" x14ac:dyDescent="0.2">
      <c r="A1377" t="s">
        <v>2357</v>
      </c>
      <c r="B1377" t="b">
        <v>0</v>
      </c>
    </row>
    <row r="1378" spans="1:2" x14ac:dyDescent="0.2">
      <c r="A1378" t="s">
        <v>2358</v>
      </c>
      <c r="B1378" t="b">
        <v>0</v>
      </c>
    </row>
    <row r="1379" spans="1:2" x14ac:dyDescent="0.2">
      <c r="A1379" t="s">
        <v>2359</v>
      </c>
      <c r="B1379" t="b">
        <v>0</v>
      </c>
    </row>
    <row r="1380" spans="1:2" x14ac:dyDescent="0.2">
      <c r="A1380" t="s">
        <v>2360</v>
      </c>
      <c r="B1380" t="b">
        <v>0</v>
      </c>
    </row>
    <row r="1381" spans="1:2" x14ac:dyDescent="0.2">
      <c r="A1381" t="s">
        <v>2361</v>
      </c>
      <c r="B1381" t="b">
        <v>0</v>
      </c>
    </row>
    <row r="1382" spans="1:2" x14ac:dyDescent="0.2">
      <c r="A1382" t="s">
        <v>2362</v>
      </c>
      <c r="B1382" t="b">
        <v>0</v>
      </c>
    </row>
    <row r="1383" spans="1:2" x14ac:dyDescent="0.2">
      <c r="A1383" t="s">
        <v>2363</v>
      </c>
      <c r="B1383" t="b">
        <v>0</v>
      </c>
    </row>
    <row r="1384" spans="1:2" x14ac:dyDescent="0.2">
      <c r="A1384" t="s">
        <v>2364</v>
      </c>
      <c r="B1384" t="b">
        <v>0</v>
      </c>
    </row>
    <row r="1385" spans="1:2" x14ac:dyDescent="0.2">
      <c r="A1385" t="s">
        <v>2365</v>
      </c>
      <c r="B1385" t="b">
        <v>0</v>
      </c>
    </row>
    <row r="1386" spans="1:2" x14ac:dyDescent="0.2">
      <c r="A1386" t="s">
        <v>2366</v>
      </c>
      <c r="B1386" t="b">
        <v>0</v>
      </c>
    </row>
    <row r="1387" spans="1:2" x14ac:dyDescent="0.2">
      <c r="A1387" t="s">
        <v>2367</v>
      </c>
      <c r="B1387" t="b">
        <v>0</v>
      </c>
    </row>
    <row r="1388" spans="1:2" x14ac:dyDescent="0.2">
      <c r="A1388" t="s">
        <v>2368</v>
      </c>
      <c r="B1388" t="b">
        <v>0</v>
      </c>
    </row>
    <row r="1389" spans="1:2" x14ac:dyDescent="0.2">
      <c r="A1389" t="s">
        <v>2369</v>
      </c>
      <c r="B1389" t="b">
        <v>0</v>
      </c>
    </row>
    <row r="1390" spans="1:2" x14ac:dyDescent="0.2">
      <c r="A1390" t="s">
        <v>2370</v>
      </c>
      <c r="B1390" t="b">
        <v>0</v>
      </c>
    </row>
    <row r="1391" spans="1:2" x14ac:dyDescent="0.2">
      <c r="A1391" t="s">
        <v>2371</v>
      </c>
      <c r="B1391" t="b">
        <v>0</v>
      </c>
    </row>
    <row r="1392" spans="1:2" x14ac:dyDescent="0.2">
      <c r="A1392" t="s">
        <v>2372</v>
      </c>
      <c r="B1392" t="b">
        <v>0</v>
      </c>
    </row>
    <row r="1393" spans="1:2" x14ac:dyDescent="0.2">
      <c r="A1393" t="s">
        <v>2373</v>
      </c>
      <c r="B1393" t="b">
        <v>0</v>
      </c>
    </row>
    <row r="1394" spans="1:2" x14ac:dyDescent="0.2">
      <c r="A1394" t="s">
        <v>2374</v>
      </c>
      <c r="B1394" t="b">
        <v>0</v>
      </c>
    </row>
    <row r="1395" spans="1:2" x14ac:dyDescent="0.2">
      <c r="A1395" t="s">
        <v>2375</v>
      </c>
      <c r="B1395" t="b">
        <v>0</v>
      </c>
    </row>
    <row r="1396" spans="1:2" x14ac:dyDescent="0.2">
      <c r="A1396" t="s">
        <v>2376</v>
      </c>
      <c r="B1396" t="b">
        <v>0</v>
      </c>
    </row>
    <row r="1397" spans="1:2" x14ac:dyDescent="0.2">
      <c r="A1397" t="s">
        <v>2377</v>
      </c>
      <c r="B1397" t="b">
        <v>0</v>
      </c>
    </row>
    <row r="1398" spans="1:2" x14ac:dyDescent="0.2">
      <c r="A1398" t="s">
        <v>2378</v>
      </c>
      <c r="B1398" t="b">
        <v>0</v>
      </c>
    </row>
    <row r="1399" spans="1:2" x14ac:dyDescent="0.2">
      <c r="A1399" t="s">
        <v>2379</v>
      </c>
      <c r="B1399" t="b">
        <v>0</v>
      </c>
    </row>
    <row r="1400" spans="1:2" x14ac:dyDescent="0.2">
      <c r="A1400" t="s">
        <v>2380</v>
      </c>
      <c r="B1400" t="b">
        <v>0</v>
      </c>
    </row>
    <row r="1401" spans="1:2" x14ac:dyDescent="0.2">
      <c r="A1401" t="s">
        <v>2381</v>
      </c>
      <c r="B1401" t="b">
        <v>0</v>
      </c>
    </row>
    <row r="1402" spans="1:2" x14ac:dyDescent="0.2">
      <c r="A1402" t="s">
        <v>2382</v>
      </c>
      <c r="B1402" t="b">
        <v>0</v>
      </c>
    </row>
    <row r="1403" spans="1:2" x14ac:dyDescent="0.2">
      <c r="A1403" t="s">
        <v>2383</v>
      </c>
      <c r="B1403" t="b">
        <v>0</v>
      </c>
    </row>
    <row r="1404" spans="1:2" x14ac:dyDescent="0.2">
      <c r="A1404" t="s">
        <v>2384</v>
      </c>
      <c r="B1404" t="b">
        <v>0</v>
      </c>
    </row>
    <row r="1405" spans="1:2" x14ac:dyDescent="0.2">
      <c r="A1405" t="s">
        <v>2385</v>
      </c>
      <c r="B1405" t="b">
        <v>0</v>
      </c>
    </row>
    <row r="1406" spans="1:2" x14ac:dyDescent="0.2">
      <c r="A1406" t="s">
        <v>2386</v>
      </c>
      <c r="B1406" t="b">
        <v>0</v>
      </c>
    </row>
    <row r="1407" spans="1:2" x14ac:dyDescent="0.2">
      <c r="A1407" t="s">
        <v>2387</v>
      </c>
      <c r="B1407" t="b">
        <v>0</v>
      </c>
    </row>
    <row r="1408" spans="1:2" x14ac:dyDescent="0.2">
      <c r="A1408" t="s">
        <v>2388</v>
      </c>
      <c r="B1408" t="b">
        <v>0</v>
      </c>
    </row>
    <row r="1409" spans="1:2" x14ac:dyDescent="0.2">
      <c r="A1409" t="s">
        <v>2389</v>
      </c>
      <c r="B1409" t="b">
        <v>0</v>
      </c>
    </row>
    <row r="1410" spans="1:2" x14ac:dyDescent="0.2">
      <c r="A1410" t="s">
        <v>2390</v>
      </c>
      <c r="B1410" t="b">
        <v>0</v>
      </c>
    </row>
    <row r="1411" spans="1:2" x14ac:dyDescent="0.2">
      <c r="A1411" t="s">
        <v>2391</v>
      </c>
      <c r="B1411" t="b">
        <v>0</v>
      </c>
    </row>
    <row r="1412" spans="1:2" x14ac:dyDescent="0.2">
      <c r="A1412" t="s">
        <v>2392</v>
      </c>
      <c r="B1412" t="b">
        <v>0</v>
      </c>
    </row>
    <row r="1413" spans="1:2" x14ac:dyDescent="0.2">
      <c r="A1413" t="s">
        <v>2393</v>
      </c>
      <c r="B1413" t="b">
        <v>0</v>
      </c>
    </row>
    <row r="1414" spans="1:2" x14ac:dyDescent="0.2">
      <c r="A1414" t="s">
        <v>2394</v>
      </c>
      <c r="B1414" t="b">
        <v>0</v>
      </c>
    </row>
    <row r="1415" spans="1:2" x14ac:dyDescent="0.2">
      <c r="A1415" t="s">
        <v>2395</v>
      </c>
      <c r="B1415" t="b">
        <v>0</v>
      </c>
    </row>
    <row r="1416" spans="1:2" x14ac:dyDescent="0.2">
      <c r="A1416" t="s">
        <v>2396</v>
      </c>
      <c r="B1416" t="b">
        <v>0</v>
      </c>
    </row>
    <row r="1417" spans="1:2" x14ac:dyDescent="0.2">
      <c r="A1417" t="s">
        <v>2397</v>
      </c>
      <c r="B1417" t="b">
        <v>0</v>
      </c>
    </row>
    <row r="1418" spans="1:2" x14ac:dyDescent="0.2">
      <c r="A1418" t="s">
        <v>2398</v>
      </c>
      <c r="B1418" t="b">
        <v>0</v>
      </c>
    </row>
    <row r="1419" spans="1:2" x14ac:dyDescent="0.2">
      <c r="A1419" t="s">
        <v>2399</v>
      </c>
      <c r="B1419" t="b">
        <v>0</v>
      </c>
    </row>
    <row r="1420" spans="1:2" x14ac:dyDescent="0.2">
      <c r="A1420" t="s">
        <v>2400</v>
      </c>
      <c r="B1420" t="b">
        <v>0</v>
      </c>
    </row>
    <row r="1421" spans="1:2" x14ac:dyDescent="0.2">
      <c r="A1421" t="s">
        <v>2401</v>
      </c>
      <c r="B1421" t="b">
        <v>0</v>
      </c>
    </row>
    <row r="1422" spans="1:2" x14ac:dyDescent="0.2">
      <c r="A1422" t="s">
        <v>2402</v>
      </c>
      <c r="B1422" t="b">
        <v>0</v>
      </c>
    </row>
    <row r="1423" spans="1:2" x14ac:dyDescent="0.2">
      <c r="A1423" t="s">
        <v>2403</v>
      </c>
      <c r="B1423" t="b">
        <v>0</v>
      </c>
    </row>
    <row r="1424" spans="1:2" x14ac:dyDescent="0.2">
      <c r="A1424" t="s">
        <v>2404</v>
      </c>
      <c r="B1424" t="b">
        <v>0</v>
      </c>
    </row>
    <row r="1425" spans="1:2" x14ac:dyDescent="0.2">
      <c r="A1425" t="s">
        <v>2405</v>
      </c>
      <c r="B1425" t="b">
        <v>0</v>
      </c>
    </row>
    <row r="1426" spans="1:2" x14ac:dyDescent="0.2">
      <c r="A1426" t="s">
        <v>2406</v>
      </c>
      <c r="B1426" t="b">
        <v>0</v>
      </c>
    </row>
    <row r="1427" spans="1:2" x14ac:dyDescent="0.2">
      <c r="A1427" t="s">
        <v>2407</v>
      </c>
      <c r="B1427" t="b">
        <v>0</v>
      </c>
    </row>
    <row r="1428" spans="1:2" x14ac:dyDescent="0.2">
      <c r="A1428" t="s">
        <v>2408</v>
      </c>
      <c r="B1428" t="b">
        <v>0</v>
      </c>
    </row>
    <row r="1429" spans="1:2" x14ac:dyDescent="0.2">
      <c r="A1429" t="s">
        <v>2409</v>
      </c>
      <c r="B1429" t="b">
        <v>0</v>
      </c>
    </row>
    <row r="1430" spans="1:2" x14ac:dyDescent="0.2">
      <c r="A1430" t="s">
        <v>2410</v>
      </c>
      <c r="B1430" t="b">
        <v>0</v>
      </c>
    </row>
    <row r="1431" spans="1:2" x14ac:dyDescent="0.2">
      <c r="A1431" t="s">
        <v>2411</v>
      </c>
      <c r="B1431" t="b">
        <v>0</v>
      </c>
    </row>
    <row r="1432" spans="1:2" x14ac:dyDescent="0.2">
      <c r="A1432" t="s">
        <v>2412</v>
      </c>
      <c r="B1432" t="b">
        <v>0</v>
      </c>
    </row>
    <row r="1433" spans="1:2" x14ac:dyDescent="0.2">
      <c r="A1433" t="s">
        <v>2413</v>
      </c>
      <c r="B1433" t="b">
        <v>0</v>
      </c>
    </row>
    <row r="1434" spans="1:2" x14ac:dyDescent="0.2">
      <c r="A1434" t="s">
        <v>2414</v>
      </c>
      <c r="B1434" t="b">
        <v>0</v>
      </c>
    </row>
    <row r="1435" spans="1:2" x14ac:dyDescent="0.2">
      <c r="A1435" t="s">
        <v>2415</v>
      </c>
      <c r="B1435" t="b">
        <v>0</v>
      </c>
    </row>
    <row r="1436" spans="1:2" x14ac:dyDescent="0.2">
      <c r="A1436" t="s">
        <v>2416</v>
      </c>
      <c r="B1436" t="b">
        <v>0</v>
      </c>
    </row>
    <row r="1437" spans="1:2" x14ac:dyDescent="0.2">
      <c r="A1437" t="s">
        <v>2417</v>
      </c>
      <c r="B1437" t="b">
        <v>0</v>
      </c>
    </row>
    <row r="1438" spans="1:2" x14ac:dyDescent="0.2">
      <c r="A1438" t="s">
        <v>2418</v>
      </c>
      <c r="B1438" t="b">
        <v>0</v>
      </c>
    </row>
    <row r="1439" spans="1:2" x14ac:dyDescent="0.2">
      <c r="A1439" t="s">
        <v>2419</v>
      </c>
      <c r="B1439" t="b">
        <v>0</v>
      </c>
    </row>
    <row r="1440" spans="1:2" x14ac:dyDescent="0.2">
      <c r="A1440" t="s">
        <v>2420</v>
      </c>
      <c r="B1440" t="b">
        <v>0</v>
      </c>
    </row>
    <row r="1441" spans="1:2" x14ac:dyDescent="0.2">
      <c r="A1441" t="s">
        <v>2421</v>
      </c>
      <c r="B1441" t="b">
        <v>0</v>
      </c>
    </row>
    <row r="1442" spans="1:2" x14ac:dyDescent="0.2">
      <c r="A1442" t="s">
        <v>2422</v>
      </c>
      <c r="B1442" t="b">
        <v>0</v>
      </c>
    </row>
    <row r="1443" spans="1:2" x14ac:dyDescent="0.2">
      <c r="A1443" t="s">
        <v>2423</v>
      </c>
      <c r="B1443" t="b">
        <v>0</v>
      </c>
    </row>
    <row r="1444" spans="1:2" x14ac:dyDescent="0.2">
      <c r="A1444" t="s">
        <v>2424</v>
      </c>
      <c r="B1444" t="b">
        <v>0</v>
      </c>
    </row>
    <row r="1445" spans="1:2" x14ac:dyDescent="0.2">
      <c r="A1445" t="s">
        <v>2425</v>
      </c>
      <c r="B1445" t="b">
        <v>0</v>
      </c>
    </row>
    <row r="1446" spans="1:2" x14ac:dyDescent="0.2">
      <c r="A1446" t="s">
        <v>2426</v>
      </c>
      <c r="B1446" t="b">
        <v>0</v>
      </c>
    </row>
    <row r="1447" spans="1:2" x14ac:dyDescent="0.2">
      <c r="A1447" t="s">
        <v>2427</v>
      </c>
      <c r="B1447" t="b">
        <v>0</v>
      </c>
    </row>
    <row r="1448" spans="1:2" x14ac:dyDescent="0.2">
      <c r="A1448" t="s">
        <v>2428</v>
      </c>
      <c r="B1448" t="b">
        <v>0</v>
      </c>
    </row>
    <row r="1449" spans="1:2" x14ac:dyDescent="0.2">
      <c r="A1449" t="s">
        <v>2429</v>
      </c>
      <c r="B1449" t="b">
        <v>0</v>
      </c>
    </row>
    <row r="1450" spans="1:2" x14ac:dyDescent="0.2">
      <c r="A1450" t="s">
        <v>2430</v>
      </c>
      <c r="B1450" t="b">
        <v>0</v>
      </c>
    </row>
    <row r="1451" spans="1:2" x14ac:dyDescent="0.2">
      <c r="A1451" t="s">
        <v>2431</v>
      </c>
      <c r="B1451" t="b">
        <v>0</v>
      </c>
    </row>
    <row r="1452" spans="1:2" x14ac:dyDescent="0.2">
      <c r="A1452" t="s">
        <v>2432</v>
      </c>
      <c r="B1452" t="b">
        <v>0</v>
      </c>
    </row>
    <row r="1453" spans="1:2" x14ac:dyDescent="0.2">
      <c r="A1453" t="s">
        <v>2433</v>
      </c>
      <c r="B1453" t="b">
        <v>0</v>
      </c>
    </row>
    <row r="1454" spans="1:2" x14ac:dyDescent="0.2">
      <c r="A1454" t="s">
        <v>2434</v>
      </c>
      <c r="B1454" t="b">
        <v>0</v>
      </c>
    </row>
    <row r="1455" spans="1:2" x14ac:dyDescent="0.2">
      <c r="A1455" t="s">
        <v>2435</v>
      </c>
      <c r="B1455" t="b">
        <v>0</v>
      </c>
    </row>
    <row r="1456" spans="1:2" x14ac:dyDescent="0.2">
      <c r="A1456" t="s">
        <v>2436</v>
      </c>
      <c r="B1456" t="b">
        <v>0</v>
      </c>
    </row>
    <row r="1457" spans="1:2" x14ac:dyDescent="0.2">
      <c r="A1457" t="s">
        <v>2437</v>
      </c>
      <c r="B1457" t="b">
        <v>0</v>
      </c>
    </row>
    <row r="1458" spans="1:2" x14ac:dyDescent="0.2">
      <c r="A1458" t="s">
        <v>2438</v>
      </c>
      <c r="B1458" t="b">
        <v>0</v>
      </c>
    </row>
    <row r="1459" spans="1:2" x14ac:dyDescent="0.2">
      <c r="A1459" t="s">
        <v>2439</v>
      </c>
      <c r="B1459" t="b">
        <v>0</v>
      </c>
    </row>
    <row r="1460" spans="1:2" x14ac:dyDescent="0.2">
      <c r="A1460" t="s">
        <v>2440</v>
      </c>
      <c r="B1460" t="s">
        <v>3492</v>
      </c>
    </row>
    <row r="1461" spans="1:2" x14ac:dyDescent="0.2">
      <c r="A1461" t="s">
        <v>2441</v>
      </c>
      <c r="B1461" t="b">
        <v>0</v>
      </c>
    </row>
    <row r="1462" spans="1:2" x14ac:dyDescent="0.2">
      <c r="A1462" t="s">
        <v>2442</v>
      </c>
      <c r="B1462" t="b">
        <v>0</v>
      </c>
    </row>
    <row r="1463" spans="1:2" x14ac:dyDescent="0.2">
      <c r="A1463" t="s">
        <v>2443</v>
      </c>
      <c r="B1463" t="b">
        <v>0</v>
      </c>
    </row>
    <row r="1464" spans="1:2" x14ac:dyDescent="0.2">
      <c r="A1464" t="s">
        <v>2444</v>
      </c>
      <c r="B1464" t="b">
        <v>0</v>
      </c>
    </row>
    <row r="1465" spans="1:2" x14ac:dyDescent="0.2">
      <c r="A1465" t="s">
        <v>2445</v>
      </c>
      <c r="B1465" t="b">
        <v>0</v>
      </c>
    </row>
    <row r="1466" spans="1:2" x14ac:dyDescent="0.2">
      <c r="A1466" t="s">
        <v>2446</v>
      </c>
      <c r="B1466" t="b">
        <v>0</v>
      </c>
    </row>
    <row r="1467" spans="1:2" x14ac:dyDescent="0.2">
      <c r="A1467" t="s">
        <v>2447</v>
      </c>
      <c r="B1467" t="b">
        <v>0</v>
      </c>
    </row>
    <row r="1468" spans="1:2" x14ac:dyDescent="0.2">
      <c r="A1468" t="s">
        <v>2448</v>
      </c>
      <c r="B1468" t="b">
        <v>0</v>
      </c>
    </row>
    <row r="1469" spans="1:2" x14ac:dyDescent="0.2">
      <c r="A1469" t="s">
        <v>2449</v>
      </c>
      <c r="B1469" t="b">
        <v>0</v>
      </c>
    </row>
    <row r="1470" spans="1:2" x14ac:dyDescent="0.2">
      <c r="A1470" t="s">
        <v>2450</v>
      </c>
      <c r="B1470" t="b">
        <v>0</v>
      </c>
    </row>
    <row r="1471" spans="1:2" x14ac:dyDescent="0.2">
      <c r="A1471" t="s">
        <v>2451</v>
      </c>
      <c r="B1471" t="b">
        <v>0</v>
      </c>
    </row>
    <row r="1472" spans="1:2" x14ac:dyDescent="0.2">
      <c r="A1472" t="s">
        <v>2452</v>
      </c>
      <c r="B1472" t="b">
        <v>0</v>
      </c>
    </row>
    <row r="1473" spans="1:2" x14ac:dyDescent="0.2">
      <c r="A1473" t="s">
        <v>2453</v>
      </c>
      <c r="B1473" t="b">
        <v>0</v>
      </c>
    </row>
    <row r="1474" spans="1:2" x14ac:dyDescent="0.2">
      <c r="A1474" t="s">
        <v>2454</v>
      </c>
      <c r="B1474" t="b">
        <v>0</v>
      </c>
    </row>
    <row r="1475" spans="1:2" x14ac:dyDescent="0.2">
      <c r="A1475" t="s">
        <v>2455</v>
      </c>
      <c r="B1475" t="b">
        <v>0</v>
      </c>
    </row>
    <row r="1476" spans="1:2" x14ac:dyDescent="0.2">
      <c r="A1476" t="s">
        <v>2456</v>
      </c>
      <c r="B1476" t="b">
        <v>0</v>
      </c>
    </row>
    <row r="1477" spans="1:2" x14ac:dyDescent="0.2">
      <c r="A1477" t="s">
        <v>2457</v>
      </c>
      <c r="B1477" t="b">
        <v>0</v>
      </c>
    </row>
    <row r="1478" spans="1:2" x14ac:dyDescent="0.2">
      <c r="A1478" t="s">
        <v>2458</v>
      </c>
      <c r="B1478" t="b">
        <v>0</v>
      </c>
    </row>
    <row r="1479" spans="1:2" x14ac:dyDescent="0.2">
      <c r="A1479" t="s">
        <v>2459</v>
      </c>
      <c r="B1479" t="b">
        <v>0</v>
      </c>
    </row>
    <row r="1480" spans="1:2" x14ac:dyDescent="0.2">
      <c r="A1480" t="s">
        <v>2460</v>
      </c>
      <c r="B1480" t="b">
        <v>0</v>
      </c>
    </row>
    <row r="1481" spans="1:2" x14ac:dyDescent="0.2">
      <c r="A1481" t="s">
        <v>2461</v>
      </c>
      <c r="B1481" t="b">
        <v>0</v>
      </c>
    </row>
    <row r="1482" spans="1:2" x14ac:dyDescent="0.2">
      <c r="A1482" t="s">
        <v>2462</v>
      </c>
      <c r="B1482" t="b">
        <v>0</v>
      </c>
    </row>
    <row r="1483" spans="1:2" x14ac:dyDescent="0.2">
      <c r="A1483" t="s">
        <v>2463</v>
      </c>
      <c r="B1483" t="b">
        <v>0</v>
      </c>
    </row>
    <row r="1484" spans="1:2" x14ac:dyDescent="0.2">
      <c r="A1484" t="s">
        <v>2464</v>
      </c>
      <c r="B1484" t="b">
        <v>0</v>
      </c>
    </row>
    <row r="1485" spans="1:2" x14ac:dyDescent="0.2">
      <c r="A1485" t="s">
        <v>2465</v>
      </c>
      <c r="B1485" t="b">
        <v>0</v>
      </c>
    </row>
    <row r="1486" spans="1:2" x14ac:dyDescent="0.2">
      <c r="A1486" t="s">
        <v>2466</v>
      </c>
      <c r="B1486" t="b">
        <v>0</v>
      </c>
    </row>
    <row r="1487" spans="1:2" x14ac:dyDescent="0.2">
      <c r="A1487" t="s">
        <v>2467</v>
      </c>
      <c r="B1487" t="b">
        <v>0</v>
      </c>
    </row>
    <row r="1488" spans="1:2" x14ac:dyDescent="0.2">
      <c r="A1488" t="s">
        <v>2468</v>
      </c>
      <c r="B1488" t="b">
        <v>0</v>
      </c>
    </row>
    <row r="1489" spans="1:2" x14ac:dyDescent="0.2">
      <c r="A1489" t="s">
        <v>2469</v>
      </c>
      <c r="B1489" t="b">
        <v>0</v>
      </c>
    </row>
    <row r="1490" spans="1:2" x14ac:dyDescent="0.2">
      <c r="A1490" t="s">
        <v>2470</v>
      </c>
      <c r="B1490" t="b">
        <v>0</v>
      </c>
    </row>
    <row r="1491" spans="1:2" x14ac:dyDescent="0.2">
      <c r="A1491" t="s">
        <v>2471</v>
      </c>
      <c r="B1491" t="b">
        <v>0</v>
      </c>
    </row>
    <row r="1492" spans="1:2" x14ac:dyDescent="0.2">
      <c r="A1492" t="s">
        <v>2472</v>
      </c>
      <c r="B1492" t="b">
        <v>0</v>
      </c>
    </row>
    <row r="1493" spans="1:2" x14ac:dyDescent="0.2">
      <c r="A1493" t="s">
        <v>3183</v>
      </c>
      <c r="B1493">
        <v>0</v>
      </c>
    </row>
    <row r="1494" spans="1:2" x14ac:dyDescent="0.2">
      <c r="A1494" t="s">
        <v>5205</v>
      </c>
      <c r="B1494" t="s">
        <v>7444</v>
      </c>
    </row>
    <row r="1495" spans="1:2" x14ac:dyDescent="0.2">
      <c r="A1495" t="s">
        <v>4138</v>
      </c>
      <c r="B1495">
        <v>0</v>
      </c>
    </row>
    <row r="1496" spans="1:2" x14ac:dyDescent="0.2">
      <c r="A1496" t="s">
        <v>4139</v>
      </c>
      <c r="B1496">
        <v>0</v>
      </c>
    </row>
    <row r="1497" spans="1:2" x14ac:dyDescent="0.2">
      <c r="A1497" t="s">
        <v>2759</v>
      </c>
      <c r="B1497">
        <v>100</v>
      </c>
    </row>
    <row r="1498" spans="1:2" x14ac:dyDescent="0.2">
      <c r="A1498" t="s">
        <v>2760</v>
      </c>
      <c r="B1498">
        <v>70</v>
      </c>
    </row>
    <row r="1499" spans="1:2" x14ac:dyDescent="0.2">
      <c r="A1499" t="s">
        <v>2758</v>
      </c>
      <c r="B1499">
        <v>43015</v>
      </c>
    </row>
    <row r="1500" spans="1:2" x14ac:dyDescent="0.2">
      <c r="A1500" t="s">
        <v>1652</v>
      </c>
      <c r="B1500" t="b">
        <v>0</v>
      </c>
    </row>
    <row r="1501" spans="1:2" x14ac:dyDescent="0.2">
      <c r="A1501" t="s">
        <v>1653</v>
      </c>
      <c r="B1501" t="b">
        <v>0</v>
      </c>
    </row>
    <row r="1502" spans="1:2" x14ac:dyDescent="0.2">
      <c r="A1502" t="s">
        <v>1654</v>
      </c>
      <c r="B1502" t="b">
        <v>0</v>
      </c>
    </row>
    <row r="1503" spans="1:2" x14ac:dyDescent="0.2">
      <c r="A1503" t="s">
        <v>1655</v>
      </c>
      <c r="B1503" t="b">
        <v>0</v>
      </c>
    </row>
    <row r="1504" spans="1:2" x14ac:dyDescent="0.2">
      <c r="A1504" t="s">
        <v>1656</v>
      </c>
      <c r="B1504" t="b">
        <v>0</v>
      </c>
    </row>
    <row r="1505" spans="1:2" x14ac:dyDescent="0.2">
      <c r="A1505" t="s">
        <v>1657</v>
      </c>
      <c r="B1505" t="b">
        <v>1</v>
      </c>
    </row>
    <row r="1506" spans="1:2" x14ac:dyDescent="0.2">
      <c r="A1506" t="s">
        <v>1658</v>
      </c>
      <c r="B1506" t="b">
        <v>0</v>
      </c>
    </row>
    <row r="1507" spans="1:2" x14ac:dyDescent="0.2">
      <c r="A1507" t="s">
        <v>1659</v>
      </c>
      <c r="B1507" t="b">
        <v>0</v>
      </c>
    </row>
    <row r="1508" spans="1:2" x14ac:dyDescent="0.2">
      <c r="A1508" t="s">
        <v>1660</v>
      </c>
      <c r="B1508" t="b">
        <v>0</v>
      </c>
    </row>
    <row r="1509" spans="1:2" x14ac:dyDescent="0.2">
      <c r="A1509" t="s">
        <v>1661</v>
      </c>
      <c r="B1509" t="b">
        <v>0</v>
      </c>
    </row>
    <row r="1510" spans="1:2" x14ac:dyDescent="0.2">
      <c r="A1510" t="s">
        <v>1662</v>
      </c>
      <c r="B1510" t="b">
        <v>0</v>
      </c>
    </row>
    <row r="1511" spans="1:2" x14ac:dyDescent="0.2">
      <c r="A1511" t="s">
        <v>1663</v>
      </c>
      <c r="B1511" t="b">
        <v>1</v>
      </c>
    </row>
    <row r="1512" spans="1:2" x14ac:dyDescent="0.2">
      <c r="A1512" t="s">
        <v>1664</v>
      </c>
      <c r="B1512" t="b">
        <v>0</v>
      </c>
    </row>
    <row r="1513" spans="1:2" x14ac:dyDescent="0.2">
      <c r="A1513" t="s">
        <v>1665</v>
      </c>
      <c r="B1513" t="b">
        <v>0</v>
      </c>
    </row>
    <row r="1514" spans="1:2" x14ac:dyDescent="0.2">
      <c r="A1514" t="s">
        <v>1666</v>
      </c>
      <c r="B1514" t="b">
        <v>0</v>
      </c>
    </row>
    <row r="1515" spans="1:2" x14ac:dyDescent="0.2">
      <c r="A1515" t="s">
        <v>1667</v>
      </c>
      <c r="B1515" t="b">
        <v>0</v>
      </c>
    </row>
    <row r="1516" spans="1:2" x14ac:dyDescent="0.2">
      <c r="A1516" t="s">
        <v>1668</v>
      </c>
      <c r="B1516" t="b">
        <v>0</v>
      </c>
    </row>
    <row r="1517" spans="1:2" x14ac:dyDescent="0.2">
      <c r="A1517" t="s">
        <v>1669</v>
      </c>
      <c r="B1517" t="b">
        <v>0</v>
      </c>
    </row>
    <row r="1518" spans="1:2" x14ac:dyDescent="0.2">
      <c r="A1518" t="s">
        <v>1670</v>
      </c>
      <c r="B1518" t="b">
        <v>1</v>
      </c>
    </row>
    <row r="1519" spans="1:2" x14ac:dyDescent="0.2">
      <c r="A1519" t="s">
        <v>1671</v>
      </c>
      <c r="B1519" t="b">
        <v>1</v>
      </c>
    </row>
    <row r="1520" spans="1:2" x14ac:dyDescent="0.2">
      <c r="A1520" t="s">
        <v>1672</v>
      </c>
      <c r="B1520" t="b">
        <v>0</v>
      </c>
    </row>
    <row r="1521" spans="1:2" x14ac:dyDescent="0.2">
      <c r="A1521" t="s">
        <v>1673</v>
      </c>
      <c r="B1521" t="b">
        <v>0</v>
      </c>
    </row>
    <row r="1522" spans="1:2" x14ac:dyDescent="0.2">
      <c r="A1522" t="s">
        <v>1674</v>
      </c>
      <c r="B1522" t="b">
        <v>0</v>
      </c>
    </row>
    <row r="1523" spans="1:2" x14ac:dyDescent="0.2">
      <c r="A1523" t="s">
        <v>1675</v>
      </c>
      <c r="B1523" t="b">
        <v>0</v>
      </c>
    </row>
    <row r="1524" spans="1:2" x14ac:dyDescent="0.2">
      <c r="A1524" t="s">
        <v>1676</v>
      </c>
      <c r="B1524" t="b">
        <v>0</v>
      </c>
    </row>
    <row r="1525" spans="1:2" x14ac:dyDescent="0.2">
      <c r="A1525" t="s">
        <v>1677</v>
      </c>
      <c r="B1525" t="b">
        <v>0</v>
      </c>
    </row>
    <row r="1526" spans="1:2" x14ac:dyDescent="0.2">
      <c r="A1526" t="s">
        <v>1678</v>
      </c>
      <c r="B1526" t="b">
        <v>0</v>
      </c>
    </row>
    <row r="1527" spans="1:2" x14ac:dyDescent="0.2">
      <c r="A1527" t="s">
        <v>1679</v>
      </c>
      <c r="B1527" t="b">
        <v>0</v>
      </c>
    </row>
    <row r="1528" spans="1:2" x14ac:dyDescent="0.2">
      <c r="A1528" t="s">
        <v>1680</v>
      </c>
      <c r="B1528" t="b">
        <v>0</v>
      </c>
    </row>
    <row r="1529" spans="1:2" x14ac:dyDescent="0.2">
      <c r="A1529" t="s">
        <v>1681</v>
      </c>
      <c r="B1529" t="b">
        <v>0</v>
      </c>
    </row>
    <row r="1530" spans="1:2" x14ac:dyDescent="0.2">
      <c r="A1530" t="s">
        <v>1682</v>
      </c>
      <c r="B1530" t="b">
        <v>0</v>
      </c>
    </row>
    <row r="1531" spans="1:2" x14ac:dyDescent="0.2">
      <c r="A1531" t="s">
        <v>1683</v>
      </c>
      <c r="B1531" t="b">
        <v>0</v>
      </c>
    </row>
    <row r="1532" spans="1:2" x14ac:dyDescent="0.2">
      <c r="A1532" t="s">
        <v>1684</v>
      </c>
      <c r="B1532" t="b">
        <v>0</v>
      </c>
    </row>
    <row r="1533" spans="1:2" x14ac:dyDescent="0.2">
      <c r="A1533" t="s">
        <v>1685</v>
      </c>
      <c r="B1533" t="b">
        <v>0</v>
      </c>
    </row>
    <row r="1534" spans="1:2" x14ac:dyDescent="0.2">
      <c r="A1534" t="s">
        <v>1686</v>
      </c>
      <c r="B1534" t="b">
        <v>0</v>
      </c>
    </row>
    <row r="1535" spans="1:2" x14ac:dyDescent="0.2">
      <c r="A1535" t="s">
        <v>1687</v>
      </c>
      <c r="B1535" t="b">
        <v>0</v>
      </c>
    </row>
    <row r="1536" spans="1:2" x14ac:dyDescent="0.2">
      <c r="A1536" t="s">
        <v>1688</v>
      </c>
      <c r="B1536" t="b">
        <v>0</v>
      </c>
    </row>
    <row r="1537" spans="1:2" x14ac:dyDescent="0.2">
      <c r="A1537" t="s">
        <v>1689</v>
      </c>
      <c r="B1537" t="b">
        <v>0</v>
      </c>
    </row>
    <row r="1538" spans="1:2" x14ac:dyDescent="0.2">
      <c r="A1538" t="s">
        <v>1690</v>
      </c>
      <c r="B1538" t="b">
        <v>0</v>
      </c>
    </row>
    <row r="1539" spans="1:2" x14ac:dyDescent="0.2">
      <c r="A1539" t="s">
        <v>1691</v>
      </c>
      <c r="B1539" t="b">
        <v>0</v>
      </c>
    </row>
    <row r="1540" spans="1:2" x14ac:dyDescent="0.2">
      <c r="A1540" t="s">
        <v>1692</v>
      </c>
      <c r="B1540" t="b">
        <v>0</v>
      </c>
    </row>
    <row r="1541" spans="1:2" x14ac:dyDescent="0.2">
      <c r="A1541" t="s">
        <v>1693</v>
      </c>
      <c r="B1541" t="b">
        <v>0</v>
      </c>
    </row>
    <row r="1542" spans="1:2" x14ac:dyDescent="0.2">
      <c r="A1542" t="s">
        <v>1694</v>
      </c>
      <c r="B1542">
        <v>0</v>
      </c>
    </row>
    <row r="1543" spans="1:2" x14ac:dyDescent="0.2">
      <c r="A1543" t="s">
        <v>1695</v>
      </c>
      <c r="B1543">
        <v>1</v>
      </c>
    </row>
    <row r="1544" spans="1:2" x14ac:dyDescent="0.2">
      <c r="A1544" t="s">
        <v>1696</v>
      </c>
      <c r="B1544">
        <v>3</v>
      </c>
    </row>
    <row r="1545" spans="1:2" x14ac:dyDescent="0.2">
      <c r="A1545" t="s">
        <v>1697</v>
      </c>
      <c r="B1545">
        <v>0</v>
      </c>
    </row>
    <row r="1546" spans="1:2" x14ac:dyDescent="0.2">
      <c r="A1546" t="s">
        <v>1698</v>
      </c>
      <c r="B1546">
        <v>0</v>
      </c>
    </row>
    <row r="1547" spans="1:2" x14ac:dyDescent="0.2">
      <c r="A1547" t="s">
        <v>1699</v>
      </c>
      <c r="B1547">
        <v>0</v>
      </c>
    </row>
    <row r="1548" spans="1:2" x14ac:dyDescent="0.2">
      <c r="A1548" t="s">
        <v>1700</v>
      </c>
      <c r="B1548">
        <v>0</v>
      </c>
    </row>
    <row r="1549" spans="1:2" x14ac:dyDescent="0.2">
      <c r="A1549" t="s">
        <v>1701</v>
      </c>
      <c r="B1549">
        <v>0</v>
      </c>
    </row>
    <row r="1550" spans="1:2" x14ac:dyDescent="0.2">
      <c r="A1550" t="s">
        <v>1702</v>
      </c>
      <c r="B1550">
        <v>4</v>
      </c>
    </row>
    <row r="1551" spans="1:2" x14ac:dyDescent="0.2">
      <c r="A1551" t="s">
        <v>1703</v>
      </c>
      <c r="B1551" t="s">
        <v>3492</v>
      </c>
    </row>
    <row r="1552" spans="1:2" x14ac:dyDescent="0.2">
      <c r="A1552" t="s">
        <v>4518</v>
      </c>
      <c r="B1552">
        <v>0</v>
      </c>
    </row>
    <row r="1553" spans="1:2" x14ac:dyDescent="0.2">
      <c r="A1553" t="s">
        <v>1704</v>
      </c>
      <c r="B1553">
        <v>0</v>
      </c>
    </row>
    <row r="1554" spans="1:2" x14ac:dyDescent="0.2">
      <c r="A1554" t="s">
        <v>1705</v>
      </c>
      <c r="B1554">
        <v>1</v>
      </c>
    </row>
    <row r="1555" spans="1:2" x14ac:dyDescent="0.2">
      <c r="A1555" t="s">
        <v>1706</v>
      </c>
      <c r="B1555">
        <v>1</v>
      </c>
    </row>
    <row r="1556" spans="1:2" x14ac:dyDescent="0.2">
      <c r="A1556" t="s">
        <v>1707</v>
      </c>
      <c r="B1556">
        <v>1</v>
      </c>
    </row>
    <row r="1557" spans="1:2" x14ac:dyDescent="0.2">
      <c r="A1557" t="s">
        <v>1708</v>
      </c>
      <c r="B1557">
        <v>1</v>
      </c>
    </row>
    <row r="1558" spans="1:2" x14ac:dyDescent="0.2">
      <c r="A1558" t="s">
        <v>1709</v>
      </c>
      <c r="B1558">
        <v>1</v>
      </c>
    </row>
    <row r="1559" spans="1:2" x14ac:dyDescent="0.2">
      <c r="A1559" t="s">
        <v>1710</v>
      </c>
      <c r="B1559">
        <v>1</v>
      </c>
    </row>
    <row r="1560" spans="1:2" x14ac:dyDescent="0.2">
      <c r="A1560" t="s">
        <v>1711</v>
      </c>
      <c r="B1560">
        <v>1</v>
      </c>
    </row>
    <row r="1561" spans="1:2" x14ac:dyDescent="0.2">
      <c r="A1561" t="s">
        <v>1712</v>
      </c>
      <c r="B1561">
        <v>1</v>
      </c>
    </row>
    <row r="1562" spans="1:2" x14ac:dyDescent="0.2">
      <c r="A1562" t="s">
        <v>1713</v>
      </c>
      <c r="B1562">
        <v>1</v>
      </c>
    </row>
    <row r="1563" spans="1:2" x14ac:dyDescent="0.2">
      <c r="A1563" t="s">
        <v>1714</v>
      </c>
      <c r="B1563">
        <v>1</v>
      </c>
    </row>
    <row r="1564" spans="1:2" x14ac:dyDescent="0.2">
      <c r="A1564" t="s">
        <v>2473</v>
      </c>
      <c r="B1564" t="s">
        <v>3492</v>
      </c>
    </row>
    <row r="1565" spans="1:2" x14ac:dyDescent="0.2">
      <c r="A1565" t="s">
        <v>1715</v>
      </c>
      <c r="B1565" t="s">
        <v>3492</v>
      </c>
    </row>
    <row r="1566" spans="1:2" x14ac:dyDescent="0.2">
      <c r="A1566" t="s">
        <v>1716</v>
      </c>
      <c r="B1566">
        <v>0</v>
      </c>
    </row>
    <row r="1567" spans="1:2" x14ac:dyDescent="0.2">
      <c r="A1567" t="s">
        <v>1538</v>
      </c>
      <c r="B1567" t="s">
        <v>3492</v>
      </c>
    </row>
    <row r="1568" spans="1:2" x14ac:dyDescent="0.2">
      <c r="A1568" t="s">
        <v>2474</v>
      </c>
      <c r="B1568">
        <v>1</v>
      </c>
    </row>
    <row r="1569" spans="1:2" x14ac:dyDescent="0.2">
      <c r="A1569" t="s">
        <v>2475</v>
      </c>
      <c r="B1569">
        <v>1</v>
      </c>
    </row>
    <row r="1570" spans="1:2" x14ac:dyDescent="0.2">
      <c r="A1570" t="s">
        <v>2476</v>
      </c>
      <c r="B1570">
        <v>1</v>
      </c>
    </row>
    <row r="1571" spans="1:2" x14ac:dyDescent="0.2">
      <c r="A1571" t="s">
        <v>2477</v>
      </c>
      <c r="B1571">
        <v>1</v>
      </c>
    </row>
    <row r="1572" spans="1:2" x14ac:dyDescent="0.2">
      <c r="A1572" t="s">
        <v>2478</v>
      </c>
      <c r="B1572">
        <v>1</v>
      </c>
    </row>
    <row r="1573" spans="1:2" x14ac:dyDescent="0.2">
      <c r="A1573" t="s">
        <v>2479</v>
      </c>
      <c r="B1573">
        <v>1</v>
      </c>
    </row>
    <row r="1574" spans="1:2" x14ac:dyDescent="0.2">
      <c r="A1574" t="s">
        <v>2480</v>
      </c>
      <c r="B1574">
        <v>1</v>
      </c>
    </row>
    <row r="1575" spans="1:2" x14ac:dyDescent="0.2">
      <c r="A1575" t="s">
        <v>2481</v>
      </c>
      <c r="B1575">
        <v>1</v>
      </c>
    </row>
    <row r="1576" spans="1:2" x14ac:dyDescent="0.2">
      <c r="A1576" t="s">
        <v>2482</v>
      </c>
      <c r="B1576" t="s">
        <v>3492</v>
      </c>
    </row>
    <row r="1577" spans="1:2" x14ac:dyDescent="0.2">
      <c r="A1577" t="s">
        <v>2483</v>
      </c>
      <c r="B1577">
        <v>1</v>
      </c>
    </row>
    <row r="1578" spans="1:2" x14ac:dyDescent="0.2">
      <c r="A1578" t="s">
        <v>2484</v>
      </c>
      <c r="B1578">
        <v>0</v>
      </c>
    </row>
    <row r="1579" spans="1:2" x14ac:dyDescent="0.2">
      <c r="A1579" t="s">
        <v>2485</v>
      </c>
      <c r="B1579">
        <v>0</v>
      </c>
    </row>
    <row r="1580" spans="1:2" x14ac:dyDescent="0.2">
      <c r="A1580" t="s">
        <v>2486</v>
      </c>
      <c r="B1580">
        <v>0</v>
      </c>
    </row>
    <row r="1581" spans="1:2" x14ac:dyDescent="0.2">
      <c r="A1581" t="s">
        <v>2487</v>
      </c>
      <c r="B1581">
        <v>0</v>
      </c>
    </row>
    <row r="1582" spans="1:2" x14ac:dyDescent="0.2">
      <c r="A1582" t="s">
        <v>2488</v>
      </c>
      <c r="B1582" t="b">
        <v>1</v>
      </c>
    </row>
    <row r="1583" spans="1:2" x14ac:dyDescent="0.2">
      <c r="A1583" t="s">
        <v>2489</v>
      </c>
      <c r="B1583" t="b">
        <v>0</v>
      </c>
    </row>
    <row r="1584" spans="1:2" x14ac:dyDescent="0.2">
      <c r="A1584" t="s">
        <v>2490</v>
      </c>
      <c r="B1584" t="b">
        <v>0</v>
      </c>
    </row>
    <row r="1585" spans="1:2" x14ac:dyDescent="0.2">
      <c r="A1585" t="s">
        <v>2491</v>
      </c>
      <c r="B1585" t="b">
        <v>0</v>
      </c>
    </row>
    <row r="1586" spans="1:2" x14ac:dyDescent="0.2">
      <c r="A1586" t="s">
        <v>2492</v>
      </c>
      <c r="B1586" t="b">
        <v>0</v>
      </c>
    </row>
    <row r="1587" spans="1:2" x14ac:dyDescent="0.2">
      <c r="A1587" t="s">
        <v>2493</v>
      </c>
      <c r="B1587" t="b">
        <v>0</v>
      </c>
    </row>
    <row r="1588" spans="1:2" x14ac:dyDescent="0.2">
      <c r="A1588" t="s">
        <v>2494</v>
      </c>
      <c r="B1588" t="b">
        <v>0</v>
      </c>
    </row>
    <row r="1589" spans="1:2" x14ac:dyDescent="0.2">
      <c r="A1589" t="s">
        <v>2495</v>
      </c>
      <c r="B1589" t="b">
        <v>0</v>
      </c>
    </row>
    <row r="1590" spans="1:2" x14ac:dyDescent="0.2">
      <c r="A1590" t="s">
        <v>2496</v>
      </c>
      <c r="B1590" t="b">
        <v>0</v>
      </c>
    </row>
    <row r="1591" spans="1:2" x14ac:dyDescent="0.2">
      <c r="A1591" t="s">
        <v>2497</v>
      </c>
      <c r="B1591" t="b">
        <v>0</v>
      </c>
    </row>
    <row r="1592" spans="1:2" x14ac:dyDescent="0.2">
      <c r="A1592" t="s">
        <v>2498</v>
      </c>
      <c r="B1592" t="b">
        <v>0</v>
      </c>
    </row>
    <row r="1593" spans="1:2" x14ac:dyDescent="0.2">
      <c r="A1593" t="s">
        <v>2499</v>
      </c>
      <c r="B1593" t="b">
        <v>0</v>
      </c>
    </row>
    <row r="1594" spans="1:2" x14ac:dyDescent="0.2">
      <c r="A1594" t="s">
        <v>2500</v>
      </c>
      <c r="B1594" t="b">
        <v>0</v>
      </c>
    </row>
    <row r="1595" spans="1:2" x14ac:dyDescent="0.2">
      <c r="A1595" t="s">
        <v>2501</v>
      </c>
      <c r="B1595" t="b">
        <v>0</v>
      </c>
    </row>
    <row r="1596" spans="1:2" x14ac:dyDescent="0.2">
      <c r="A1596" t="s">
        <v>2502</v>
      </c>
      <c r="B1596" t="b">
        <v>0</v>
      </c>
    </row>
    <row r="1597" spans="1:2" x14ac:dyDescent="0.2">
      <c r="A1597" t="s">
        <v>2503</v>
      </c>
      <c r="B1597" t="b">
        <v>0</v>
      </c>
    </row>
    <row r="1598" spans="1:2" x14ac:dyDescent="0.2">
      <c r="A1598" t="s">
        <v>2504</v>
      </c>
      <c r="B1598" t="b">
        <v>0</v>
      </c>
    </row>
    <row r="1599" spans="1:2" x14ac:dyDescent="0.2">
      <c r="A1599" t="s">
        <v>2505</v>
      </c>
      <c r="B1599" t="b">
        <v>0</v>
      </c>
    </row>
    <row r="1600" spans="1:2" x14ac:dyDescent="0.2">
      <c r="A1600" t="s">
        <v>2506</v>
      </c>
      <c r="B1600" t="b">
        <v>0</v>
      </c>
    </row>
    <row r="1601" spans="1:2" x14ac:dyDescent="0.2">
      <c r="A1601" t="s">
        <v>2507</v>
      </c>
      <c r="B1601" t="b">
        <v>0</v>
      </c>
    </row>
    <row r="1602" spans="1:2" x14ac:dyDescent="0.2">
      <c r="A1602" t="s">
        <v>2508</v>
      </c>
      <c r="B1602" t="b">
        <v>0</v>
      </c>
    </row>
    <row r="1603" spans="1:2" x14ac:dyDescent="0.2">
      <c r="A1603" t="s">
        <v>2509</v>
      </c>
      <c r="B1603" t="b">
        <v>0</v>
      </c>
    </row>
    <row r="1604" spans="1:2" x14ac:dyDescent="0.2">
      <c r="A1604" t="s">
        <v>2510</v>
      </c>
      <c r="B1604" t="b">
        <v>0</v>
      </c>
    </row>
    <row r="1605" spans="1:2" x14ac:dyDescent="0.2">
      <c r="A1605" t="s">
        <v>2511</v>
      </c>
      <c r="B1605" t="b">
        <v>0</v>
      </c>
    </row>
    <row r="1606" spans="1:2" x14ac:dyDescent="0.2">
      <c r="A1606" t="s">
        <v>2512</v>
      </c>
      <c r="B1606" t="b">
        <v>0</v>
      </c>
    </row>
    <row r="1607" spans="1:2" x14ac:dyDescent="0.2">
      <c r="A1607" t="s">
        <v>2513</v>
      </c>
      <c r="B1607" t="b">
        <v>0</v>
      </c>
    </row>
    <row r="1608" spans="1:2" x14ac:dyDescent="0.2">
      <c r="A1608" t="s">
        <v>2514</v>
      </c>
      <c r="B1608" t="b">
        <v>0</v>
      </c>
    </row>
    <row r="1609" spans="1:2" x14ac:dyDescent="0.2">
      <c r="A1609" t="s">
        <v>2515</v>
      </c>
      <c r="B1609" t="b">
        <v>0</v>
      </c>
    </row>
    <row r="1610" spans="1:2" x14ac:dyDescent="0.2">
      <c r="A1610" t="s">
        <v>2516</v>
      </c>
      <c r="B1610" t="b">
        <v>0</v>
      </c>
    </row>
    <row r="1611" spans="1:2" x14ac:dyDescent="0.2">
      <c r="A1611" t="s">
        <v>2517</v>
      </c>
      <c r="B1611" t="b">
        <v>0</v>
      </c>
    </row>
    <row r="1612" spans="1:2" x14ac:dyDescent="0.2">
      <c r="A1612" t="s">
        <v>2518</v>
      </c>
      <c r="B1612" t="b">
        <v>0</v>
      </c>
    </row>
    <row r="1613" spans="1:2" x14ac:dyDescent="0.2">
      <c r="A1613" t="s">
        <v>2519</v>
      </c>
      <c r="B1613" t="b">
        <v>1</v>
      </c>
    </row>
    <row r="1614" spans="1:2" x14ac:dyDescent="0.2">
      <c r="A1614" t="s">
        <v>2520</v>
      </c>
      <c r="B1614" t="b">
        <v>1</v>
      </c>
    </row>
    <row r="1615" spans="1:2" x14ac:dyDescent="0.2">
      <c r="A1615" t="s">
        <v>2521</v>
      </c>
      <c r="B1615" t="b">
        <v>0</v>
      </c>
    </row>
    <row r="1616" spans="1:2" x14ac:dyDescent="0.2">
      <c r="A1616" t="s">
        <v>2522</v>
      </c>
      <c r="B1616" t="b">
        <v>0</v>
      </c>
    </row>
    <row r="1617" spans="1:2" x14ac:dyDescent="0.2">
      <c r="A1617" t="s">
        <v>2523</v>
      </c>
      <c r="B1617" t="b">
        <v>0</v>
      </c>
    </row>
    <row r="1618" spans="1:2" x14ac:dyDescent="0.2">
      <c r="A1618" t="s">
        <v>2524</v>
      </c>
      <c r="B1618" t="b">
        <v>0</v>
      </c>
    </row>
    <row r="1619" spans="1:2" x14ac:dyDescent="0.2">
      <c r="A1619" t="s">
        <v>2525</v>
      </c>
      <c r="B1619" t="b">
        <v>0</v>
      </c>
    </row>
    <row r="1620" spans="1:2" x14ac:dyDescent="0.2">
      <c r="A1620" t="s">
        <v>2526</v>
      </c>
      <c r="B1620" t="b">
        <v>0</v>
      </c>
    </row>
    <row r="1621" spans="1:2" x14ac:dyDescent="0.2">
      <c r="A1621" t="s">
        <v>2527</v>
      </c>
      <c r="B1621" t="b">
        <v>1</v>
      </c>
    </row>
    <row r="1622" spans="1:2" x14ac:dyDescent="0.2">
      <c r="A1622" t="s">
        <v>2528</v>
      </c>
      <c r="B1622" t="b">
        <v>0</v>
      </c>
    </row>
    <row r="1623" spans="1:2" x14ac:dyDescent="0.2">
      <c r="A1623" t="s">
        <v>2529</v>
      </c>
      <c r="B1623" t="b">
        <v>0</v>
      </c>
    </row>
    <row r="1624" spans="1:2" x14ac:dyDescent="0.2">
      <c r="A1624" t="s">
        <v>2530</v>
      </c>
      <c r="B1624" t="b">
        <v>0</v>
      </c>
    </row>
    <row r="1625" spans="1:2" x14ac:dyDescent="0.2">
      <c r="A1625" t="s">
        <v>2531</v>
      </c>
      <c r="B1625" t="b">
        <v>0</v>
      </c>
    </row>
    <row r="1626" spans="1:2" x14ac:dyDescent="0.2">
      <c r="A1626" t="s">
        <v>2532</v>
      </c>
      <c r="B1626" t="b">
        <v>0</v>
      </c>
    </row>
    <row r="1627" spans="1:2" x14ac:dyDescent="0.2">
      <c r="A1627" t="s">
        <v>2533</v>
      </c>
      <c r="B1627" t="b">
        <v>0</v>
      </c>
    </row>
    <row r="1628" spans="1:2" x14ac:dyDescent="0.2">
      <c r="A1628" t="s">
        <v>2534</v>
      </c>
      <c r="B1628" t="b">
        <v>0</v>
      </c>
    </row>
    <row r="1629" spans="1:2" x14ac:dyDescent="0.2">
      <c r="A1629" t="s">
        <v>2535</v>
      </c>
      <c r="B1629" t="b">
        <v>0</v>
      </c>
    </row>
    <row r="1630" spans="1:2" x14ac:dyDescent="0.2">
      <c r="A1630" t="s">
        <v>2536</v>
      </c>
      <c r="B1630" t="b">
        <v>0</v>
      </c>
    </row>
    <row r="1631" spans="1:2" x14ac:dyDescent="0.2">
      <c r="A1631" t="s">
        <v>2537</v>
      </c>
      <c r="B1631" t="b">
        <v>0</v>
      </c>
    </row>
    <row r="1632" spans="1:2" x14ac:dyDescent="0.2">
      <c r="A1632" t="s">
        <v>2538</v>
      </c>
      <c r="B1632" t="b">
        <v>0</v>
      </c>
    </row>
    <row r="1633" spans="1:2" x14ac:dyDescent="0.2">
      <c r="A1633" t="s">
        <v>2539</v>
      </c>
      <c r="B1633" t="b">
        <v>0</v>
      </c>
    </row>
    <row r="1634" spans="1:2" x14ac:dyDescent="0.2">
      <c r="A1634" t="s">
        <v>2540</v>
      </c>
      <c r="B1634" t="b">
        <v>0</v>
      </c>
    </row>
    <row r="1635" spans="1:2" x14ac:dyDescent="0.2">
      <c r="A1635" t="s">
        <v>2541</v>
      </c>
      <c r="B1635" t="b">
        <v>0</v>
      </c>
    </row>
    <row r="1636" spans="1:2" x14ac:dyDescent="0.2">
      <c r="A1636" t="s">
        <v>2542</v>
      </c>
      <c r="B1636" t="b">
        <v>0</v>
      </c>
    </row>
    <row r="1637" spans="1:2" x14ac:dyDescent="0.2">
      <c r="A1637" t="s">
        <v>2543</v>
      </c>
      <c r="B1637" t="b">
        <v>0</v>
      </c>
    </row>
    <row r="1638" spans="1:2" x14ac:dyDescent="0.2">
      <c r="A1638" t="s">
        <v>2544</v>
      </c>
      <c r="B1638" t="b">
        <v>0</v>
      </c>
    </row>
    <row r="1639" spans="1:2" x14ac:dyDescent="0.2">
      <c r="A1639" t="s">
        <v>2545</v>
      </c>
      <c r="B1639" t="b">
        <v>0</v>
      </c>
    </row>
    <row r="1640" spans="1:2" x14ac:dyDescent="0.2">
      <c r="A1640" t="s">
        <v>2546</v>
      </c>
      <c r="B1640" t="b">
        <v>0</v>
      </c>
    </row>
    <row r="1641" spans="1:2" x14ac:dyDescent="0.2">
      <c r="A1641" t="s">
        <v>2547</v>
      </c>
      <c r="B1641" t="b">
        <v>0</v>
      </c>
    </row>
    <row r="1642" spans="1:2" x14ac:dyDescent="0.2">
      <c r="A1642" t="s">
        <v>2548</v>
      </c>
      <c r="B1642" t="b">
        <v>0</v>
      </c>
    </row>
    <row r="1643" spans="1:2" x14ac:dyDescent="0.2">
      <c r="A1643" t="s">
        <v>2549</v>
      </c>
      <c r="B1643" t="b">
        <v>0</v>
      </c>
    </row>
    <row r="1644" spans="1:2" x14ac:dyDescent="0.2">
      <c r="A1644" t="s">
        <v>2550</v>
      </c>
      <c r="B1644" t="b">
        <v>0</v>
      </c>
    </row>
    <row r="1645" spans="1:2" x14ac:dyDescent="0.2">
      <c r="A1645" t="s">
        <v>2551</v>
      </c>
      <c r="B1645" t="b">
        <v>1</v>
      </c>
    </row>
    <row r="1646" spans="1:2" x14ac:dyDescent="0.2">
      <c r="A1646" t="s">
        <v>2552</v>
      </c>
      <c r="B1646" t="b">
        <v>0</v>
      </c>
    </row>
    <row r="1647" spans="1:2" x14ac:dyDescent="0.2">
      <c r="A1647" t="s">
        <v>2553</v>
      </c>
      <c r="B1647" t="b">
        <v>0</v>
      </c>
    </row>
    <row r="1648" spans="1:2" x14ac:dyDescent="0.2">
      <c r="A1648" t="s">
        <v>2554</v>
      </c>
      <c r="B1648" t="b">
        <v>0</v>
      </c>
    </row>
    <row r="1649" spans="1:2" x14ac:dyDescent="0.2">
      <c r="A1649" t="s">
        <v>2555</v>
      </c>
      <c r="B1649" t="b">
        <v>0</v>
      </c>
    </row>
    <row r="1650" spans="1:2" x14ac:dyDescent="0.2">
      <c r="A1650" t="s">
        <v>2556</v>
      </c>
      <c r="B1650" t="b">
        <v>0</v>
      </c>
    </row>
    <row r="1651" spans="1:2" x14ac:dyDescent="0.2">
      <c r="A1651" t="s">
        <v>2557</v>
      </c>
      <c r="B1651" t="b">
        <v>0</v>
      </c>
    </row>
    <row r="1652" spans="1:2" x14ac:dyDescent="0.2">
      <c r="A1652" t="s">
        <v>2558</v>
      </c>
      <c r="B1652" t="b">
        <v>0</v>
      </c>
    </row>
    <row r="1653" spans="1:2" x14ac:dyDescent="0.2">
      <c r="A1653" t="s">
        <v>2559</v>
      </c>
      <c r="B1653" t="b">
        <v>0</v>
      </c>
    </row>
    <row r="1654" spans="1:2" x14ac:dyDescent="0.2">
      <c r="A1654" t="s">
        <v>2560</v>
      </c>
      <c r="B1654" t="b">
        <v>0</v>
      </c>
    </row>
    <row r="1655" spans="1:2" x14ac:dyDescent="0.2">
      <c r="A1655" t="s">
        <v>2561</v>
      </c>
      <c r="B1655" t="b">
        <v>0</v>
      </c>
    </row>
    <row r="1656" spans="1:2" x14ac:dyDescent="0.2">
      <c r="A1656" t="s">
        <v>2562</v>
      </c>
      <c r="B1656" t="b">
        <v>0</v>
      </c>
    </row>
    <row r="1657" spans="1:2" x14ac:dyDescent="0.2">
      <c r="A1657" t="s">
        <v>2563</v>
      </c>
      <c r="B1657" t="b">
        <v>0</v>
      </c>
    </row>
    <row r="1658" spans="1:2" x14ac:dyDescent="0.2">
      <c r="A1658" t="s">
        <v>2564</v>
      </c>
      <c r="B1658" t="b">
        <v>0</v>
      </c>
    </row>
    <row r="1659" spans="1:2" x14ac:dyDescent="0.2">
      <c r="A1659" t="s">
        <v>2565</v>
      </c>
      <c r="B1659" t="b">
        <v>0</v>
      </c>
    </row>
    <row r="1660" spans="1:2" x14ac:dyDescent="0.2">
      <c r="A1660" t="s">
        <v>2566</v>
      </c>
      <c r="B1660" t="b">
        <v>0</v>
      </c>
    </row>
    <row r="1661" spans="1:2" x14ac:dyDescent="0.2">
      <c r="A1661" t="s">
        <v>2567</v>
      </c>
      <c r="B1661" t="b">
        <v>0</v>
      </c>
    </row>
    <row r="1662" spans="1:2" x14ac:dyDescent="0.2">
      <c r="A1662" t="s">
        <v>2568</v>
      </c>
      <c r="B1662" t="b">
        <v>0</v>
      </c>
    </row>
    <row r="1663" spans="1:2" x14ac:dyDescent="0.2">
      <c r="A1663" t="s">
        <v>2569</v>
      </c>
      <c r="B1663" t="b">
        <v>0</v>
      </c>
    </row>
    <row r="1664" spans="1:2" x14ac:dyDescent="0.2">
      <c r="A1664" t="s">
        <v>2570</v>
      </c>
      <c r="B1664" t="b">
        <v>0</v>
      </c>
    </row>
    <row r="1665" spans="1:2" x14ac:dyDescent="0.2">
      <c r="A1665" t="s">
        <v>2571</v>
      </c>
      <c r="B1665" t="b">
        <v>0</v>
      </c>
    </row>
    <row r="1666" spans="1:2" x14ac:dyDescent="0.2">
      <c r="A1666" t="s">
        <v>2572</v>
      </c>
      <c r="B1666" t="b">
        <v>0</v>
      </c>
    </row>
    <row r="1667" spans="1:2" x14ac:dyDescent="0.2">
      <c r="A1667" t="s">
        <v>2573</v>
      </c>
      <c r="B1667" t="b">
        <v>0</v>
      </c>
    </row>
    <row r="1668" spans="1:2" x14ac:dyDescent="0.2">
      <c r="A1668" t="s">
        <v>2574</v>
      </c>
      <c r="B1668" t="b">
        <v>0</v>
      </c>
    </row>
    <row r="1669" spans="1:2" x14ac:dyDescent="0.2">
      <c r="A1669" t="s">
        <v>2575</v>
      </c>
      <c r="B1669" t="b">
        <v>0</v>
      </c>
    </row>
    <row r="1670" spans="1:2" x14ac:dyDescent="0.2">
      <c r="A1670" t="s">
        <v>2576</v>
      </c>
      <c r="B1670" t="b">
        <v>0</v>
      </c>
    </row>
    <row r="1671" spans="1:2" x14ac:dyDescent="0.2">
      <c r="A1671" t="s">
        <v>2577</v>
      </c>
      <c r="B1671" t="b">
        <v>0</v>
      </c>
    </row>
    <row r="1672" spans="1:2" x14ac:dyDescent="0.2">
      <c r="A1672" t="s">
        <v>2578</v>
      </c>
      <c r="B1672" t="b">
        <v>0</v>
      </c>
    </row>
    <row r="1673" spans="1:2" x14ac:dyDescent="0.2">
      <c r="A1673" t="s">
        <v>2579</v>
      </c>
      <c r="B1673" t="b">
        <v>0</v>
      </c>
    </row>
    <row r="1674" spans="1:2" x14ac:dyDescent="0.2">
      <c r="A1674" t="s">
        <v>2580</v>
      </c>
      <c r="B1674" t="b">
        <v>0</v>
      </c>
    </row>
    <row r="1675" spans="1:2" x14ac:dyDescent="0.2">
      <c r="A1675" t="s">
        <v>2581</v>
      </c>
      <c r="B1675" t="b">
        <v>0</v>
      </c>
    </row>
    <row r="1676" spans="1:2" x14ac:dyDescent="0.2">
      <c r="A1676" t="s">
        <v>2582</v>
      </c>
      <c r="B1676" t="b">
        <v>1</v>
      </c>
    </row>
    <row r="1677" spans="1:2" x14ac:dyDescent="0.2">
      <c r="A1677" t="s">
        <v>2583</v>
      </c>
      <c r="B1677" t="b">
        <v>1</v>
      </c>
    </row>
    <row r="1678" spans="1:2" x14ac:dyDescent="0.2">
      <c r="A1678" t="s">
        <v>2584</v>
      </c>
      <c r="B1678" t="b">
        <v>1</v>
      </c>
    </row>
    <row r="1679" spans="1:2" x14ac:dyDescent="0.2">
      <c r="A1679" t="s">
        <v>2585</v>
      </c>
      <c r="B1679" t="b">
        <v>1</v>
      </c>
    </row>
    <row r="1680" spans="1:2" x14ac:dyDescent="0.2">
      <c r="A1680" t="s">
        <v>2586</v>
      </c>
      <c r="B1680" t="b">
        <v>1</v>
      </c>
    </row>
    <row r="1681" spans="1:2" x14ac:dyDescent="0.2">
      <c r="A1681" t="s">
        <v>2587</v>
      </c>
      <c r="B1681" t="b">
        <v>1</v>
      </c>
    </row>
    <row r="1682" spans="1:2" x14ac:dyDescent="0.2">
      <c r="A1682" t="s">
        <v>2588</v>
      </c>
      <c r="B1682" t="b">
        <v>1</v>
      </c>
    </row>
    <row r="1683" spans="1:2" x14ac:dyDescent="0.2">
      <c r="A1683" t="s">
        <v>2589</v>
      </c>
      <c r="B1683" t="b">
        <v>1</v>
      </c>
    </row>
    <row r="1684" spans="1:2" x14ac:dyDescent="0.2">
      <c r="A1684" t="s">
        <v>2590</v>
      </c>
      <c r="B1684" t="b">
        <v>1</v>
      </c>
    </row>
    <row r="1685" spans="1:2" x14ac:dyDescent="0.2">
      <c r="A1685" t="s">
        <v>2591</v>
      </c>
      <c r="B1685" t="b">
        <v>1</v>
      </c>
    </row>
    <row r="1686" spans="1:2" x14ac:dyDescent="0.2">
      <c r="A1686" t="s">
        <v>2592</v>
      </c>
      <c r="B1686" t="b">
        <v>1</v>
      </c>
    </row>
    <row r="1687" spans="1:2" x14ac:dyDescent="0.2">
      <c r="A1687" t="s">
        <v>2593</v>
      </c>
      <c r="B1687" t="b">
        <v>1</v>
      </c>
    </row>
    <row r="1688" spans="1:2" x14ac:dyDescent="0.2">
      <c r="A1688" t="s">
        <v>2594</v>
      </c>
      <c r="B1688" t="b">
        <v>0</v>
      </c>
    </row>
    <row r="1689" spans="1:2" x14ac:dyDescent="0.2">
      <c r="A1689" t="s">
        <v>2595</v>
      </c>
      <c r="B1689" t="b">
        <v>0</v>
      </c>
    </row>
    <row r="1690" spans="1:2" x14ac:dyDescent="0.2">
      <c r="A1690" t="s">
        <v>2596</v>
      </c>
      <c r="B1690" t="b">
        <v>0</v>
      </c>
    </row>
    <row r="1691" spans="1:2" x14ac:dyDescent="0.2">
      <c r="A1691" t="s">
        <v>2597</v>
      </c>
      <c r="B1691" t="b">
        <v>0</v>
      </c>
    </row>
    <row r="1692" spans="1:2" x14ac:dyDescent="0.2">
      <c r="A1692" t="s">
        <v>2598</v>
      </c>
      <c r="B1692" t="b">
        <v>0</v>
      </c>
    </row>
    <row r="1693" spans="1:2" x14ac:dyDescent="0.2">
      <c r="A1693" t="s">
        <v>2599</v>
      </c>
      <c r="B1693" t="b">
        <v>0</v>
      </c>
    </row>
    <row r="1694" spans="1:2" x14ac:dyDescent="0.2">
      <c r="A1694" t="s">
        <v>2600</v>
      </c>
      <c r="B1694" t="b">
        <v>0</v>
      </c>
    </row>
    <row r="1695" spans="1:2" x14ac:dyDescent="0.2">
      <c r="A1695" t="s">
        <v>2601</v>
      </c>
      <c r="B1695" t="b">
        <v>0</v>
      </c>
    </row>
    <row r="1696" spans="1:2" x14ac:dyDescent="0.2">
      <c r="A1696" t="s">
        <v>2602</v>
      </c>
      <c r="B1696" t="b">
        <v>0</v>
      </c>
    </row>
    <row r="1697" spans="1:2" x14ac:dyDescent="0.2">
      <c r="A1697" t="s">
        <v>2603</v>
      </c>
      <c r="B1697" t="b">
        <v>0</v>
      </c>
    </row>
    <row r="1698" spans="1:2" x14ac:dyDescent="0.2">
      <c r="A1698" t="s">
        <v>2604</v>
      </c>
      <c r="B1698" t="b">
        <v>0</v>
      </c>
    </row>
    <row r="1699" spans="1:2" x14ac:dyDescent="0.2">
      <c r="A1699" t="s">
        <v>2605</v>
      </c>
      <c r="B1699" t="b">
        <v>0</v>
      </c>
    </row>
    <row r="1700" spans="1:2" x14ac:dyDescent="0.2">
      <c r="A1700" t="s">
        <v>2606</v>
      </c>
      <c r="B1700" t="b">
        <v>0</v>
      </c>
    </row>
    <row r="1701" spans="1:2" x14ac:dyDescent="0.2">
      <c r="A1701" t="s">
        <v>2607</v>
      </c>
      <c r="B1701" t="b">
        <v>0</v>
      </c>
    </row>
    <row r="1702" spans="1:2" x14ac:dyDescent="0.2">
      <c r="A1702" t="s">
        <v>2608</v>
      </c>
      <c r="B1702" t="b">
        <v>0</v>
      </c>
    </row>
    <row r="1703" spans="1:2" x14ac:dyDescent="0.2">
      <c r="A1703" t="s">
        <v>2609</v>
      </c>
      <c r="B1703" t="b">
        <v>0</v>
      </c>
    </row>
    <row r="1704" spans="1:2" x14ac:dyDescent="0.2">
      <c r="A1704" t="s">
        <v>2610</v>
      </c>
      <c r="B1704" t="b">
        <v>0</v>
      </c>
    </row>
    <row r="1705" spans="1:2" x14ac:dyDescent="0.2">
      <c r="A1705" t="s">
        <v>2611</v>
      </c>
      <c r="B1705" t="b">
        <v>0</v>
      </c>
    </row>
    <row r="1706" spans="1:2" x14ac:dyDescent="0.2">
      <c r="A1706" t="s">
        <v>2612</v>
      </c>
      <c r="B1706" t="b">
        <v>0</v>
      </c>
    </row>
    <row r="1707" spans="1:2" x14ac:dyDescent="0.2">
      <c r="A1707" t="s">
        <v>2613</v>
      </c>
      <c r="B1707" t="s">
        <v>7506</v>
      </c>
    </row>
    <row r="1708" spans="1:2" x14ac:dyDescent="0.2">
      <c r="A1708" t="s">
        <v>2614</v>
      </c>
      <c r="B1708" t="b">
        <v>1</v>
      </c>
    </row>
    <row r="1709" spans="1:2" x14ac:dyDescent="0.2">
      <c r="A1709" t="s">
        <v>2615</v>
      </c>
      <c r="B1709" t="b">
        <v>1</v>
      </c>
    </row>
    <row r="1710" spans="1:2" x14ac:dyDescent="0.2">
      <c r="A1710" t="s">
        <v>2616</v>
      </c>
      <c r="B1710" t="b">
        <v>0</v>
      </c>
    </row>
    <row r="1711" spans="1:2" x14ac:dyDescent="0.2">
      <c r="A1711" t="s">
        <v>2617</v>
      </c>
      <c r="B1711" t="b">
        <v>1</v>
      </c>
    </row>
    <row r="1712" spans="1:2" x14ac:dyDescent="0.2">
      <c r="A1712" t="s">
        <v>2618</v>
      </c>
      <c r="B1712" t="b">
        <v>1</v>
      </c>
    </row>
    <row r="1713" spans="1:2" x14ac:dyDescent="0.2">
      <c r="A1713" t="s">
        <v>2619</v>
      </c>
      <c r="B1713" t="b">
        <v>1</v>
      </c>
    </row>
    <row r="1714" spans="1:2" x14ac:dyDescent="0.2">
      <c r="A1714" t="s">
        <v>2620</v>
      </c>
      <c r="B1714" t="b">
        <v>1</v>
      </c>
    </row>
    <row r="1715" spans="1:2" x14ac:dyDescent="0.2">
      <c r="A1715" t="s">
        <v>2621</v>
      </c>
      <c r="B1715" t="b">
        <v>1</v>
      </c>
    </row>
    <row r="1716" spans="1:2" x14ac:dyDescent="0.2">
      <c r="A1716" t="s">
        <v>2622</v>
      </c>
      <c r="B1716" t="b">
        <v>1</v>
      </c>
    </row>
    <row r="1717" spans="1:2" x14ac:dyDescent="0.2">
      <c r="A1717" t="s">
        <v>2623</v>
      </c>
      <c r="B1717" t="b">
        <v>0</v>
      </c>
    </row>
    <row r="1718" spans="1:2" x14ac:dyDescent="0.2">
      <c r="A1718" t="s">
        <v>2624</v>
      </c>
      <c r="B1718" t="b">
        <v>0</v>
      </c>
    </row>
    <row r="1719" spans="1:2" x14ac:dyDescent="0.2">
      <c r="A1719" t="s">
        <v>2625</v>
      </c>
      <c r="B1719" t="b">
        <v>0</v>
      </c>
    </row>
    <row r="1720" spans="1:2" x14ac:dyDescent="0.2">
      <c r="A1720" t="s">
        <v>2626</v>
      </c>
      <c r="B1720" t="b">
        <v>0</v>
      </c>
    </row>
    <row r="1721" spans="1:2" x14ac:dyDescent="0.2">
      <c r="A1721" t="s">
        <v>2627</v>
      </c>
      <c r="B1721" t="b">
        <v>0</v>
      </c>
    </row>
    <row r="1722" spans="1:2" x14ac:dyDescent="0.2">
      <c r="A1722" t="s">
        <v>2628</v>
      </c>
      <c r="B1722" t="b">
        <v>0</v>
      </c>
    </row>
    <row r="1723" spans="1:2" x14ac:dyDescent="0.2">
      <c r="A1723" t="s">
        <v>2629</v>
      </c>
      <c r="B1723" t="b">
        <v>0</v>
      </c>
    </row>
    <row r="1724" spans="1:2" x14ac:dyDescent="0.2">
      <c r="A1724" t="s">
        <v>2630</v>
      </c>
      <c r="B1724" t="b">
        <v>0</v>
      </c>
    </row>
    <row r="1725" spans="1:2" x14ac:dyDescent="0.2">
      <c r="A1725" t="s">
        <v>2631</v>
      </c>
      <c r="B1725" t="b">
        <v>0</v>
      </c>
    </row>
    <row r="1726" spans="1:2" x14ac:dyDescent="0.2">
      <c r="A1726" t="s">
        <v>2632</v>
      </c>
      <c r="B1726" t="b">
        <v>0</v>
      </c>
    </row>
    <row r="1727" spans="1:2" x14ac:dyDescent="0.2">
      <c r="A1727" t="s">
        <v>2633</v>
      </c>
      <c r="B1727" t="b">
        <v>0</v>
      </c>
    </row>
    <row r="1728" spans="1:2" x14ac:dyDescent="0.2">
      <c r="A1728" t="s">
        <v>2634</v>
      </c>
      <c r="B1728" t="b">
        <v>0</v>
      </c>
    </row>
    <row r="1729" spans="1:2" x14ac:dyDescent="0.2">
      <c r="A1729" t="s">
        <v>2635</v>
      </c>
      <c r="B1729" t="b">
        <v>0</v>
      </c>
    </row>
    <row r="1730" spans="1:2" x14ac:dyDescent="0.2">
      <c r="A1730" t="s">
        <v>2636</v>
      </c>
      <c r="B1730" t="b">
        <v>0</v>
      </c>
    </row>
    <row r="1731" spans="1:2" x14ac:dyDescent="0.2">
      <c r="A1731" t="s">
        <v>2637</v>
      </c>
      <c r="B1731" t="b">
        <v>0</v>
      </c>
    </row>
    <row r="1732" spans="1:2" x14ac:dyDescent="0.2">
      <c r="A1732" t="s">
        <v>2638</v>
      </c>
      <c r="B1732" t="b">
        <v>0</v>
      </c>
    </row>
    <row r="1733" spans="1:2" x14ac:dyDescent="0.2">
      <c r="A1733" t="s">
        <v>2639</v>
      </c>
      <c r="B1733" t="b">
        <v>0</v>
      </c>
    </row>
    <row r="1734" spans="1:2" x14ac:dyDescent="0.2">
      <c r="A1734" t="s">
        <v>2640</v>
      </c>
      <c r="B1734" t="b">
        <v>0</v>
      </c>
    </row>
    <row r="1735" spans="1:2" x14ac:dyDescent="0.2">
      <c r="A1735" t="s">
        <v>2641</v>
      </c>
      <c r="B1735" t="b">
        <v>0</v>
      </c>
    </row>
    <row r="1736" spans="1:2" x14ac:dyDescent="0.2">
      <c r="A1736" t="s">
        <v>2642</v>
      </c>
      <c r="B1736" t="b">
        <v>0</v>
      </c>
    </row>
    <row r="1737" spans="1:2" x14ac:dyDescent="0.2">
      <c r="A1737" t="s">
        <v>2643</v>
      </c>
      <c r="B1737" t="b">
        <v>0</v>
      </c>
    </row>
    <row r="1738" spans="1:2" x14ac:dyDescent="0.2">
      <c r="A1738" t="s">
        <v>2644</v>
      </c>
      <c r="B1738" t="b">
        <v>0</v>
      </c>
    </row>
    <row r="1739" spans="1:2" x14ac:dyDescent="0.2">
      <c r="A1739" t="s">
        <v>2645</v>
      </c>
      <c r="B1739" t="b">
        <v>0</v>
      </c>
    </row>
    <row r="1740" spans="1:2" x14ac:dyDescent="0.2">
      <c r="A1740" t="s">
        <v>4717</v>
      </c>
      <c r="B1740">
        <v>3</v>
      </c>
    </row>
    <row r="1741" spans="1:2" x14ac:dyDescent="0.2">
      <c r="A1741" t="s">
        <v>4718</v>
      </c>
      <c r="B1741">
        <v>5</v>
      </c>
    </row>
    <row r="1742" spans="1:2" x14ac:dyDescent="0.2">
      <c r="A1742" t="s">
        <v>4719</v>
      </c>
      <c r="B1742">
        <v>19</v>
      </c>
    </row>
    <row r="1743" spans="1:2" x14ac:dyDescent="0.2">
      <c r="A1743" t="s">
        <v>4720</v>
      </c>
      <c r="B1743">
        <v>1</v>
      </c>
    </row>
    <row r="1744" spans="1:2" x14ac:dyDescent="0.2">
      <c r="A1744" t="s">
        <v>4721</v>
      </c>
      <c r="B1744">
        <v>1</v>
      </c>
    </row>
    <row r="1745" spans="1:2" x14ac:dyDescent="0.2">
      <c r="A1745" t="s">
        <v>4722</v>
      </c>
      <c r="B1745">
        <v>1</v>
      </c>
    </row>
    <row r="1746" spans="1:2" x14ac:dyDescent="0.2">
      <c r="A1746" t="s">
        <v>4723</v>
      </c>
      <c r="B1746" t="s">
        <v>3492</v>
      </c>
    </row>
    <row r="1747" spans="1:2" x14ac:dyDescent="0.2">
      <c r="A1747" t="s">
        <v>2646</v>
      </c>
      <c r="B1747">
        <v>8</v>
      </c>
    </row>
    <row r="1748" spans="1:2" x14ac:dyDescent="0.2">
      <c r="A1748" t="s">
        <v>2647</v>
      </c>
      <c r="B1748">
        <v>22</v>
      </c>
    </row>
    <row r="1749" spans="1:2" x14ac:dyDescent="0.2">
      <c r="A1749" t="s">
        <v>2648</v>
      </c>
      <c r="B1749">
        <v>24</v>
      </c>
    </row>
    <row r="1750" spans="1:2" x14ac:dyDescent="0.2">
      <c r="A1750" t="s">
        <v>2649</v>
      </c>
      <c r="B1750">
        <v>1</v>
      </c>
    </row>
    <row r="1751" spans="1:2" x14ac:dyDescent="0.2">
      <c r="A1751" t="s">
        <v>2650</v>
      </c>
      <c r="B1751">
        <v>1</v>
      </c>
    </row>
    <row r="1752" spans="1:2" x14ac:dyDescent="0.2">
      <c r="A1752" t="s">
        <v>2651</v>
      </c>
      <c r="B1752">
        <v>1</v>
      </c>
    </row>
    <row r="1753" spans="1:2" x14ac:dyDescent="0.2">
      <c r="A1753" t="s">
        <v>2652</v>
      </c>
      <c r="B1753">
        <v>1</v>
      </c>
    </row>
    <row r="1754" spans="1:2" x14ac:dyDescent="0.2">
      <c r="A1754" t="s">
        <v>2653</v>
      </c>
      <c r="B1754">
        <v>1</v>
      </c>
    </row>
    <row r="1755" spans="1:2" x14ac:dyDescent="0.2">
      <c r="A1755" t="s">
        <v>2654</v>
      </c>
      <c r="B1755">
        <v>1</v>
      </c>
    </row>
    <row r="1756" spans="1:2" x14ac:dyDescent="0.2">
      <c r="A1756" t="s">
        <v>2655</v>
      </c>
      <c r="B1756">
        <v>1</v>
      </c>
    </row>
    <row r="1757" spans="1:2" x14ac:dyDescent="0.2">
      <c r="A1757" t="s">
        <v>2656</v>
      </c>
      <c r="B1757">
        <v>1</v>
      </c>
    </row>
    <row r="1758" spans="1:2" x14ac:dyDescent="0.2">
      <c r="A1758" t="s">
        <v>2657</v>
      </c>
      <c r="B1758">
        <v>1</v>
      </c>
    </row>
    <row r="1759" spans="1:2" x14ac:dyDescent="0.2">
      <c r="A1759" t="s">
        <v>2658</v>
      </c>
      <c r="B1759">
        <v>1</v>
      </c>
    </row>
    <row r="1760" spans="1:2" x14ac:dyDescent="0.2">
      <c r="A1760" t="s">
        <v>2659</v>
      </c>
      <c r="B1760">
        <v>1</v>
      </c>
    </row>
    <row r="1761" spans="1:2" x14ac:dyDescent="0.2">
      <c r="A1761" t="s">
        <v>2660</v>
      </c>
      <c r="B1761">
        <v>1</v>
      </c>
    </row>
    <row r="1762" spans="1:2" x14ac:dyDescent="0.2">
      <c r="A1762" t="s">
        <v>3266</v>
      </c>
      <c r="B1762" t="s">
        <v>3492</v>
      </c>
    </row>
    <row r="1763" spans="1:2" x14ac:dyDescent="0.2">
      <c r="A1763" t="s">
        <v>3267</v>
      </c>
      <c r="B1763" t="s">
        <v>3492</v>
      </c>
    </row>
    <row r="1764" spans="1:2" x14ac:dyDescent="0.2">
      <c r="A1764" t="s">
        <v>3268</v>
      </c>
      <c r="B1764" t="s">
        <v>3492</v>
      </c>
    </row>
    <row r="1765" spans="1:2" x14ac:dyDescent="0.2">
      <c r="A1765" t="s">
        <v>3269</v>
      </c>
      <c r="B1765" t="s">
        <v>3492</v>
      </c>
    </row>
    <row r="1766" spans="1:2" x14ac:dyDescent="0.2">
      <c r="A1766" t="s">
        <v>3270</v>
      </c>
      <c r="B1766" t="s">
        <v>3492</v>
      </c>
    </row>
    <row r="1767" spans="1:2" x14ac:dyDescent="0.2">
      <c r="A1767" t="s">
        <v>2661</v>
      </c>
      <c r="B1767">
        <v>2</v>
      </c>
    </row>
    <row r="1768" spans="1:2" x14ac:dyDescent="0.2">
      <c r="A1768" t="s">
        <v>2662</v>
      </c>
      <c r="B1768">
        <v>2</v>
      </c>
    </row>
    <row r="1769" spans="1:2" x14ac:dyDescent="0.2">
      <c r="A1769" t="s">
        <v>2663</v>
      </c>
      <c r="B1769">
        <v>2</v>
      </c>
    </row>
    <row r="1770" spans="1:2" x14ac:dyDescent="0.2">
      <c r="A1770" t="s">
        <v>2664</v>
      </c>
      <c r="B1770">
        <v>1</v>
      </c>
    </row>
    <row r="1771" spans="1:2" x14ac:dyDescent="0.2">
      <c r="A1771" t="s">
        <v>2665</v>
      </c>
      <c r="B1771">
        <v>1</v>
      </c>
    </row>
    <row r="1772" spans="1:2" x14ac:dyDescent="0.2">
      <c r="A1772" t="s">
        <v>2666</v>
      </c>
      <c r="B1772">
        <v>1</v>
      </c>
    </row>
    <row r="1773" spans="1:2" x14ac:dyDescent="0.2">
      <c r="A1773" t="s">
        <v>2667</v>
      </c>
      <c r="B1773">
        <v>1</v>
      </c>
    </row>
    <row r="1774" spans="1:2" x14ac:dyDescent="0.2">
      <c r="A1774" t="s">
        <v>2668</v>
      </c>
      <c r="B1774">
        <v>1</v>
      </c>
    </row>
    <row r="1775" spans="1:2" x14ac:dyDescent="0.2">
      <c r="A1775" t="s">
        <v>2669</v>
      </c>
      <c r="B1775">
        <v>1</v>
      </c>
    </row>
    <row r="1776" spans="1:2" x14ac:dyDescent="0.2">
      <c r="A1776" t="s">
        <v>2670</v>
      </c>
      <c r="B1776">
        <v>1</v>
      </c>
    </row>
    <row r="1777" spans="1:2" x14ac:dyDescent="0.2">
      <c r="A1777" t="s">
        <v>2671</v>
      </c>
      <c r="B1777">
        <v>1</v>
      </c>
    </row>
    <row r="1778" spans="1:2" x14ac:dyDescent="0.2">
      <c r="A1778" t="s">
        <v>2672</v>
      </c>
      <c r="B1778">
        <v>1</v>
      </c>
    </row>
    <row r="1779" spans="1:2" x14ac:dyDescent="0.2">
      <c r="A1779" t="s">
        <v>2673</v>
      </c>
      <c r="B1779">
        <v>1</v>
      </c>
    </row>
    <row r="1780" spans="1:2" x14ac:dyDescent="0.2">
      <c r="A1780" t="s">
        <v>2674</v>
      </c>
      <c r="B1780">
        <v>1</v>
      </c>
    </row>
    <row r="1781" spans="1:2" x14ac:dyDescent="0.2">
      <c r="A1781" t="s">
        <v>2675</v>
      </c>
      <c r="B1781">
        <v>1</v>
      </c>
    </row>
    <row r="1782" spans="1:2" x14ac:dyDescent="0.2">
      <c r="A1782" t="s">
        <v>3271</v>
      </c>
      <c r="B1782">
        <v>1</v>
      </c>
    </row>
    <row r="1783" spans="1:2" x14ac:dyDescent="0.2">
      <c r="A1783" t="s">
        <v>3272</v>
      </c>
      <c r="B1783">
        <v>1</v>
      </c>
    </row>
    <row r="1784" spans="1:2" x14ac:dyDescent="0.2">
      <c r="A1784" t="s">
        <v>3273</v>
      </c>
      <c r="B1784">
        <v>1</v>
      </c>
    </row>
    <row r="1785" spans="1:2" x14ac:dyDescent="0.2">
      <c r="A1785" t="s">
        <v>3274</v>
      </c>
      <c r="B1785">
        <v>1</v>
      </c>
    </row>
    <row r="1786" spans="1:2" x14ac:dyDescent="0.2">
      <c r="A1786" t="s">
        <v>3275</v>
      </c>
      <c r="B1786">
        <v>1</v>
      </c>
    </row>
    <row r="1787" spans="1:2" x14ac:dyDescent="0.2">
      <c r="A1787" t="s">
        <v>2676</v>
      </c>
      <c r="B1787">
        <v>0</v>
      </c>
    </row>
    <row r="1788" spans="1:2" x14ac:dyDescent="0.2">
      <c r="A1788" t="s">
        <v>2677</v>
      </c>
      <c r="B1788">
        <v>0</v>
      </c>
    </row>
    <row r="1789" spans="1:2" x14ac:dyDescent="0.2">
      <c r="A1789" t="s">
        <v>2678</v>
      </c>
      <c r="B1789">
        <v>0</v>
      </c>
    </row>
    <row r="1790" spans="1:2" x14ac:dyDescent="0.2">
      <c r="A1790" t="s">
        <v>2679</v>
      </c>
      <c r="B1790">
        <v>0</v>
      </c>
    </row>
    <row r="1791" spans="1:2" x14ac:dyDescent="0.2">
      <c r="A1791" t="s">
        <v>2680</v>
      </c>
      <c r="B1791">
        <v>0</v>
      </c>
    </row>
    <row r="1792" spans="1:2" x14ac:dyDescent="0.2">
      <c r="A1792" t="s">
        <v>2681</v>
      </c>
      <c r="B1792">
        <v>0</v>
      </c>
    </row>
    <row r="1793" spans="1:2" x14ac:dyDescent="0.2">
      <c r="A1793" t="s">
        <v>2682</v>
      </c>
      <c r="B1793">
        <v>0</v>
      </c>
    </row>
    <row r="1794" spans="1:2" x14ac:dyDescent="0.2">
      <c r="A1794" t="s">
        <v>2683</v>
      </c>
      <c r="B1794">
        <v>0</v>
      </c>
    </row>
    <row r="1795" spans="1:2" x14ac:dyDescent="0.2">
      <c r="A1795" t="s">
        <v>2684</v>
      </c>
      <c r="B1795">
        <v>0</v>
      </c>
    </row>
    <row r="1796" spans="1:2" x14ac:dyDescent="0.2">
      <c r="A1796" t="s">
        <v>2685</v>
      </c>
      <c r="B1796">
        <v>0</v>
      </c>
    </row>
    <row r="1797" spans="1:2" x14ac:dyDescent="0.2">
      <c r="A1797" t="s">
        <v>2686</v>
      </c>
      <c r="B1797">
        <v>0</v>
      </c>
    </row>
    <row r="1798" spans="1:2" x14ac:dyDescent="0.2">
      <c r="A1798" t="s">
        <v>2687</v>
      </c>
      <c r="B1798">
        <v>0</v>
      </c>
    </row>
    <row r="1799" spans="1:2" x14ac:dyDescent="0.2">
      <c r="A1799" t="s">
        <v>2688</v>
      </c>
      <c r="B1799">
        <v>0</v>
      </c>
    </row>
    <row r="1800" spans="1:2" x14ac:dyDescent="0.2">
      <c r="A1800" t="s">
        <v>2689</v>
      </c>
      <c r="B1800">
        <v>0</v>
      </c>
    </row>
    <row r="1801" spans="1:2" x14ac:dyDescent="0.2">
      <c r="A1801" t="s">
        <v>2690</v>
      </c>
      <c r="B1801">
        <v>0</v>
      </c>
    </row>
    <row r="1802" spans="1:2" x14ac:dyDescent="0.2">
      <c r="A1802" t="s">
        <v>3277</v>
      </c>
      <c r="B1802">
        <v>0</v>
      </c>
    </row>
    <row r="1803" spans="1:2" x14ac:dyDescent="0.2">
      <c r="A1803" t="s">
        <v>3279</v>
      </c>
      <c r="B1803">
        <v>0</v>
      </c>
    </row>
    <row r="1804" spans="1:2" x14ac:dyDescent="0.2">
      <c r="A1804" t="s">
        <v>3280</v>
      </c>
      <c r="B1804">
        <v>0</v>
      </c>
    </row>
    <row r="1805" spans="1:2" x14ac:dyDescent="0.2">
      <c r="A1805" t="s">
        <v>3282</v>
      </c>
      <c r="B1805">
        <v>0</v>
      </c>
    </row>
    <row r="1806" spans="1:2" x14ac:dyDescent="0.2">
      <c r="A1806" t="s">
        <v>3284</v>
      </c>
      <c r="B1806">
        <v>0</v>
      </c>
    </row>
    <row r="1807" spans="1:2" x14ac:dyDescent="0.2">
      <c r="A1807" t="s">
        <v>2691</v>
      </c>
      <c r="B1807" t="s">
        <v>3492</v>
      </c>
    </row>
    <row r="1808" spans="1:2" x14ac:dyDescent="0.2">
      <c r="A1808" t="s">
        <v>2692</v>
      </c>
      <c r="B1808">
        <v>10</v>
      </c>
    </row>
    <row r="1809" spans="1:2" x14ac:dyDescent="0.2">
      <c r="A1809" t="s">
        <v>2693</v>
      </c>
      <c r="B1809">
        <v>10</v>
      </c>
    </row>
    <row r="1810" spans="1:2" x14ac:dyDescent="0.2">
      <c r="A1810" t="s">
        <v>2694</v>
      </c>
      <c r="B1810">
        <v>10</v>
      </c>
    </row>
    <row r="1811" spans="1:2" x14ac:dyDescent="0.2">
      <c r="A1811" t="s">
        <v>2695</v>
      </c>
      <c r="B1811">
        <v>0</v>
      </c>
    </row>
    <row r="1812" spans="1:2" x14ac:dyDescent="0.2">
      <c r="A1812" t="s">
        <v>2696</v>
      </c>
      <c r="B1812">
        <v>0</v>
      </c>
    </row>
    <row r="1813" spans="1:2" x14ac:dyDescent="0.2">
      <c r="A1813" t="s">
        <v>2697</v>
      </c>
      <c r="B1813">
        <v>0</v>
      </c>
    </row>
    <row r="1814" spans="1:2" x14ac:dyDescent="0.2">
      <c r="A1814" t="s">
        <v>2698</v>
      </c>
      <c r="B1814">
        <v>0</v>
      </c>
    </row>
    <row r="1815" spans="1:2" x14ac:dyDescent="0.2">
      <c r="A1815" t="s">
        <v>2699</v>
      </c>
      <c r="B1815">
        <v>0</v>
      </c>
    </row>
    <row r="1816" spans="1:2" x14ac:dyDescent="0.2">
      <c r="A1816" t="s">
        <v>2700</v>
      </c>
      <c r="B1816">
        <v>0</v>
      </c>
    </row>
    <row r="1817" spans="1:2" x14ac:dyDescent="0.2">
      <c r="A1817" t="s">
        <v>2701</v>
      </c>
      <c r="B1817">
        <v>0</v>
      </c>
    </row>
    <row r="1818" spans="1:2" x14ac:dyDescent="0.2">
      <c r="A1818" t="s">
        <v>2702</v>
      </c>
      <c r="B1818">
        <v>0</v>
      </c>
    </row>
    <row r="1819" spans="1:2" x14ac:dyDescent="0.2">
      <c r="A1819" t="s">
        <v>2703</v>
      </c>
      <c r="B1819">
        <v>0</v>
      </c>
    </row>
    <row r="1820" spans="1:2" x14ac:dyDescent="0.2">
      <c r="A1820" t="s">
        <v>2704</v>
      </c>
      <c r="B1820">
        <v>0</v>
      </c>
    </row>
    <row r="1821" spans="1:2" x14ac:dyDescent="0.2">
      <c r="A1821" t="s">
        <v>2705</v>
      </c>
      <c r="B1821">
        <v>0</v>
      </c>
    </row>
    <row r="1822" spans="1:2" x14ac:dyDescent="0.2">
      <c r="A1822" t="s">
        <v>2706</v>
      </c>
      <c r="B1822">
        <v>0</v>
      </c>
    </row>
    <row r="1823" spans="1:2" x14ac:dyDescent="0.2">
      <c r="A1823" t="s">
        <v>3285</v>
      </c>
      <c r="B1823">
        <v>0</v>
      </c>
    </row>
    <row r="1824" spans="1:2" x14ac:dyDescent="0.2">
      <c r="A1824" t="s">
        <v>3286</v>
      </c>
      <c r="B1824">
        <v>0</v>
      </c>
    </row>
    <row r="1825" spans="1:2" x14ac:dyDescent="0.2">
      <c r="A1825" t="s">
        <v>3287</v>
      </c>
      <c r="B1825">
        <v>0</v>
      </c>
    </row>
    <row r="1826" spans="1:2" x14ac:dyDescent="0.2">
      <c r="A1826" t="s">
        <v>3288</v>
      </c>
      <c r="B1826">
        <v>0</v>
      </c>
    </row>
    <row r="1827" spans="1:2" x14ac:dyDescent="0.2">
      <c r="A1827" t="s">
        <v>3289</v>
      </c>
      <c r="B1827">
        <v>0</v>
      </c>
    </row>
    <row r="1828" spans="1:2" x14ac:dyDescent="0.2">
      <c r="A1828" t="s">
        <v>2707</v>
      </c>
      <c r="B1828">
        <v>0</v>
      </c>
    </row>
    <row r="1829" spans="1:2" x14ac:dyDescent="0.2">
      <c r="A1829" t="s">
        <v>2708</v>
      </c>
      <c r="B1829">
        <v>0</v>
      </c>
    </row>
    <row r="1830" spans="1:2" x14ac:dyDescent="0.2">
      <c r="A1830" t="s">
        <v>2709</v>
      </c>
      <c r="B1830">
        <v>0</v>
      </c>
    </row>
    <row r="1831" spans="1:2" x14ac:dyDescent="0.2">
      <c r="A1831" t="s">
        <v>2710</v>
      </c>
      <c r="B1831">
        <v>0</v>
      </c>
    </row>
    <row r="1832" spans="1:2" x14ac:dyDescent="0.2">
      <c r="A1832" t="s">
        <v>2711</v>
      </c>
      <c r="B1832">
        <v>0</v>
      </c>
    </row>
    <row r="1833" spans="1:2" x14ac:dyDescent="0.2">
      <c r="A1833" t="s">
        <v>2712</v>
      </c>
      <c r="B1833">
        <v>0</v>
      </c>
    </row>
    <row r="1834" spans="1:2" x14ac:dyDescent="0.2">
      <c r="A1834" t="s">
        <v>2713</v>
      </c>
      <c r="B1834">
        <v>0</v>
      </c>
    </row>
    <row r="1835" spans="1:2" x14ac:dyDescent="0.2">
      <c r="A1835" t="s">
        <v>2714</v>
      </c>
      <c r="B1835">
        <v>0</v>
      </c>
    </row>
    <row r="1836" spans="1:2" x14ac:dyDescent="0.2">
      <c r="A1836" t="s">
        <v>2715</v>
      </c>
      <c r="B1836">
        <v>0</v>
      </c>
    </row>
    <row r="1837" spans="1:2" x14ac:dyDescent="0.2">
      <c r="A1837" t="s">
        <v>2716</v>
      </c>
      <c r="B1837">
        <v>0</v>
      </c>
    </row>
    <row r="1838" spans="1:2" x14ac:dyDescent="0.2">
      <c r="A1838" t="s">
        <v>2717</v>
      </c>
      <c r="B1838">
        <v>0</v>
      </c>
    </row>
    <row r="1839" spans="1:2" x14ac:dyDescent="0.2">
      <c r="A1839" t="s">
        <v>2718</v>
      </c>
      <c r="B1839">
        <v>0</v>
      </c>
    </row>
    <row r="1840" spans="1:2" x14ac:dyDescent="0.2">
      <c r="A1840" t="s">
        <v>2719</v>
      </c>
      <c r="B1840">
        <v>0</v>
      </c>
    </row>
    <row r="1841" spans="1:2" x14ac:dyDescent="0.2">
      <c r="A1841" t="s">
        <v>2720</v>
      </c>
      <c r="B1841">
        <v>0</v>
      </c>
    </row>
    <row r="1842" spans="1:2" x14ac:dyDescent="0.2">
      <c r="A1842" t="s">
        <v>2721</v>
      </c>
      <c r="B1842">
        <v>0</v>
      </c>
    </row>
    <row r="1843" spans="1:2" x14ac:dyDescent="0.2">
      <c r="A1843" t="s">
        <v>3291</v>
      </c>
      <c r="B1843">
        <v>0</v>
      </c>
    </row>
    <row r="1844" spans="1:2" x14ac:dyDescent="0.2">
      <c r="A1844" t="s">
        <v>3293</v>
      </c>
      <c r="B1844">
        <v>0</v>
      </c>
    </row>
    <row r="1845" spans="1:2" x14ac:dyDescent="0.2">
      <c r="A1845" t="s">
        <v>3294</v>
      </c>
      <c r="B1845">
        <v>0</v>
      </c>
    </row>
    <row r="1846" spans="1:2" x14ac:dyDescent="0.2">
      <c r="A1846" t="s">
        <v>3296</v>
      </c>
      <c r="B1846">
        <v>0</v>
      </c>
    </row>
    <row r="1847" spans="1:2" x14ac:dyDescent="0.2">
      <c r="A1847" t="s">
        <v>3298</v>
      </c>
      <c r="B1847">
        <v>0</v>
      </c>
    </row>
    <row r="1848" spans="1:2" x14ac:dyDescent="0.2">
      <c r="A1848" t="s">
        <v>2722</v>
      </c>
      <c r="B1848">
        <v>1</v>
      </c>
    </row>
    <row r="1849" spans="1:2" x14ac:dyDescent="0.2">
      <c r="A1849" t="s">
        <v>2723</v>
      </c>
      <c r="B1849">
        <v>1</v>
      </c>
    </row>
    <row r="1850" spans="1:2" x14ac:dyDescent="0.2">
      <c r="A1850" t="s">
        <v>2724</v>
      </c>
      <c r="B1850">
        <v>2</v>
      </c>
    </row>
    <row r="1851" spans="1:2" x14ac:dyDescent="0.2">
      <c r="A1851" t="s">
        <v>2725</v>
      </c>
      <c r="B1851">
        <v>20</v>
      </c>
    </row>
    <row r="1852" spans="1:2" x14ac:dyDescent="0.2">
      <c r="A1852" t="s">
        <v>2726</v>
      </c>
      <c r="B1852">
        <v>30</v>
      </c>
    </row>
    <row r="1853" spans="1:2" x14ac:dyDescent="0.2">
      <c r="A1853" t="s">
        <v>2727</v>
      </c>
      <c r="B1853">
        <v>1</v>
      </c>
    </row>
    <row r="1854" spans="1:2" x14ac:dyDescent="0.2">
      <c r="A1854" t="s">
        <v>2728</v>
      </c>
      <c r="B1854">
        <v>1</v>
      </c>
    </row>
    <row r="1855" spans="1:2" x14ac:dyDescent="0.2">
      <c r="A1855" t="s">
        <v>2729</v>
      </c>
      <c r="B1855">
        <v>10</v>
      </c>
    </row>
    <row r="1856" spans="1:2" x14ac:dyDescent="0.2">
      <c r="A1856" t="s">
        <v>2730</v>
      </c>
      <c r="B1856" t="b">
        <v>0</v>
      </c>
    </row>
    <row r="1857" spans="1:2" x14ac:dyDescent="0.2">
      <c r="A1857" t="s">
        <v>2731</v>
      </c>
      <c r="B1857">
        <v>0</v>
      </c>
    </row>
    <row r="1858" spans="1:2" x14ac:dyDescent="0.2">
      <c r="A1858" t="s">
        <v>4765</v>
      </c>
      <c r="B1858">
        <v>0</v>
      </c>
    </row>
    <row r="1859" spans="1:2" x14ac:dyDescent="0.2">
      <c r="A1859" t="s">
        <v>2732</v>
      </c>
      <c r="B1859" t="b">
        <v>0</v>
      </c>
    </row>
    <row r="1860" spans="1:2" x14ac:dyDescent="0.2">
      <c r="A1860" t="s">
        <v>2733</v>
      </c>
      <c r="B1860" t="b">
        <v>0</v>
      </c>
    </row>
    <row r="1861" spans="1:2" x14ac:dyDescent="0.2">
      <c r="A1861" t="s">
        <v>2734</v>
      </c>
      <c r="B1861">
        <v>0</v>
      </c>
    </row>
    <row r="1862" spans="1:2" x14ac:dyDescent="0.2">
      <c r="A1862" t="s">
        <v>2735</v>
      </c>
      <c r="B1862">
        <v>0</v>
      </c>
    </row>
    <row r="1863" spans="1:2" x14ac:dyDescent="0.2">
      <c r="A1863" t="s">
        <v>2736</v>
      </c>
      <c r="B1863">
        <v>1</v>
      </c>
    </row>
    <row r="1864" spans="1:2" x14ac:dyDescent="0.2">
      <c r="A1864" t="s">
        <v>2737</v>
      </c>
      <c r="B1864" t="b">
        <v>0</v>
      </c>
    </row>
    <row r="1865" spans="1:2" x14ac:dyDescent="0.2">
      <c r="A1865" t="s">
        <v>2738</v>
      </c>
      <c r="B1865">
        <v>0</v>
      </c>
    </row>
    <row r="1866" spans="1:2" x14ac:dyDescent="0.2">
      <c r="A1866" t="s">
        <v>2739</v>
      </c>
      <c r="B1866">
        <v>0</v>
      </c>
    </row>
    <row r="1867" spans="1:2" x14ac:dyDescent="0.2">
      <c r="A1867" t="s">
        <v>2740</v>
      </c>
      <c r="B1867" t="b">
        <v>0</v>
      </c>
    </row>
    <row r="1868" spans="1:2" x14ac:dyDescent="0.2">
      <c r="A1868" t="s">
        <v>2741</v>
      </c>
      <c r="B1868">
        <v>0</v>
      </c>
    </row>
    <row r="1869" spans="1:2" x14ac:dyDescent="0.2">
      <c r="A1869" t="s">
        <v>2742</v>
      </c>
      <c r="B1869" t="b">
        <v>0</v>
      </c>
    </row>
    <row r="1870" spans="1:2" x14ac:dyDescent="0.2">
      <c r="A1870" t="s">
        <v>2743</v>
      </c>
      <c r="B1870" t="b">
        <v>0</v>
      </c>
    </row>
    <row r="1871" spans="1:2" x14ac:dyDescent="0.2">
      <c r="A1871" t="s">
        <v>2744</v>
      </c>
      <c r="B1871">
        <v>0</v>
      </c>
    </row>
    <row r="1872" spans="1:2" x14ac:dyDescent="0.2">
      <c r="A1872" t="s">
        <v>2745</v>
      </c>
      <c r="B1872">
        <v>0</v>
      </c>
    </row>
    <row r="1873" spans="1:2" x14ac:dyDescent="0.2">
      <c r="A1873" t="s">
        <v>2746</v>
      </c>
      <c r="B1873">
        <v>0</v>
      </c>
    </row>
    <row r="1874" spans="1:2" x14ac:dyDescent="0.2">
      <c r="A1874" t="s">
        <v>2747</v>
      </c>
      <c r="B1874">
        <v>0</v>
      </c>
    </row>
    <row r="1875" spans="1:2" x14ac:dyDescent="0.2">
      <c r="A1875" t="s">
        <v>2748</v>
      </c>
      <c r="B1875">
        <v>0</v>
      </c>
    </row>
    <row r="1876" spans="1:2" x14ac:dyDescent="0.2">
      <c r="A1876" t="s">
        <v>2749</v>
      </c>
      <c r="B1876" t="b">
        <v>0</v>
      </c>
    </row>
    <row r="1877" spans="1:2" x14ac:dyDescent="0.2">
      <c r="A1877" t="s">
        <v>2750</v>
      </c>
      <c r="B1877">
        <v>1</v>
      </c>
    </row>
    <row r="1878" spans="1:2" x14ac:dyDescent="0.2">
      <c r="A1878" t="s">
        <v>2751</v>
      </c>
      <c r="B1878">
        <v>13</v>
      </c>
    </row>
    <row r="1879" spans="1:2" x14ac:dyDescent="0.2">
      <c r="A1879" t="s">
        <v>2752</v>
      </c>
      <c r="B1879">
        <v>75</v>
      </c>
    </row>
    <row r="1880" spans="1:2" x14ac:dyDescent="0.2">
      <c r="A1880" t="s">
        <v>2753</v>
      </c>
      <c r="B1880">
        <v>1</v>
      </c>
    </row>
    <row r="1881" spans="1:2" x14ac:dyDescent="0.2">
      <c r="A1881" t="s">
        <v>2754</v>
      </c>
      <c r="B1881">
        <v>0</v>
      </c>
    </row>
    <row r="1882" spans="1:2" x14ac:dyDescent="0.2">
      <c r="A1882" t="s">
        <v>2755</v>
      </c>
      <c r="B1882" t="b">
        <v>0</v>
      </c>
    </row>
    <row r="1883" spans="1:2" x14ac:dyDescent="0.2">
      <c r="A1883" t="s">
        <v>2756</v>
      </c>
      <c r="B1883">
        <v>1</v>
      </c>
    </row>
    <row r="1884" spans="1:2" x14ac:dyDescent="0.2">
      <c r="A1884" t="s">
        <v>2757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5224</v>
      </c>
      <c r="D1" s="152" t="s">
        <v>5216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228</v>
      </c>
      <c r="D2" s="152" t="s">
        <v>5225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228</v>
      </c>
      <c r="D3" s="152" t="s">
        <v>160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228</v>
      </c>
      <c r="D4" s="152" t="s">
        <v>161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228</v>
      </c>
      <c r="D5" s="152" t="s">
        <v>5226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41612 dagen</v>
      </c>
      <c r="C6" s="152" t="s">
        <v>228</v>
      </c>
      <c r="D6" s="152" t="s">
        <v>2820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228</v>
      </c>
      <c r="D7" s="152" t="s">
        <v>5197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228</v>
      </c>
      <c r="D8" s="152" t="s">
        <v>211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228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228</v>
      </c>
      <c r="D10" s="152" t="s">
        <v>5150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228</v>
      </c>
      <c r="D11" s="152" t="s">
        <v>5227</v>
      </c>
      <c r="E11" s="152" t="s">
        <v>5217</v>
      </c>
      <c r="F11" s="152" t="s">
        <v>5218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5155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173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174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175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417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5219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5151</v>
      </c>
      <c r="D18" s="157" t="s">
        <v>341</v>
      </c>
      <c r="E18" s="152" t="s">
        <v>5179</v>
      </c>
      <c r="F18" s="152">
        <f>GlobBerMedDisc!B2</f>
        <v>0</v>
      </c>
      <c r="G18" s="152" t="s">
        <v>362</v>
      </c>
      <c r="H18" s="152">
        <f>GlobBerMedDisc!D2</f>
        <v>0</v>
      </c>
      <c r="I18" s="152" t="s">
        <v>3440</v>
      </c>
      <c r="J18" s="152">
        <f>GlobBerMedDisc!C2</f>
        <v>0</v>
      </c>
      <c r="K18" s="152" t="s">
        <v>156</v>
      </c>
      <c r="L18" s="152" t="str">
        <f>GlobBerMedDisc!AK2&amp;" "&amp;GlobBerMedDisc!AL2</f>
        <v xml:space="preserve">0 </v>
      </c>
      <c r="M18" s="152" t="s">
        <v>157</v>
      </c>
      <c r="N18" s="152" t="str">
        <f>GlobBerMedDisc!X2</f>
        <v/>
      </c>
      <c r="O18" s="152" t="s">
        <v>4101</v>
      </c>
      <c r="P18" s="152" t="str">
        <f>GlobBerMedDisc!Y2</f>
        <v/>
      </c>
      <c r="Q18" s="152" t="s">
        <v>353</v>
      </c>
      <c r="R18" s="152" t="str">
        <f>GlobBerMedDisc!Z2</f>
        <v/>
      </c>
      <c r="S18" s="152" t="s">
        <v>871</v>
      </c>
      <c r="T18" s="152" t="str">
        <f>GlobBerMedDisc!AO2</f>
        <v/>
      </c>
      <c r="U18" s="152" t="s">
        <v>5180</v>
      </c>
      <c r="V18" s="152" t="str">
        <f>GlobBerMedDisc!AA2</f>
        <v/>
      </c>
      <c r="W18" s="152" t="s">
        <v>5181</v>
      </c>
      <c r="X18" s="152">
        <f>GlobBerMedDisc!AB2</f>
        <v>0</v>
      </c>
      <c r="Y18" s="152" t="s">
        <v>5182</v>
      </c>
      <c r="Z18" s="152" t="str">
        <f>GlobBerMedDisc!AC2</f>
        <v/>
      </c>
      <c r="AA18" s="152" t="s">
        <v>3304</v>
      </c>
      <c r="AB18" s="152">
        <f>GlobBerMedDisc!AI2</f>
        <v>0</v>
      </c>
      <c r="AC18" s="152" t="s">
        <v>354</v>
      </c>
      <c r="AD18" s="152">
        <f>GlobBerMedDisc!AD2</f>
        <v>0</v>
      </c>
      <c r="AE18" s="152" t="s">
        <v>874</v>
      </c>
      <c r="AF18" s="152">
        <f>GlobBerMedDisc!AJ2</f>
        <v>0</v>
      </c>
      <c r="AG18" s="152" t="s">
        <v>872</v>
      </c>
      <c r="AH18" s="152">
        <f>GlobBerMedDisc!V2</f>
        <v>0</v>
      </c>
      <c r="AI18" s="152" t="s">
        <v>876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5151</v>
      </c>
      <c r="D19" s="157" t="s">
        <v>342</v>
      </c>
      <c r="E19" s="152" t="s">
        <v>5179</v>
      </c>
      <c r="F19" s="152">
        <f>GlobBerMedDisc!B3</f>
        <v>0</v>
      </c>
      <c r="G19" s="152" t="s">
        <v>362</v>
      </c>
      <c r="H19" s="152">
        <f>GlobBerMedDisc!D3</f>
        <v>0</v>
      </c>
      <c r="I19" s="152" t="s">
        <v>3440</v>
      </c>
      <c r="J19" s="152">
        <f>GlobBerMedDisc!C3</f>
        <v>0</v>
      </c>
      <c r="K19" s="152" t="s">
        <v>156</v>
      </c>
      <c r="L19" s="152" t="str">
        <f>GlobBerMedDisc!AK3&amp;" "&amp;GlobBerMedDisc!AL3</f>
        <v xml:space="preserve">0 </v>
      </c>
      <c r="M19" s="152" t="s">
        <v>157</v>
      </c>
      <c r="N19" s="152" t="str">
        <f>GlobBerMedDisc!X3</f>
        <v/>
      </c>
      <c r="O19" s="152" t="s">
        <v>4101</v>
      </c>
      <c r="P19" s="152" t="str">
        <f>GlobBerMedDisc!Y3</f>
        <v/>
      </c>
      <c r="Q19" s="152" t="s">
        <v>353</v>
      </c>
      <c r="R19" s="152" t="str">
        <f>GlobBerMedDisc!Z3</f>
        <v/>
      </c>
      <c r="S19" s="152" t="s">
        <v>871</v>
      </c>
      <c r="T19" s="152" t="str">
        <f>GlobBerMedDisc!AO3</f>
        <v/>
      </c>
      <c r="U19" s="152" t="s">
        <v>5180</v>
      </c>
      <c r="V19" s="152" t="str">
        <f>GlobBerMedDisc!AA3</f>
        <v/>
      </c>
      <c r="W19" s="152" t="s">
        <v>5181</v>
      </c>
      <c r="X19" s="152">
        <f>GlobBerMedDisc!AB3</f>
        <v>0</v>
      </c>
      <c r="Y19" s="152" t="s">
        <v>5182</v>
      </c>
      <c r="Z19" s="152" t="str">
        <f>GlobBerMedDisc!AC3</f>
        <v/>
      </c>
      <c r="AA19" s="152" t="s">
        <v>3304</v>
      </c>
      <c r="AB19" s="152">
        <f>GlobBerMedDisc!AI3</f>
        <v>0</v>
      </c>
      <c r="AC19" s="152" t="s">
        <v>354</v>
      </c>
      <c r="AD19" s="152">
        <f>GlobBerMedDisc!AD3</f>
        <v>0</v>
      </c>
      <c r="AE19" s="152" t="s">
        <v>874</v>
      </c>
      <c r="AF19" s="152">
        <f>GlobBerMedDisc!AJ3</f>
        <v>0</v>
      </c>
      <c r="AG19" s="152" t="s">
        <v>872</v>
      </c>
      <c r="AH19" s="152">
        <f>GlobBerMedDisc!V3</f>
        <v>0</v>
      </c>
      <c r="AI19" s="152" t="s">
        <v>876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5151</v>
      </c>
      <c r="D20" s="157" t="s">
        <v>343</v>
      </c>
      <c r="E20" s="152" t="s">
        <v>5179</v>
      </c>
      <c r="F20" s="152">
        <f>GlobBerMedDisc!B4</f>
        <v>0</v>
      </c>
      <c r="G20" s="152" t="s">
        <v>362</v>
      </c>
      <c r="H20" s="152">
        <f>GlobBerMedDisc!D4</f>
        <v>0</v>
      </c>
      <c r="I20" s="152" t="s">
        <v>3440</v>
      </c>
      <c r="J20" s="152">
        <f>GlobBerMedDisc!C4</f>
        <v>0</v>
      </c>
      <c r="K20" s="152" t="s">
        <v>156</v>
      </c>
      <c r="L20" s="152" t="str">
        <f>GlobBerMedDisc!AK4&amp;" "&amp;GlobBerMedDisc!AL4</f>
        <v xml:space="preserve">0 </v>
      </c>
      <c r="M20" s="152" t="s">
        <v>157</v>
      </c>
      <c r="N20" s="152" t="str">
        <f>GlobBerMedDisc!X4</f>
        <v/>
      </c>
      <c r="O20" s="152" t="s">
        <v>4101</v>
      </c>
      <c r="P20" s="152" t="str">
        <f>GlobBerMedDisc!Y4</f>
        <v/>
      </c>
      <c r="Q20" s="152" t="s">
        <v>353</v>
      </c>
      <c r="R20" s="152" t="str">
        <f>GlobBerMedDisc!Z4</f>
        <v/>
      </c>
      <c r="S20" s="152" t="s">
        <v>871</v>
      </c>
      <c r="T20" s="152" t="str">
        <f>GlobBerMedDisc!AO4</f>
        <v/>
      </c>
      <c r="U20" s="152" t="s">
        <v>5180</v>
      </c>
      <c r="V20" s="152" t="str">
        <f>GlobBerMedDisc!AA4</f>
        <v/>
      </c>
      <c r="W20" s="152" t="s">
        <v>5181</v>
      </c>
      <c r="X20" s="152">
        <f>GlobBerMedDisc!AB4</f>
        <v>0</v>
      </c>
      <c r="Y20" s="152" t="s">
        <v>5182</v>
      </c>
      <c r="Z20" s="152" t="str">
        <f>GlobBerMedDisc!AC4</f>
        <v/>
      </c>
      <c r="AA20" s="152" t="s">
        <v>3304</v>
      </c>
      <c r="AB20" s="152">
        <f>GlobBerMedDisc!AI4</f>
        <v>0</v>
      </c>
      <c r="AC20" s="152" t="s">
        <v>354</v>
      </c>
      <c r="AD20" s="152">
        <f>GlobBerMedDisc!AD4</f>
        <v>0</v>
      </c>
      <c r="AE20" s="152" t="s">
        <v>874</v>
      </c>
      <c r="AF20" s="152">
        <f>GlobBerMedDisc!AJ4</f>
        <v>0</v>
      </c>
      <c r="AG20" s="152" t="s">
        <v>872</v>
      </c>
      <c r="AH20" s="152">
        <f>GlobBerMedDisc!V4</f>
        <v>0</v>
      </c>
      <c r="AI20" s="152" t="s">
        <v>876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5151</v>
      </c>
      <c r="D21" s="157" t="s">
        <v>344</v>
      </c>
      <c r="E21" s="152" t="s">
        <v>5179</v>
      </c>
      <c r="F21" s="152">
        <f>GlobBerMedDisc!B5</f>
        <v>0</v>
      </c>
      <c r="G21" s="152" t="s">
        <v>362</v>
      </c>
      <c r="H21" s="152">
        <f>GlobBerMedDisc!D5</f>
        <v>0</v>
      </c>
      <c r="I21" s="152" t="s">
        <v>3440</v>
      </c>
      <c r="J21" s="152">
        <f>GlobBerMedDisc!C5</f>
        <v>0</v>
      </c>
      <c r="K21" s="152" t="s">
        <v>156</v>
      </c>
      <c r="L21" s="152" t="str">
        <f>GlobBerMedDisc!AK5&amp;" "&amp;GlobBerMedDisc!AL5</f>
        <v xml:space="preserve">0 </v>
      </c>
      <c r="M21" s="152" t="s">
        <v>157</v>
      </c>
      <c r="N21" s="152" t="str">
        <f>GlobBerMedDisc!X5</f>
        <v/>
      </c>
      <c r="O21" s="152" t="s">
        <v>4101</v>
      </c>
      <c r="P21" s="152" t="str">
        <f>GlobBerMedDisc!Y5</f>
        <v/>
      </c>
      <c r="Q21" s="152" t="s">
        <v>353</v>
      </c>
      <c r="R21" s="152" t="str">
        <f>GlobBerMedDisc!Z5</f>
        <v/>
      </c>
      <c r="S21" s="152" t="s">
        <v>871</v>
      </c>
      <c r="T21" s="152" t="str">
        <f>GlobBerMedDisc!AO5</f>
        <v/>
      </c>
      <c r="U21" s="152" t="s">
        <v>5180</v>
      </c>
      <c r="V21" s="152" t="str">
        <f>GlobBerMedDisc!AA5</f>
        <v/>
      </c>
      <c r="W21" s="152" t="s">
        <v>5181</v>
      </c>
      <c r="X21" s="152">
        <f>GlobBerMedDisc!AB5</f>
        <v>0</v>
      </c>
      <c r="Y21" s="152" t="s">
        <v>5182</v>
      </c>
      <c r="Z21" s="152" t="str">
        <f>GlobBerMedDisc!AC5</f>
        <v/>
      </c>
      <c r="AA21" s="152" t="s">
        <v>3304</v>
      </c>
      <c r="AB21" s="152">
        <f>GlobBerMedDisc!AI5</f>
        <v>0</v>
      </c>
      <c r="AC21" s="152" t="s">
        <v>354</v>
      </c>
      <c r="AD21" s="152">
        <f>GlobBerMedDisc!AD5</f>
        <v>0</v>
      </c>
      <c r="AE21" s="152" t="s">
        <v>874</v>
      </c>
      <c r="AF21" s="152">
        <f>GlobBerMedDisc!AJ5</f>
        <v>0</v>
      </c>
      <c r="AG21" s="152" t="s">
        <v>872</v>
      </c>
      <c r="AH21" s="152">
        <f>GlobBerMedDisc!V5</f>
        <v>0</v>
      </c>
      <c r="AI21" s="152" t="s">
        <v>876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5151</v>
      </c>
      <c r="D22" s="157" t="s">
        <v>345</v>
      </c>
      <c r="E22" s="152" t="s">
        <v>5179</v>
      </c>
      <c r="F22" s="152">
        <f>GlobBerMedDisc!B6</f>
        <v>0</v>
      </c>
      <c r="G22" s="152" t="s">
        <v>362</v>
      </c>
      <c r="H22" s="152">
        <f>GlobBerMedDisc!D6</f>
        <v>0</v>
      </c>
      <c r="I22" s="152" t="s">
        <v>3440</v>
      </c>
      <c r="J22" s="152">
        <f>GlobBerMedDisc!C6</f>
        <v>0</v>
      </c>
      <c r="K22" s="152" t="s">
        <v>156</v>
      </c>
      <c r="L22" s="152" t="str">
        <f>GlobBerMedDisc!AK6&amp;" "&amp;GlobBerMedDisc!AL6</f>
        <v xml:space="preserve">0 </v>
      </c>
      <c r="M22" s="152" t="s">
        <v>157</v>
      </c>
      <c r="N22" s="152" t="str">
        <f>GlobBerMedDisc!X6</f>
        <v/>
      </c>
      <c r="O22" s="152" t="s">
        <v>4101</v>
      </c>
      <c r="P22" s="152" t="str">
        <f>GlobBerMedDisc!Y6</f>
        <v/>
      </c>
      <c r="Q22" s="152" t="s">
        <v>353</v>
      </c>
      <c r="R22" s="152" t="str">
        <f>GlobBerMedDisc!Z6</f>
        <v/>
      </c>
      <c r="S22" s="152" t="s">
        <v>871</v>
      </c>
      <c r="T22" s="152" t="str">
        <f>GlobBerMedDisc!AO6</f>
        <v/>
      </c>
      <c r="U22" s="152" t="s">
        <v>5180</v>
      </c>
      <c r="V22" s="152" t="str">
        <f>GlobBerMedDisc!AA6</f>
        <v/>
      </c>
      <c r="W22" s="152" t="s">
        <v>5181</v>
      </c>
      <c r="X22" s="152">
        <f>GlobBerMedDisc!AB6</f>
        <v>0</v>
      </c>
      <c r="Y22" s="152" t="s">
        <v>5182</v>
      </c>
      <c r="Z22" s="152" t="str">
        <f>GlobBerMedDisc!AC6</f>
        <v/>
      </c>
      <c r="AA22" s="152" t="s">
        <v>3304</v>
      </c>
      <c r="AB22" s="152">
        <f>GlobBerMedDisc!AI6</f>
        <v>0</v>
      </c>
      <c r="AC22" s="152" t="s">
        <v>354</v>
      </c>
      <c r="AD22" s="152">
        <f>GlobBerMedDisc!AD6</f>
        <v>0</v>
      </c>
      <c r="AE22" s="152" t="s">
        <v>874</v>
      </c>
      <c r="AF22" s="152">
        <f>GlobBerMedDisc!AJ6</f>
        <v>0</v>
      </c>
      <c r="AG22" s="152" t="s">
        <v>872</v>
      </c>
      <c r="AH22" s="152">
        <f>GlobBerMedDisc!V6</f>
        <v>0</v>
      </c>
      <c r="AI22" s="152" t="s">
        <v>876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5151</v>
      </c>
      <c r="D23" s="157" t="s">
        <v>346</v>
      </c>
      <c r="E23" s="152" t="s">
        <v>5179</v>
      </c>
      <c r="F23" s="152">
        <f>GlobBerMedDisc!B7</f>
        <v>0</v>
      </c>
      <c r="G23" s="152" t="s">
        <v>362</v>
      </c>
      <c r="H23" s="152">
        <f>GlobBerMedDisc!D7</f>
        <v>0</v>
      </c>
      <c r="I23" s="152" t="s">
        <v>3440</v>
      </c>
      <c r="J23" s="152">
        <f>GlobBerMedDisc!C7</f>
        <v>0</v>
      </c>
      <c r="K23" s="152" t="s">
        <v>156</v>
      </c>
      <c r="L23" s="152" t="str">
        <f>GlobBerMedDisc!AK7&amp;" "&amp;GlobBerMedDisc!AL7</f>
        <v xml:space="preserve">0 </v>
      </c>
      <c r="M23" s="152" t="s">
        <v>157</v>
      </c>
      <c r="N23" s="152" t="str">
        <f>GlobBerMedDisc!X7</f>
        <v/>
      </c>
      <c r="O23" s="152" t="s">
        <v>4101</v>
      </c>
      <c r="P23" s="152" t="str">
        <f>GlobBerMedDisc!Y7</f>
        <v/>
      </c>
      <c r="Q23" s="152" t="s">
        <v>353</v>
      </c>
      <c r="R23" s="152" t="str">
        <f>GlobBerMedDisc!Z7</f>
        <v/>
      </c>
      <c r="S23" s="152" t="s">
        <v>871</v>
      </c>
      <c r="T23" s="152" t="str">
        <f>GlobBerMedDisc!AO7</f>
        <v/>
      </c>
      <c r="U23" s="152" t="s">
        <v>5180</v>
      </c>
      <c r="V23" s="152" t="str">
        <f>GlobBerMedDisc!AA7</f>
        <v/>
      </c>
      <c r="W23" s="152" t="s">
        <v>5181</v>
      </c>
      <c r="X23" s="152">
        <f>GlobBerMedDisc!AB7</f>
        <v>0</v>
      </c>
      <c r="Y23" s="152" t="s">
        <v>5182</v>
      </c>
      <c r="Z23" s="152" t="str">
        <f>GlobBerMedDisc!AC7</f>
        <v/>
      </c>
      <c r="AA23" s="152" t="s">
        <v>3304</v>
      </c>
      <c r="AB23" s="152">
        <f>GlobBerMedDisc!AI7</f>
        <v>0</v>
      </c>
      <c r="AC23" s="152" t="s">
        <v>354</v>
      </c>
      <c r="AD23" s="152">
        <f>GlobBerMedDisc!AD7</f>
        <v>0</v>
      </c>
      <c r="AE23" s="152" t="s">
        <v>874</v>
      </c>
      <c r="AF23" s="152">
        <f>GlobBerMedDisc!AJ7</f>
        <v>0</v>
      </c>
      <c r="AG23" s="152" t="s">
        <v>872</v>
      </c>
      <c r="AH23" s="152">
        <f>GlobBerMedDisc!V7</f>
        <v>0</v>
      </c>
      <c r="AI23" s="152" t="s">
        <v>876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5151</v>
      </c>
      <c r="D24" s="157" t="s">
        <v>347</v>
      </c>
      <c r="E24" s="152" t="s">
        <v>5179</v>
      </c>
      <c r="F24" s="152">
        <f>GlobBerMedDisc!B8</f>
        <v>0</v>
      </c>
      <c r="G24" s="152" t="s">
        <v>362</v>
      </c>
      <c r="H24" s="152">
        <f>GlobBerMedDisc!D8</f>
        <v>0</v>
      </c>
      <c r="I24" s="152" t="s">
        <v>3440</v>
      </c>
      <c r="J24" s="152">
        <f>GlobBerMedDisc!C8</f>
        <v>0</v>
      </c>
      <c r="K24" s="152" t="s">
        <v>156</v>
      </c>
      <c r="L24" s="152" t="str">
        <f>GlobBerMedDisc!AK8&amp;" "&amp;GlobBerMedDisc!AL8</f>
        <v xml:space="preserve">0 </v>
      </c>
      <c r="M24" s="152" t="s">
        <v>157</v>
      </c>
      <c r="N24" s="152" t="str">
        <f>GlobBerMedDisc!X8</f>
        <v/>
      </c>
      <c r="O24" s="152" t="s">
        <v>4101</v>
      </c>
      <c r="P24" s="152" t="str">
        <f>GlobBerMedDisc!Y8</f>
        <v/>
      </c>
      <c r="Q24" s="152" t="s">
        <v>353</v>
      </c>
      <c r="R24" s="152" t="str">
        <f>GlobBerMedDisc!Z8</f>
        <v/>
      </c>
      <c r="S24" s="152" t="s">
        <v>871</v>
      </c>
      <c r="T24" s="152" t="str">
        <f>GlobBerMedDisc!AO8</f>
        <v/>
      </c>
      <c r="U24" s="152" t="s">
        <v>5180</v>
      </c>
      <c r="V24" s="152" t="str">
        <f>GlobBerMedDisc!AA8</f>
        <v/>
      </c>
      <c r="W24" s="152" t="s">
        <v>5181</v>
      </c>
      <c r="X24" s="152">
        <f>GlobBerMedDisc!AB8</f>
        <v>0</v>
      </c>
      <c r="Y24" s="152" t="s">
        <v>5182</v>
      </c>
      <c r="Z24" s="152" t="str">
        <f>GlobBerMedDisc!AC8</f>
        <v/>
      </c>
      <c r="AA24" s="152" t="s">
        <v>3304</v>
      </c>
      <c r="AB24" s="152">
        <f>GlobBerMedDisc!AI8</f>
        <v>0</v>
      </c>
      <c r="AC24" s="152" t="s">
        <v>354</v>
      </c>
      <c r="AD24" s="152">
        <f>GlobBerMedDisc!AD8</f>
        <v>0</v>
      </c>
      <c r="AE24" s="152" t="s">
        <v>874</v>
      </c>
      <c r="AF24" s="152">
        <f>GlobBerMedDisc!AJ8</f>
        <v>0</v>
      </c>
      <c r="AG24" s="152" t="s">
        <v>872</v>
      </c>
      <c r="AH24" s="152">
        <f>GlobBerMedDisc!V8</f>
        <v>0</v>
      </c>
      <c r="AI24" s="152" t="s">
        <v>876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5151</v>
      </c>
      <c r="D25" s="157" t="s">
        <v>348</v>
      </c>
      <c r="E25" s="152" t="s">
        <v>5179</v>
      </c>
      <c r="F25" s="152">
        <f>GlobBerMedDisc!B9</f>
        <v>0</v>
      </c>
      <c r="G25" s="152" t="s">
        <v>362</v>
      </c>
      <c r="H25" s="152">
        <f>GlobBerMedDisc!D9</f>
        <v>0</v>
      </c>
      <c r="I25" s="152" t="s">
        <v>3440</v>
      </c>
      <c r="J25" s="152">
        <f>GlobBerMedDisc!C9</f>
        <v>0</v>
      </c>
      <c r="K25" s="152" t="s">
        <v>156</v>
      </c>
      <c r="L25" s="152" t="str">
        <f>GlobBerMedDisc!AK9&amp;" "&amp;GlobBerMedDisc!AL9</f>
        <v xml:space="preserve">0 </v>
      </c>
      <c r="M25" s="152" t="s">
        <v>157</v>
      </c>
      <c r="N25" s="152" t="str">
        <f>GlobBerMedDisc!X9</f>
        <v/>
      </c>
      <c r="O25" s="152" t="s">
        <v>4101</v>
      </c>
      <c r="P25" s="152" t="str">
        <f>GlobBerMedDisc!Y9</f>
        <v/>
      </c>
      <c r="Q25" s="152" t="s">
        <v>353</v>
      </c>
      <c r="R25" s="152" t="str">
        <f>GlobBerMedDisc!Z9</f>
        <v/>
      </c>
      <c r="S25" s="152" t="s">
        <v>871</v>
      </c>
      <c r="T25" s="152" t="str">
        <f>GlobBerMedDisc!AO9</f>
        <v/>
      </c>
      <c r="U25" s="152" t="s">
        <v>5180</v>
      </c>
      <c r="V25" s="152" t="str">
        <f>GlobBerMedDisc!AA9</f>
        <v/>
      </c>
      <c r="W25" s="152" t="s">
        <v>5181</v>
      </c>
      <c r="X25" s="152">
        <f>GlobBerMedDisc!AB9</f>
        <v>0</v>
      </c>
      <c r="Y25" s="152" t="s">
        <v>5182</v>
      </c>
      <c r="Z25" s="152" t="str">
        <f>GlobBerMedDisc!AC9</f>
        <v/>
      </c>
      <c r="AA25" s="152" t="s">
        <v>3304</v>
      </c>
      <c r="AB25" s="152">
        <f>GlobBerMedDisc!AI9</f>
        <v>0</v>
      </c>
      <c r="AC25" s="152" t="s">
        <v>354</v>
      </c>
      <c r="AD25" s="152">
        <f>GlobBerMedDisc!AD9</f>
        <v>0</v>
      </c>
      <c r="AE25" s="152" t="s">
        <v>874</v>
      </c>
      <c r="AF25" s="152">
        <f>GlobBerMedDisc!AJ9</f>
        <v>0</v>
      </c>
      <c r="AG25" s="152" t="s">
        <v>872</v>
      </c>
      <c r="AH25" s="152">
        <f>GlobBerMedDisc!V9</f>
        <v>0</v>
      </c>
      <c r="AI25" s="152" t="s">
        <v>876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5151</v>
      </c>
      <c r="D26" s="157" t="s">
        <v>349</v>
      </c>
      <c r="E26" s="152" t="s">
        <v>5179</v>
      </c>
      <c r="F26" s="152">
        <f>GlobBerMedDisc!B10</f>
        <v>0</v>
      </c>
      <c r="G26" s="152" t="s">
        <v>362</v>
      </c>
      <c r="H26" s="152">
        <f>GlobBerMedDisc!D10</f>
        <v>0</v>
      </c>
      <c r="I26" s="152" t="s">
        <v>3440</v>
      </c>
      <c r="J26" s="152">
        <f>GlobBerMedDisc!C10</f>
        <v>0</v>
      </c>
      <c r="K26" s="152" t="s">
        <v>156</v>
      </c>
      <c r="L26" s="152" t="str">
        <f>GlobBerMedDisc!AK10&amp;" "&amp;GlobBerMedDisc!AL10</f>
        <v xml:space="preserve">0 </v>
      </c>
      <c r="M26" s="152" t="s">
        <v>157</v>
      </c>
      <c r="N26" s="152" t="str">
        <f>GlobBerMedDisc!X10</f>
        <v/>
      </c>
      <c r="O26" s="152" t="s">
        <v>4101</v>
      </c>
      <c r="P26" s="152" t="str">
        <f>GlobBerMedDisc!Y10</f>
        <v/>
      </c>
      <c r="Q26" s="152" t="s">
        <v>353</v>
      </c>
      <c r="R26" s="152" t="str">
        <f>GlobBerMedDisc!Z10</f>
        <v/>
      </c>
      <c r="S26" s="152" t="s">
        <v>871</v>
      </c>
      <c r="T26" s="152" t="str">
        <f>GlobBerMedDisc!AO10</f>
        <v/>
      </c>
      <c r="U26" s="152" t="s">
        <v>5180</v>
      </c>
      <c r="V26" s="152" t="str">
        <f>GlobBerMedDisc!AA10</f>
        <v/>
      </c>
      <c r="W26" s="152" t="s">
        <v>5181</v>
      </c>
      <c r="X26" s="152">
        <f>GlobBerMedDisc!AB10</f>
        <v>0</v>
      </c>
      <c r="Y26" s="152" t="s">
        <v>5182</v>
      </c>
      <c r="Z26" s="152" t="str">
        <f>GlobBerMedDisc!AC10</f>
        <v/>
      </c>
      <c r="AA26" s="152" t="s">
        <v>3304</v>
      </c>
      <c r="AB26" s="152">
        <f>GlobBerMedDisc!AI10</f>
        <v>0</v>
      </c>
      <c r="AC26" s="152" t="s">
        <v>354</v>
      </c>
      <c r="AD26" s="152">
        <f>GlobBerMedDisc!AD10</f>
        <v>0</v>
      </c>
      <c r="AE26" s="152" t="s">
        <v>874</v>
      </c>
      <c r="AF26" s="152">
        <f>GlobBerMedDisc!AJ10</f>
        <v>0</v>
      </c>
      <c r="AG26" s="152" t="s">
        <v>872</v>
      </c>
      <c r="AH26" s="152">
        <f>GlobBerMedDisc!V10</f>
        <v>0</v>
      </c>
      <c r="AI26" s="152" t="s">
        <v>876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5151</v>
      </c>
      <c r="D27" s="157" t="s">
        <v>493</v>
      </c>
      <c r="E27" s="152" t="s">
        <v>5179</v>
      </c>
      <c r="F27" s="152">
        <f>GlobBerMedDisc!B11</f>
        <v>0</v>
      </c>
      <c r="G27" s="152" t="s">
        <v>362</v>
      </c>
      <c r="H27" s="152">
        <f>GlobBerMedDisc!D11</f>
        <v>0</v>
      </c>
      <c r="I27" s="152" t="s">
        <v>3440</v>
      </c>
      <c r="J27" s="152">
        <f>GlobBerMedDisc!C11</f>
        <v>0</v>
      </c>
      <c r="K27" s="152" t="s">
        <v>156</v>
      </c>
      <c r="L27" s="152" t="str">
        <f>GlobBerMedDisc!AK11&amp;" "&amp;GlobBerMedDisc!AL11</f>
        <v xml:space="preserve">0 </v>
      </c>
      <c r="M27" s="152" t="s">
        <v>157</v>
      </c>
      <c r="N27" s="152" t="str">
        <f>GlobBerMedDisc!X11</f>
        <v/>
      </c>
      <c r="O27" s="152" t="s">
        <v>4101</v>
      </c>
      <c r="P27" s="152" t="str">
        <f>GlobBerMedDisc!Y11</f>
        <v/>
      </c>
      <c r="Q27" s="152" t="s">
        <v>353</v>
      </c>
      <c r="R27" s="152" t="str">
        <f>GlobBerMedDisc!Z11</f>
        <v/>
      </c>
      <c r="S27" s="152" t="s">
        <v>871</v>
      </c>
      <c r="T27" s="152" t="str">
        <f>GlobBerMedDisc!AO11</f>
        <v/>
      </c>
      <c r="U27" s="152" t="s">
        <v>5180</v>
      </c>
      <c r="V27" s="152" t="str">
        <f>GlobBerMedDisc!AA11</f>
        <v/>
      </c>
      <c r="W27" s="152" t="s">
        <v>5181</v>
      </c>
      <c r="X27" s="152">
        <f>GlobBerMedDisc!AB11</f>
        <v>0</v>
      </c>
      <c r="Y27" s="152" t="s">
        <v>5182</v>
      </c>
      <c r="Z27" s="152" t="str">
        <f>GlobBerMedDisc!AC11</f>
        <v/>
      </c>
      <c r="AA27" s="152" t="s">
        <v>3304</v>
      </c>
      <c r="AB27" s="152">
        <f>GlobBerMedDisc!AI11</f>
        <v>0</v>
      </c>
      <c r="AC27" s="152" t="s">
        <v>354</v>
      </c>
      <c r="AD27" s="152">
        <f>GlobBerMedDisc!AD11</f>
        <v>0</v>
      </c>
      <c r="AE27" s="152" t="s">
        <v>874</v>
      </c>
      <c r="AF27" s="152">
        <f>GlobBerMedDisc!AJ11</f>
        <v>0</v>
      </c>
      <c r="AG27" s="152" t="s">
        <v>872</v>
      </c>
      <c r="AH27" s="152">
        <f>GlobBerMedDisc!V11</f>
        <v>0</v>
      </c>
      <c r="AI27" s="152" t="s">
        <v>876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5151</v>
      </c>
      <c r="D28" s="157" t="s">
        <v>494</v>
      </c>
      <c r="E28" s="152" t="s">
        <v>5179</v>
      </c>
      <c r="F28" s="152">
        <f>GlobBerMedDisc!B12</f>
        <v>0</v>
      </c>
      <c r="G28" s="152" t="s">
        <v>362</v>
      </c>
      <c r="H28" s="152">
        <f>GlobBerMedDisc!D12</f>
        <v>0</v>
      </c>
      <c r="I28" s="152" t="s">
        <v>3440</v>
      </c>
      <c r="J28" s="152">
        <f>GlobBerMedDisc!C12</f>
        <v>0</v>
      </c>
      <c r="K28" s="152" t="s">
        <v>156</v>
      </c>
      <c r="L28" s="152" t="str">
        <f>GlobBerMedDisc!AK12&amp;" "&amp;GlobBerMedDisc!AL12</f>
        <v xml:space="preserve">0 </v>
      </c>
      <c r="M28" s="152" t="s">
        <v>157</v>
      </c>
      <c r="N28" s="152" t="str">
        <f>GlobBerMedDisc!X12</f>
        <v/>
      </c>
      <c r="O28" s="152" t="s">
        <v>4101</v>
      </c>
      <c r="P28" s="152" t="str">
        <f>GlobBerMedDisc!Y12</f>
        <v/>
      </c>
      <c r="Q28" s="152" t="s">
        <v>353</v>
      </c>
      <c r="R28" s="152" t="str">
        <f>GlobBerMedDisc!Z12</f>
        <v/>
      </c>
      <c r="S28" s="152" t="s">
        <v>871</v>
      </c>
      <c r="T28" s="152" t="str">
        <f>GlobBerMedDisc!AO12</f>
        <v/>
      </c>
      <c r="U28" s="152" t="s">
        <v>5180</v>
      </c>
      <c r="V28" s="152" t="str">
        <f>GlobBerMedDisc!AA12</f>
        <v/>
      </c>
      <c r="W28" s="152" t="s">
        <v>5181</v>
      </c>
      <c r="X28" s="152">
        <f>GlobBerMedDisc!AB12</f>
        <v>0</v>
      </c>
      <c r="Y28" s="152" t="s">
        <v>5182</v>
      </c>
      <c r="Z28" s="152" t="str">
        <f>GlobBerMedDisc!AC12</f>
        <v/>
      </c>
      <c r="AA28" s="152" t="s">
        <v>3304</v>
      </c>
      <c r="AB28" s="152">
        <f>GlobBerMedDisc!AI12</f>
        <v>0</v>
      </c>
      <c r="AC28" s="152" t="s">
        <v>354</v>
      </c>
      <c r="AD28" s="152">
        <f>GlobBerMedDisc!AD12</f>
        <v>0</v>
      </c>
      <c r="AE28" s="152" t="s">
        <v>874</v>
      </c>
      <c r="AF28" s="152">
        <f>GlobBerMedDisc!AJ12</f>
        <v>0</v>
      </c>
      <c r="AG28" s="152" t="s">
        <v>872</v>
      </c>
      <c r="AH28" s="152">
        <f>GlobBerMedDisc!V12</f>
        <v>0</v>
      </c>
      <c r="AI28" s="152" t="s">
        <v>876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5151</v>
      </c>
      <c r="D29" s="157" t="s">
        <v>495</v>
      </c>
      <c r="E29" s="152" t="s">
        <v>5179</v>
      </c>
      <c r="F29" s="152">
        <f>GlobBerMedDisc!B13</f>
        <v>0</v>
      </c>
      <c r="G29" s="152" t="s">
        <v>362</v>
      </c>
      <c r="H29" s="152">
        <f>GlobBerMedDisc!D13</f>
        <v>0</v>
      </c>
      <c r="I29" s="152" t="s">
        <v>3440</v>
      </c>
      <c r="J29" s="152">
        <f>GlobBerMedDisc!C13</f>
        <v>0</v>
      </c>
      <c r="K29" s="152" t="s">
        <v>156</v>
      </c>
      <c r="L29" s="152" t="str">
        <f>GlobBerMedDisc!AK13&amp;" "&amp;GlobBerMedDisc!AL13</f>
        <v xml:space="preserve">0 </v>
      </c>
      <c r="M29" s="152" t="s">
        <v>157</v>
      </c>
      <c r="N29" s="152" t="str">
        <f>GlobBerMedDisc!X13</f>
        <v/>
      </c>
      <c r="O29" s="152" t="s">
        <v>4101</v>
      </c>
      <c r="P29" s="152" t="str">
        <f>GlobBerMedDisc!Y13</f>
        <v/>
      </c>
      <c r="Q29" s="152" t="s">
        <v>353</v>
      </c>
      <c r="R29" s="152" t="str">
        <f>GlobBerMedDisc!Z13</f>
        <v/>
      </c>
      <c r="S29" s="152" t="s">
        <v>871</v>
      </c>
      <c r="T29" s="152" t="str">
        <f>GlobBerMedDisc!AO13</f>
        <v/>
      </c>
      <c r="U29" s="152" t="s">
        <v>5180</v>
      </c>
      <c r="V29" s="152" t="str">
        <f>GlobBerMedDisc!AA13</f>
        <v/>
      </c>
      <c r="W29" s="152" t="s">
        <v>5181</v>
      </c>
      <c r="X29" s="152">
        <f>GlobBerMedDisc!AB13</f>
        <v>0</v>
      </c>
      <c r="Y29" s="152" t="s">
        <v>5182</v>
      </c>
      <c r="Z29" s="152" t="str">
        <f>GlobBerMedDisc!AC13</f>
        <v/>
      </c>
      <c r="AA29" s="152" t="s">
        <v>3304</v>
      </c>
      <c r="AB29" s="152">
        <f>GlobBerMedDisc!AI13</f>
        <v>0</v>
      </c>
      <c r="AC29" s="152" t="s">
        <v>354</v>
      </c>
      <c r="AD29" s="152">
        <f>GlobBerMedDisc!AD13</f>
        <v>0</v>
      </c>
      <c r="AE29" s="152" t="s">
        <v>874</v>
      </c>
      <c r="AF29" s="152">
        <f>GlobBerMedDisc!AJ13</f>
        <v>0</v>
      </c>
      <c r="AG29" s="152" t="s">
        <v>872</v>
      </c>
      <c r="AH29" s="152">
        <f>GlobBerMedDisc!V13</f>
        <v>0</v>
      </c>
      <c r="AI29" s="152" t="s">
        <v>876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5151</v>
      </c>
      <c r="D30" s="157" t="s">
        <v>589</v>
      </c>
      <c r="E30" s="152" t="s">
        <v>5179</v>
      </c>
      <c r="F30" s="152">
        <f>GlobBerMedDisc!B14</f>
        <v>0</v>
      </c>
      <c r="G30" s="152" t="s">
        <v>362</v>
      </c>
      <c r="H30" s="152">
        <f>GlobBerMedDisc!D14</f>
        <v>0</v>
      </c>
      <c r="I30" s="152" t="s">
        <v>3440</v>
      </c>
      <c r="J30" s="152">
        <f>GlobBerMedDisc!C14</f>
        <v>0</v>
      </c>
      <c r="K30" s="152" t="s">
        <v>156</v>
      </c>
      <c r="L30" s="152" t="str">
        <f>GlobBerMedDisc!AK14&amp;" "&amp;GlobBerMedDisc!AL14</f>
        <v xml:space="preserve">0 </v>
      </c>
      <c r="M30" s="152" t="s">
        <v>157</v>
      </c>
      <c r="N30" s="152" t="str">
        <f>GlobBerMedDisc!X14</f>
        <v/>
      </c>
      <c r="O30" s="152" t="s">
        <v>4101</v>
      </c>
      <c r="P30" s="152" t="str">
        <f>GlobBerMedDisc!Y14</f>
        <v/>
      </c>
      <c r="Q30" s="152" t="s">
        <v>353</v>
      </c>
      <c r="R30" s="152" t="str">
        <f>GlobBerMedDisc!Z14</f>
        <v/>
      </c>
      <c r="S30" s="152" t="s">
        <v>871</v>
      </c>
      <c r="T30" s="152" t="str">
        <f>GlobBerMedDisc!AO14</f>
        <v/>
      </c>
      <c r="U30" s="152" t="s">
        <v>5180</v>
      </c>
      <c r="V30" s="152" t="str">
        <f>GlobBerMedDisc!AA14</f>
        <v/>
      </c>
      <c r="W30" s="152" t="s">
        <v>5181</v>
      </c>
      <c r="X30" s="152">
        <f>GlobBerMedDisc!AB14</f>
        <v>0</v>
      </c>
      <c r="Y30" s="152" t="s">
        <v>5182</v>
      </c>
      <c r="Z30" s="152" t="str">
        <f>GlobBerMedDisc!AC14</f>
        <v/>
      </c>
      <c r="AA30" s="152" t="s">
        <v>3304</v>
      </c>
      <c r="AB30" s="152">
        <f>GlobBerMedDisc!AI14</f>
        <v>0</v>
      </c>
      <c r="AC30" s="152" t="s">
        <v>354</v>
      </c>
      <c r="AD30" s="152">
        <f>GlobBerMedDisc!AD14</f>
        <v>0</v>
      </c>
      <c r="AE30" s="152" t="s">
        <v>874</v>
      </c>
      <c r="AF30" s="152">
        <f>GlobBerMedDisc!AJ14</f>
        <v>0</v>
      </c>
      <c r="AG30" s="152" t="s">
        <v>872</v>
      </c>
      <c r="AH30" s="152">
        <f>GlobBerMedDisc!V14</f>
        <v>0</v>
      </c>
      <c r="AI30" s="152" t="s">
        <v>876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5151</v>
      </c>
      <c r="D31" s="157" t="s">
        <v>590</v>
      </c>
      <c r="E31" s="152" t="s">
        <v>5179</v>
      </c>
      <c r="F31" s="152">
        <f>GlobBerMedDisc!B15</f>
        <v>0</v>
      </c>
      <c r="G31" s="152" t="s">
        <v>362</v>
      </c>
      <c r="H31" s="152">
        <f>GlobBerMedDisc!D15</f>
        <v>0</v>
      </c>
      <c r="I31" s="152" t="s">
        <v>3440</v>
      </c>
      <c r="J31" s="152">
        <f>GlobBerMedDisc!C15</f>
        <v>0</v>
      </c>
      <c r="K31" s="152" t="s">
        <v>156</v>
      </c>
      <c r="L31" s="152" t="str">
        <f>GlobBerMedDisc!AK15&amp;" "&amp;GlobBerMedDisc!AL15</f>
        <v xml:space="preserve">0 </v>
      </c>
      <c r="M31" s="152" t="s">
        <v>157</v>
      </c>
      <c r="N31" s="152" t="str">
        <f>GlobBerMedDisc!X15</f>
        <v/>
      </c>
      <c r="O31" s="152" t="s">
        <v>4101</v>
      </c>
      <c r="P31" s="152" t="str">
        <f>GlobBerMedDisc!Y15</f>
        <v/>
      </c>
      <c r="Q31" s="152" t="s">
        <v>353</v>
      </c>
      <c r="R31" s="152" t="str">
        <f>GlobBerMedDisc!Z15</f>
        <v/>
      </c>
      <c r="S31" s="152" t="s">
        <v>871</v>
      </c>
      <c r="T31" s="152" t="str">
        <f>GlobBerMedDisc!AO15</f>
        <v/>
      </c>
      <c r="U31" s="152" t="s">
        <v>5180</v>
      </c>
      <c r="V31" s="152" t="str">
        <f>GlobBerMedDisc!AA15</f>
        <v/>
      </c>
      <c r="W31" s="152" t="s">
        <v>5181</v>
      </c>
      <c r="X31" s="152">
        <f>GlobBerMedDisc!AB15</f>
        <v>0</v>
      </c>
      <c r="Y31" s="152" t="s">
        <v>5182</v>
      </c>
      <c r="Z31" s="152" t="str">
        <f>GlobBerMedDisc!AC15</f>
        <v/>
      </c>
      <c r="AA31" s="152" t="s">
        <v>3304</v>
      </c>
      <c r="AB31" s="152">
        <f>GlobBerMedDisc!AI15</f>
        <v>0</v>
      </c>
      <c r="AC31" s="152" t="s">
        <v>354</v>
      </c>
      <c r="AD31" s="152">
        <f>GlobBerMedDisc!AD15</f>
        <v>0</v>
      </c>
      <c r="AE31" s="152" t="s">
        <v>874</v>
      </c>
      <c r="AF31" s="152">
        <f>GlobBerMedDisc!AJ15</f>
        <v>0</v>
      </c>
      <c r="AG31" s="152" t="s">
        <v>872</v>
      </c>
      <c r="AH31" s="152">
        <f>GlobBerMedDisc!V15</f>
        <v>0</v>
      </c>
      <c r="AI31" s="152" t="s">
        <v>876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5151</v>
      </c>
      <c r="D32" s="157" t="s">
        <v>829</v>
      </c>
      <c r="E32" s="152" t="s">
        <v>5179</v>
      </c>
      <c r="F32" s="152">
        <f>GlobBerMedDisc!B16</f>
        <v>0</v>
      </c>
      <c r="G32" s="152" t="s">
        <v>362</v>
      </c>
      <c r="H32" s="152">
        <f>GlobBerMedDisc!D16</f>
        <v>0</v>
      </c>
      <c r="I32" s="152" t="s">
        <v>3440</v>
      </c>
      <c r="J32" s="152">
        <f>GlobBerMedDisc!C16</f>
        <v>0</v>
      </c>
      <c r="K32" s="152" t="s">
        <v>156</v>
      </c>
      <c r="L32" s="152" t="str">
        <f>GlobBerMedDisc!AK16&amp;" "&amp;GlobBerMedDisc!AL16</f>
        <v xml:space="preserve">0 </v>
      </c>
      <c r="M32" s="152" t="s">
        <v>157</v>
      </c>
      <c r="N32" s="152" t="str">
        <f>GlobBerMedDisc!X16</f>
        <v/>
      </c>
      <c r="O32" s="152" t="s">
        <v>4101</v>
      </c>
      <c r="P32" s="152" t="str">
        <f>GlobBerMedDisc!Y16</f>
        <v/>
      </c>
      <c r="Q32" s="152" t="s">
        <v>353</v>
      </c>
      <c r="R32" s="152" t="str">
        <f>GlobBerMedDisc!Z16</f>
        <v/>
      </c>
      <c r="S32" s="152" t="s">
        <v>871</v>
      </c>
      <c r="T32" s="152" t="str">
        <f>GlobBerMedDisc!AO16</f>
        <v/>
      </c>
      <c r="U32" s="152" t="s">
        <v>5180</v>
      </c>
      <c r="V32" s="152" t="str">
        <f>GlobBerMedDisc!AA16</f>
        <v/>
      </c>
      <c r="W32" s="152" t="s">
        <v>5181</v>
      </c>
      <c r="X32" s="152">
        <f>GlobBerMedDisc!AB16</f>
        <v>0</v>
      </c>
      <c r="Y32" s="152" t="s">
        <v>5182</v>
      </c>
      <c r="Z32" s="152" t="str">
        <f>GlobBerMedDisc!AC16</f>
        <v/>
      </c>
      <c r="AA32" s="152" t="s">
        <v>3304</v>
      </c>
      <c r="AB32" s="152">
        <f>GlobBerMedDisc!AI16</f>
        <v>0</v>
      </c>
      <c r="AC32" s="152" t="s">
        <v>354</v>
      </c>
      <c r="AD32" s="152">
        <f>GlobBerMedDisc!AD16</f>
        <v>0</v>
      </c>
      <c r="AE32" s="152" t="s">
        <v>874</v>
      </c>
      <c r="AF32" s="152">
        <f>GlobBerMedDisc!AJ16</f>
        <v>0</v>
      </c>
      <c r="AG32" s="152" t="s">
        <v>872</v>
      </c>
      <c r="AH32" s="152">
        <f>GlobBerMedDisc!V16</f>
        <v>0</v>
      </c>
      <c r="AI32" s="152" t="s">
        <v>876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5151</v>
      </c>
      <c r="D33" s="157" t="s">
        <v>843</v>
      </c>
      <c r="E33" s="152" t="s">
        <v>5179</v>
      </c>
      <c r="F33" s="152">
        <f>GlobBerMedDisc!B17</f>
        <v>0</v>
      </c>
      <c r="G33" s="152" t="s">
        <v>362</v>
      </c>
      <c r="H33" s="152">
        <f>GlobBerMedDisc!D17</f>
        <v>0</v>
      </c>
      <c r="I33" s="152" t="s">
        <v>3440</v>
      </c>
      <c r="J33" s="152">
        <f>GlobBerMedDisc!C17</f>
        <v>0</v>
      </c>
      <c r="K33" s="152" t="s">
        <v>156</v>
      </c>
      <c r="L33" s="152" t="str">
        <f>GlobBerMedDisc!AK17&amp;" "&amp;GlobBerMedDisc!AL17</f>
        <v xml:space="preserve">0 </v>
      </c>
      <c r="M33" s="152" t="s">
        <v>157</v>
      </c>
      <c r="N33" s="152" t="str">
        <f>GlobBerMedDisc!X17</f>
        <v/>
      </c>
      <c r="O33" s="152" t="s">
        <v>4101</v>
      </c>
      <c r="P33" s="152" t="str">
        <f>GlobBerMedDisc!Y17</f>
        <v/>
      </c>
      <c r="Q33" s="152" t="s">
        <v>353</v>
      </c>
      <c r="R33" s="152" t="str">
        <f>GlobBerMedDisc!Z17</f>
        <v/>
      </c>
      <c r="S33" s="152" t="s">
        <v>871</v>
      </c>
      <c r="T33" s="152" t="str">
        <f>GlobBerMedDisc!AO17</f>
        <v/>
      </c>
      <c r="U33" s="152" t="s">
        <v>5180</v>
      </c>
      <c r="V33" s="152" t="str">
        <f>GlobBerMedDisc!AA17</f>
        <v/>
      </c>
      <c r="W33" s="152" t="s">
        <v>5181</v>
      </c>
      <c r="X33" s="152">
        <f>GlobBerMedDisc!AB17</f>
        <v>0</v>
      </c>
      <c r="Y33" s="152" t="s">
        <v>5182</v>
      </c>
      <c r="Z33" s="152" t="str">
        <f>GlobBerMedDisc!AC17</f>
        <v/>
      </c>
      <c r="AA33" s="152" t="s">
        <v>3304</v>
      </c>
      <c r="AB33" s="152">
        <f>GlobBerMedDisc!AI17</f>
        <v>0</v>
      </c>
      <c r="AC33" s="152" t="s">
        <v>354</v>
      </c>
      <c r="AD33" s="152">
        <f>GlobBerMedDisc!AD17</f>
        <v>0</v>
      </c>
      <c r="AE33" s="152" t="s">
        <v>874</v>
      </c>
      <c r="AF33" s="152">
        <f>GlobBerMedDisc!AJ17</f>
        <v>0</v>
      </c>
      <c r="AG33" s="152" t="s">
        <v>872</v>
      </c>
      <c r="AH33" s="152">
        <f>GlobBerMedDisc!V17</f>
        <v>0</v>
      </c>
      <c r="AI33" s="152" t="s">
        <v>876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5151</v>
      </c>
      <c r="D34" s="157" t="s">
        <v>844</v>
      </c>
      <c r="E34" s="152" t="s">
        <v>5179</v>
      </c>
      <c r="F34" s="152">
        <f>GlobBerMedDisc!B18</f>
        <v>0</v>
      </c>
      <c r="G34" s="152" t="s">
        <v>362</v>
      </c>
      <c r="H34" s="152">
        <f>GlobBerMedDisc!D18</f>
        <v>0</v>
      </c>
      <c r="I34" s="152" t="s">
        <v>3440</v>
      </c>
      <c r="J34" s="152">
        <f>GlobBerMedDisc!C18</f>
        <v>0</v>
      </c>
      <c r="K34" s="152" t="s">
        <v>156</v>
      </c>
      <c r="L34" s="152" t="str">
        <f>GlobBerMedDisc!AK18&amp;" "&amp;GlobBerMedDisc!AL18</f>
        <v xml:space="preserve">0 </v>
      </c>
      <c r="M34" s="152" t="s">
        <v>157</v>
      </c>
      <c r="N34" s="152" t="str">
        <f>GlobBerMedDisc!X18</f>
        <v/>
      </c>
      <c r="O34" s="152" t="s">
        <v>4101</v>
      </c>
      <c r="P34" s="152" t="str">
        <f>GlobBerMedDisc!Y18</f>
        <v/>
      </c>
      <c r="Q34" s="152" t="s">
        <v>353</v>
      </c>
      <c r="R34" s="152" t="str">
        <f>GlobBerMedDisc!Z18</f>
        <v/>
      </c>
      <c r="S34" s="152" t="s">
        <v>871</v>
      </c>
      <c r="T34" s="152" t="str">
        <f>GlobBerMedDisc!AO18</f>
        <v/>
      </c>
      <c r="U34" s="152" t="s">
        <v>5180</v>
      </c>
      <c r="V34" s="152" t="str">
        <f>GlobBerMedDisc!AA18</f>
        <v/>
      </c>
      <c r="W34" s="152" t="s">
        <v>5181</v>
      </c>
      <c r="X34" s="152">
        <f>GlobBerMedDisc!AB18</f>
        <v>0</v>
      </c>
      <c r="Y34" s="152" t="s">
        <v>5182</v>
      </c>
      <c r="Z34" s="152" t="str">
        <f>GlobBerMedDisc!AC18</f>
        <v/>
      </c>
      <c r="AA34" s="152" t="s">
        <v>3304</v>
      </c>
      <c r="AB34" s="152">
        <f>GlobBerMedDisc!AI18</f>
        <v>0</v>
      </c>
      <c r="AC34" s="152" t="s">
        <v>354</v>
      </c>
      <c r="AD34" s="152">
        <f>GlobBerMedDisc!AD18</f>
        <v>0</v>
      </c>
      <c r="AE34" s="152" t="s">
        <v>874</v>
      </c>
      <c r="AF34" s="152">
        <f>GlobBerMedDisc!AJ18</f>
        <v>0</v>
      </c>
      <c r="AG34" s="152" t="s">
        <v>872</v>
      </c>
      <c r="AH34" s="152">
        <f>GlobBerMedDisc!V18</f>
        <v>0</v>
      </c>
      <c r="AI34" s="152" t="s">
        <v>876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5151</v>
      </c>
      <c r="D35" s="157" t="s">
        <v>845</v>
      </c>
      <c r="E35" s="152" t="s">
        <v>5179</v>
      </c>
      <c r="F35" s="152">
        <f>GlobBerMedDisc!B19</f>
        <v>0</v>
      </c>
      <c r="G35" s="152" t="s">
        <v>362</v>
      </c>
      <c r="H35" s="152">
        <f>GlobBerMedDisc!D19</f>
        <v>0</v>
      </c>
      <c r="I35" s="152" t="s">
        <v>3440</v>
      </c>
      <c r="J35" s="152">
        <f>GlobBerMedDisc!C19</f>
        <v>0</v>
      </c>
      <c r="K35" s="152" t="s">
        <v>156</v>
      </c>
      <c r="L35" s="152" t="str">
        <f>GlobBerMedDisc!AK19&amp;" "&amp;GlobBerMedDisc!AL19</f>
        <v xml:space="preserve">0 </v>
      </c>
      <c r="M35" s="152" t="s">
        <v>157</v>
      </c>
      <c r="N35" s="152" t="str">
        <f>GlobBerMedDisc!X19</f>
        <v/>
      </c>
      <c r="O35" s="152" t="s">
        <v>4101</v>
      </c>
      <c r="P35" s="152" t="str">
        <f>GlobBerMedDisc!Y19</f>
        <v/>
      </c>
      <c r="Q35" s="152" t="s">
        <v>353</v>
      </c>
      <c r="R35" s="152" t="str">
        <f>GlobBerMedDisc!Z19</f>
        <v/>
      </c>
      <c r="S35" s="152" t="s">
        <v>871</v>
      </c>
      <c r="T35" s="152" t="str">
        <f>GlobBerMedDisc!AO19</f>
        <v/>
      </c>
      <c r="U35" s="152" t="s">
        <v>5180</v>
      </c>
      <c r="V35" s="152" t="str">
        <f>GlobBerMedDisc!AA19</f>
        <v/>
      </c>
      <c r="W35" s="152" t="s">
        <v>5181</v>
      </c>
      <c r="X35" s="152">
        <f>GlobBerMedDisc!AB19</f>
        <v>0</v>
      </c>
      <c r="Y35" s="152" t="s">
        <v>5182</v>
      </c>
      <c r="Z35" s="152" t="str">
        <f>GlobBerMedDisc!AC19</f>
        <v/>
      </c>
      <c r="AA35" s="152" t="s">
        <v>3304</v>
      </c>
      <c r="AB35" s="152">
        <f>GlobBerMedDisc!AI19</f>
        <v>0</v>
      </c>
      <c r="AC35" s="152" t="s">
        <v>354</v>
      </c>
      <c r="AD35" s="152">
        <f>GlobBerMedDisc!AD19</f>
        <v>0</v>
      </c>
      <c r="AE35" s="152" t="s">
        <v>874</v>
      </c>
      <c r="AF35" s="152">
        <f>GlobBerMedDisc!AJ19</f>
        <v>0</v>
      </c>
      <c r="AG35" s="152" t="s">
        <v>872</v>
      </c>
      <c r="AH35" s="152">
        <f>GlobBerMedDisc!V19</f>
        <v>0</v>
      </c>
      <c r="AI35" s="152" t="s">
        <v>876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5151</v>
      </c>
      <c r="D36" s="157" t="s">
        <v>846</v>
      </c>
      <c r="E36" s="152" t="s">
        <v>5179</v>
      </c>
      <c r="F36" s="152">
        <f>GlobBerMedDisc!B20</f>
        <v>0</v>
      </c>
      <c r="G36" s="152" t="s">
        <v>362</v>
      </c>
      <c r="H36" s="152">
        <f>GlobBerMedDisc!D20</f>
        <v>0</v>
      </c>
      <c r="I36" s="152" t="s">
        <v>3440</v>
      </c>
      <c r="J36" s="152">
        <f>GlobBerMedDisc!C20</f>
        <v>0</v>
      </c>
      <c r="K36" s="152" t="s">
        <v>156</v>
      </c>
      <c r="L36" s="152" t="str">
        <f>GlobBerMedDisc!AK20&amp;" "&amp;GlobBerMedDisc!AL20</f>
        <v xml:space="preserve">0 </v>
      </c>
      <c r="M36" s="152" t="s">
        <v>157</v>
      </c>
      <c r="N36" s="152" t="str">
        <f>GlobBerMedDisc!X20</f>
        <v/>
      </c>
      <c r="O36" s="152" t="s">
        <v>4101</v>
      </c>
      <c r="P36" s="152" t="str">
        <f>GlobBerMedDisc!Y20</f>
        <v/>
      </c>
      <c r="Q36" s="152" t="s">
        <v>353</v>
      </c>
      <c r="R36" s="152" t="str">
        <f>GlobBerMedDisc!Z20</f>
        <v/>
      </c>
      <c r="S36" s="152" t="s">
        <v>871</v>
      </c>
      <c r="T36" s="152" t="str">
        <f>GlobBerMedDisc!AO20</f>
        <v/>
      </c>
      <c r="U36" s="152" t="s">
        <v>5180</v>
      </c>
      <c r="V36" s="152" t="str">
        <f>GlobBerMedDisc!AA20</f>
        <v/>
      </c>
      <c r="W36" s="152" t="s">
        <v>5181</v>
      </c>
      <c r="X36" s="152">
        <f>GlobBerMedDisc!AB20</f>
        <v>0</v>
      </c>
      <c r="Y36" s="152" t="s">
        <v>5182</v>
      </c>
      <c r="Z36" s="152" t="str">
        <f>GlobBerMedDisc!AC20</f>
        <v/>
      </c>
      <c r="AA36" s="152" t="s">
        <v>3304</v>
      </c>
      <c r="AB36" s="152">
        <f>GlobBerMedDisc!AI20</f>
        <v>0</v>
      </c>
      <c r="AC36" s="152" t="s">
        <v>354</v>
      </c>
      <c r="AD36" s="152">
        <f>GlobBerMedDisc!AD20</f>
        <v>0</v>
      </c>
      <c r="AE36" s="152" t="s">
        <v>874</v>
      </c>
      <c r="AF36" s="152">
        <f>GlobBerMedDisc!AJ20</f>
        <v>0</v>
      </c>
      <c r="AG36" s="152" t="s">
        <v>872</v>
      </c>
      <c r="AH36" s="152">
        <f>GlobBerMedDisc!V20</f>
        <v>0</v>
      </c>
      <c r="AI36" s="152" t="s">
        <v>876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5151</v>
      </c>
      <c r="D37" s="157" t="s">
        <v>847</v>
      </c>
      <c r="E37" s="152" t="s">
        <v>5179</v>
      </c>
      <c r="F37" s="152">
        <f>GlobBerMedDisc!B21</f>
        <v>0</v>
      </c>
      <c r="G37" s="152" t="s">
        <v>362</v>
      </c>
      <c r="H37" s="152">
        <f>GlobBerMedDisc!D21</f>
        <v>0</v>
      </c>
      <c r="I37" s="152" t="s">
        <v>3440</v>
      </c>
      <c r="J37" s="152">
        <f>GlobBerMedDisc!C21</f>
        <v>0</v>
      </c>
      <c r="K37" s="152" t="s">
        <v>156</v>
      </c>
      <c r="L37" s="152" t="str">
        <f>GlobBerMedDisc!AK21&amp;" "&amp;GlobBerMedDisc!AL21</f>
        <v xml:space="preserve">0 </v>
      </c>
      <c r="M37" s="152" t="s">
        <v>157</v>
      </c>
      <c r="N37" s="152" t="str">
        <f>GlobBerMedDisc!X21</f>
        <v/>
      </c>
      <c r="O37" s="152" t="s">
        <v>4101</v>
      </c>
      <c r="P37" s="152" t="str">
        <f>GlobBerMedDisc!Y21</f>
        <v/>
      </c>
      <c r="Q37" s="152" t="s">
        <v>353</v>
      </c>
      <c r="R37" s="152" t="str">
        <f>GlobBerMedDisc!Z21</f>
        <v/>
      </c>
      <c r="S37" s="152" t="s">
        <v>871</v>
      </c>
      <c r="T37" s="152" t="str">
        <f>GlobBerMedDisc!AO21</f>
        <v/>
      </c>
      <c r="U37" s="152" t="s">
        <v>5180</v>
      </c>
      <c r="V37" s="152" t="str">
        <f>GlobBerMedDisc!AA21</f>
        <v/>
      </c>
      <c r="W37" s="152" t="s">
        <v>5181</v>
      </c>
      <c r="X37" s="152">
        <f>GlobBerMedDisc!AB21</f>
        <v>0</v>
      </c>
      <c r="Y37" s="152" t="s">
        <v>5182</v>
      </c>
      <c r="Z37" s="152" t="str">
        <f>GlobBerMedDisc!AC21</f>
        <v/>
      </c>
      <c r="AA37" s="152" t="s">
        <v>3304</v>
      </c>
      <c r="AB37" s="152">
        <f>GlobBerMedDisc!AI21</f>
        <v>0</v>
      </c>
      <c r="AC37" s="152" t="s">
        <v>354</v>
      </c>
      <c r="AD37" s="152">
        <f>GlobBerMedDisc!AD21</f>
        <v>0</v>
      </c>
      <c r="AE37" s="152" t="s">
        <v>874</v>
      </c>
      <c r="AF37" s="152">
        <f>GlobBerMedDisc!AJ21</f>
        <v>0</v>
      </c>
      <c r="AG37" s="152" t="s">
        <v>872</v>
      </c>
      <c r="AH37" s="152">
        <f>GlobBerMedDisc!V21</f>
        <v>0</v>
      </c>
      <c r="AI37" s="152" t="s">
        <v>876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5151</v>
      </c>
      <c r="D38" s="157" t="s">
        <v>848</v>
      </c>
      <c r="E38" s="152" t="s">
        <v>5179</v>
      </c>
      <c r="F38" s="152">
        <f>GlobBerMedDisc!B22</f>
        <v>0</v>
      </c>
      <c r="G38" s="152" t="s">
        <v>362</v>
      </c>
      <c r="H38" s="152">
        <f>GlobBerMedDisc!D22</f>
        <v>0</v>
      </c>
      <c r="I38" s="152" t="s">
        <v>3440</v>
      </c>
      <c r="J38" s="152">
        <f>GlobBerMedDisc!C22</f>
        <v>0</v>
      </c>
      <c r="K38" s="152" t="s">
        <v>156</v>
      </c>
      <c r="L38" s="152" t="str">
        <f>GlobBerMedDisc!AK22&amp;" "&amp;GlobBerMedDisc!AL22</f>
        <v xml:space="preserve">0 </v>
      </c>
      <c r="M38" s="152" t="s">
        <v>157</v>
      </c>
      <c r="N38" s="152" t="str">
        <f>GlobBerMedDisc!X22</f>
        <v/>
      </c>
      <c r="O38" s="152" t="s">
        <v>4101</v>
      </c>
      <c r="P38" s="152" t="str">
        <f>GlobBerMedDisc!Y22</f>
        <v/>
      </c>
      <c r="Q38" s="152" t="s">
        <v>353</v>
      </c>
      <c r="R38" s="152" t="str">
        <f>GlobBerMedDisc!Z22</f>
        <v/>
      </c>
      <c r="S38" s="152" t="s">
        <v>871</v>
      </c>
      <c r="T38" s="152" t="str">
        <f>GlobBerMedDisc!AO22</f>
        <v/>
      </c>
      <c r="U38" s="152" t="s">
        <v>5180</v>
      </c>
      <c r="V38" s="152" t="str">
        <f>GlobBerMedDisc!AA22</f>
        <v/>
      </c>
      <c r="W38" s="152" t="s">
        <v>5181</v>
      </c>
      <c r="X38" s="152">
        <f>GlobBerMedDisc!AB22</f>
        <v>0</v>
      </c>
      <c r="Y38" s="152" t="s">
        <v>5182</v>
      </c>
      <c r="Z38" s="152" t="str">
        <f>GlobBerMedDisc!AC22</f>
        <v/>
      </c>
      <c r="AA38" s="152" t="s">
        <v>3304</v>
      </c>
      <c r="AB38" s="152">
        <f>GlobBerMedDisc!AI22</f>
        <v>0</v>
      </c>
      <c r="AC38" s="152" t="s">
        <v>354</v>
      </c>
      <c r="AD38" s="152">
        <f>GlobBerMedDisc!AD22</f>
        <v>0</v>
      </c>
      <c r="AE38" s="152" t="s">
        <v>874</v>
      </c>
      <c r="AF38" s="152">
        <f>GlobBerMedDisc!AJ22</f>
        <v>0</v>
      </c>
      <c r="AG38" s="152" t="s">
        <v>872</v>
      </c>
      <c r="AH38" s="152">
        <f>GlobBerMedDisc!V22</f>
        <v>0</v>
      </c>
      <c r="AI38" s="152" t="s">
        <v>876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5151</v>
      </c>
      <c r="D39" s="157" t="s">
        <v>849</v>
      </c>
      <c r="E39" s="152" t="s">
        <v>5179</v>
      </c>
      <c r="F39" s="152">
        <f>GlobBerMedDisc!B23</f>
        <v>0</v>
      </c>
      <c r="G39" s="152" t="s">
        <v>362</v>
      </c>
      <c r="H39" s="152">
        <f>GlobBerMedDisc!D23</f>
        <v>0</v>
      </c>
      <c r="I39" s="152" t="s">
        <v>3440</v>
      </c>
      <c r="J39" s="152">
        <f>GlobBerMedDisc!C23</f>
        <v>0</v>
      </c>
      <c r="K39" s="152" t="s">
        <v>156</v>
      </c>
      <c r="L39" s="152" t="str">
        <f>GlobBerMedDisc!AK23&amp;" "&amp;GlobBerMedDisc!AL23</f>
        <v xml:space="preserve">0 </v>
      </c>
      <c r="M39" s="152" t="s">
        <v>157</v>
      </c>
      <c r="N39" s="152" t="str">
        <f>GlobBerMedDisc!X23</f>
        <v/>
      </c>
      <c r="O39" s="152" t="s">
        <v>4101</v>
      </c>
      <c r="P39" s="152" t="str">
        <f>GlobBerMedDisc!Y23</f>
        <v/>
      </c>
      <c r="Q39" s="152" t="s">
        <v>353</v>
      </c>
      <c r="R39" s="152" t="str">
        <f>GlobBerMedDisc!Z23</f>
        <v/>
      </c>
      <c r="S39" s="152" t="s">
        <v>871</v>
      </c>
      <c r="T39" s="152" t="str">
        <f>GlobBerMedDisc!AO23</f>
        <v/>
      </c>
      <c r="U39" s="152" t="s">
        <v>5180</v>
      </c>
      <c r="V39" s="152" t="str">
        <f>GlobBerMedDisc!AA23</f>
        <v/>
      </c>
      <c r="W39" s="152" t="s">
        <v>5181</v>
      </c>
      <c r="X39" s="152">
        <f>GlobBerMedDisc!AB23</f>
        <v>0</v>
      </c>
      <c r="Y39" s="152" t="s">
        <v>5182</v>
      </c>
      <c r="Z39" s="152" t="str">
        <f>GlobBerMedDisc!AC23</f>
        <v/>
      </c>
      <c r="AA39" s="152" t="s">
        <v>3304</v>
      </c>
      <c r="AB39" s="152">
        <f>GlobBerMedDisc!AI23</f>
        <v>0</v>
      </c>
      <c r="AC39" s="152" t="s">
        <v>354</v>
      </c>
      <c r="AD39" s="152">
        <f>GlobBerMedDisc!AD23</f>
        <v>0</v>
      </c>
      <c r="AE39" s="152" t="s">
        <v>874</v>
      </c>
      <c r="AF39" s="152">
        <f>GlobBerMedDisc!AJ23</f>
        <v>0</v>
      </c>
      <c r="AG39" s="152" t="s">
        <v>872</v>
      </c>
      <c r="AH39" s="152">
        <f>GlobBerMedDisc!V23</f>
        <v>0</v>
      </c>
      <c r="AI39" s="152" t="s">
        <v>876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5151</v>
      </c>
      <c r="D40" s="157" t="s">
        <v>850</v>
      </c>
      <c r="E40" s="152" t="s">
        <v>5179</v>
      </c>
      <c r="F40" s="152">
        <f>GlobBerMedDisc!B24</f>
        <v>0</v>
      </c>
      <c r="G40" s="152" t="s">
        <v>362</v>
      </c>
      <c r="H40" s="152">
        <f>GlobBerMedDisc!D24</f>
        <v>0</v>
      </c>
      <c r="I40" s="152" t="s">
        <v>3440</v>
      </c>
      <c r="J40" s="152">
        <f>GlobBerMedDisc!C24</f>
        <v>0</v>
      </c>
      <c r="K40" s="152" t="s">
        <v>156</v>
      </c>
      <c r="L40" s="152" t="str">
        <f>GlobBerMedDisc!AK24&amp;" "&amp;GlobBerMedDisc!AL24</f>
        <v xml:space="preserve">0 </v>
      </c>
      <c r="M40" s="152" t="s">
        <v>157</v>
      </c>
      <c r="N40" s="152" t="str">
        <f>GlobBerMedDisc!X24</f>
        <v/>
      </c>
      <c r="O40" s="152" t="s">
        <v>4101</v>
      </c>
      <c r="P40" s="152" t="str">
        <f>GlobBerMedDisc!Y24</f>
        <v/>
      </c>
      <c r="Q40" s="152" t="s">
        <v>353</v>
      </c>
      <c r="R40" s="152" t="str">
        <f>GlobBerMedDisc!Z24</f>
        <v/>
      </c>
      <c r="S40" s="152" t="s">
        <v>871</v>
      </c>
      <c r="T40" s="152" t="str">
        <f>GlobBerMedDisc!AO24</f>
        <v/>
      </c>
      <c r="U40" s="152" t="s">
        <v>5180</v>
      </c>
      <c r="V40" s="152" t="str">
        <f>GlobBerMedDisc!AA24</f>
        <v/>
      </c>
      <c r="W40" s="152" t="s">
        <v>5181</v>
      </c>
      <c r="X40" s="152">
        <f>GlobBerMedDisc!AB24</f>
        <v>0</v>
      </c>
      <c r="Y40" s="152" t="s">
        <v>5182</v>
      </c>
      <c r="Z40" s="152" t="str">
        <f>GlobBerMedDisc!AC24</f>
        <v/>
      </c>
      <c r="AA40" s="152" t="s">
        <v>3304</v>
      </c>
      <c r="AB40" s="152">
        <f>GlobBerMedDisc!AI24</f>
        <v>0</v>
      </c>
      <c r="AC40" s="152" t="s">
        <v>354</v>
      </c>
      <c r="AD40" s="152">
        <f>GlobBerMedDisc!AD24</f>
        <v>0</v>
      </c>
      <c r="AE40" s="152" t="s">
        <v>874</v>
      </c>
      <c r="AF40" s="152">
        <f>GlobBerMedDisc!AJ24</f>
        <v>0</v>
      </c>
      <c r="AG40" s="152" t="s">
        <v>872</v>
      </c>
      <c r="AH40" s="152">
        <f>GlobBerMedDisc!V24</f>
        <v>0</v>
      </c>
      <c r="AI40" s="152" t="s">
        <v>876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5151</v>
      </c>
      <c r="D41" s="157" t="s">
        <v>851</v>
      </c>
      <c r="E41" s="152" t="s">
        <v>5179</v>
      </c>
      <c r="F41" s="152">
        <f>GlobBerMedDisc!B25</f>
        <v>0</v>
      </c>
      <c r="G41" s="152" t="s">
        <v>362</v>
      </c>
      <c r="H41" s="152">
        <f>GlobBerMedDisc!D25</f>
        <v>0</v>
      </c>
      <c r="I41" s="152" t="s">
        <v>3440</v>
      </c>
      <c r="J41" s="152">
        <f>GlobBerMedDisc!C25</f>
        <v>0</v>
      </c>
      <c r="K41" s="152" t="s">
        <v>156</v>
      </c>
      <c r="L41" s="152" t="str">
        <f>GlobBerMedDisc!AK25&amp;" "&amp;GlobBerMedDisc!AL25</f>
        <v xml:space="preserve">0 </v>
      </c>
      <c r="M41" s="152" t="s">
        <v>157</v>
      </c>
      <c r="N41" s="152" t="str">
        <f>GlobBerMedDisc!X25</f>
        <v/>
      </c>
      <c r="O41" s="152" t="s">
        <v>4101</v>
      </c>
      <c r="P41" s="152" t="str">
        <f>GlobBerMedDisc!Y25</f>
        <v/>
      </c>
      <c r="Q41" s="152" t="s">
        <v>353</v>
      </c>
      <c r="R41" s="152" t="str">
        <f>GlobBerMedDisc!Z25</f>
        <v/>
      </c>
      <c r="S41" s="152" t="s">
        <v>871</v>
      </c>
      <c r="T41" s="152" t="str">
        <f>GlobBerMedDisc!AO25</f>
        <v/>
      </c>
      <c r="U41" s="152" t="s">
        <v>5180</v>
      </c>
      <c r="V41" s="152" t="str">
        <f>GlobBerMedDisc!AA25</f>
        <v/>
      </c>
      <c r="W41" s="152" t="s">
        <v>5181</v>
      </c>
      <c r="X41" s="152">
        <f>GlobBerMedDisc!AB25</f>
        <v>0</v>
      </c>
      <c r="Y41" s="152" t="s">
        <v>5182</v>
      </c>
      <c r="Z41" s="152" t="str">
        <f>GlobBerMedDisc!AC25</f>
        <v/>
      </c>
      <c r="AA41" s="152" t="s">
        <v>3304</v>
      </c>
      <c r="AB41" s="152">
        <f>GlobBerMedDisc!AI25</f>
        <v>0</v>
      </c>
      <c r="AC41" s="152" t="s">
        <v>354</v>
      </c>
      <c r="AD41" s="152">
        <f>GlobBerMedDisc!AD25</f>
        <v>0</v>
      </c>
      <c r="AE41" s="152" t="s">
        <v>874</v>
      </c>
      <c r="AF41" s="152">
        <f>GlobBerMedDisc!AJ25</f>
        <v>0</v>
      </c>
      <c r="AG41" s="152" t="s">
        <v>872</v>
      </c>
      <c r="AH41" s="152">
        <f>GlobBerMedDisc!V25</f>
        <v>0</v>
      </c>
      <c r="AI41" s="152" t="s">
        <v>876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5151</v>
      </c>
      <c r="D42" s="157" t="s">
        <v>852</v>
      </c>
      <c r="E42" s="152" t="s">
        <v>5179</v>
      </c>
      <c r="F42" s="152">
        <f>GlobBerMedDisc!B26</f>
        <v>0</v>
      </c>
      <c r="G42" s="152" t="s">
        <v>362</v>
      </c>
      <c r="H42" s="152">
        <f>GlobBerMedDisc!D26</f>
        <v>0</v>
      </c>
      <c r="I42" s="152" t="s">
        <v>3440</v>
      </c>
      <c r="J42" s="152">
        <f>GlobBerMedDisc!C26</f>
        <v>0</v>
      </c>
      <c r="K42" s="152" t="s">
        <v>156</v>
      </c>
      <c r="L42" s="152" t="str">
        <f>GlobBerMedDisc!AK26&amp;" "&amp;GlobBerMedDisc!AL26</f>
        <v xml:space="preserve">0 </v>
      </c>
      <c r="M42" s="152" t="s">
        <v>157</v>
      </c>
      <c r="N42" s="152" t="str">
        <f>GlobBerMedDisc!X26</f>
        <v/>
      </c>
      <c r="O42" s="152" t="s">
        <v>4101</v>
      </c>
      <c r="P42" s="152" t="str">
        <f>GlobBerMedDisc!Y26</f>
        <v/>
      </c>
      <c r="Q42" s="152" t="s">
        <v>353</v>
      </c>
      <c r="R42" s="152" t="str">
        <f>GlobBerMedDisc!Z26</f>
        <v/>
      </c>
      <c r="S42" s="152" t="s">
        <v>871</v>
      </c>
      <c r="T42" s="152" t="str">
        <f>GlobBerMedDisc!AO26</f>
        <v/>
      </c>
      <c r="U42" s="152" t="s">
        <v>5180</v>
      </c>
      <c r="V42" s="152" t="str">
        <f>GlobBerMedDisc!AA26</f>
        <v/>
      </c>
      <c r="W42" s="152" t="s">
        <v>5181</v>
      </c>
      <c r="X42" s="152">
        <f>GlobBerMedDisc!AB26</f>
        <v>0</v>
      </c>
      <c r="Y42" s="152" t="s">
        <v>5182</v>
      </c>
      <c r="Z42" s="152" t="str">
        <f>GlobBerMedDisc!AC26</f>
        <v/>
      </c>
      <c r="AA42" s="152" t="s">
        <v>3304</v>
      </c>
      <c r="AB42" s="152">
        <f>GlobBerMedDisc!AI26</f>
        <v>0</v>
      </c>
      <c r="AC42" s="152" t="s">
        <v>354</v>
      </c>
      <c r="AD42" s="152">
        <f>GlobBerMedDisc!AD26</f>
        <v>0</v>
      </c>
      <c r="AE42" s="152" t="s">
        <v>874</v>
      </c>
      <c r="AF42" s="152">
        <f>GlobBerMedDisc!AJ26</f>
        <v>0</v>
      </c>
      <c r="AG42" s="152" t="s">
        <v>872</v>
      </c>
      <c r="AH42" s="152">
        <f>GlobBerMedDisc!V26</f>
        <v>0</v>
      </c>
      <c r="AI42" s="152" t="s">
        <v>876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5151</v>
      </c>
      <c r="D43" s="157" t="s">
        <v>853</v>
      </c>
      <c r="E43" s="152" t="s">
        <v>5179</v>
      </c>
      <c r="F43" s="152">
        <f>GlobBerMedDisc!B27</f>
        <v>0</v>
      </c>
      <c r="G43" s="152" t="s">
        <v>362</v>
      </c>
      <c r="H43" s="152">
        <f>GlobBerMedDisc!D27</f>
        <v>0</v>
      </c>
      <c r="I43" s="152" t="s">
        <v>3440</v>
      </c>
      <c r="J43" s="152">
        <f>GlobBerMedDisc!C27</f>
        <v>0</v>
      </c>
      <c r="K43" s="152" t="s">
        <v>156</v>
      </c>
      <c r="L43" s="152" t="str">
        <f>GlobBerMedDisc!AK27&amp;" "&amp;GlobBerMedDisc!AL27</f>
        <v xml:space="preserve">0 </v>
      </c>
      <c r="M43" s="152" t="s">
        <v>157</v>
      </c>
      <c r="N43" s="152" t="str">
        <f>GlobBerMedDisc!X27</f>
        <v/>
      </c>
      <c r="O43" s="152" t="s">
        <v>4101</v>
      </c>
      <c r="P43" s="152" t="str">
        <f>GlobBerMedDisc!Y27</f>
        <v/>
      </c>
      <c r="Q43" s="152" t="s">
        <v>353</v>
      </c>
      <c r="R43" s="152" t="str">
        <f>GlobBerMedDisc!Z27</f>
        <v/>
      </c>
      <c r="S43" s="152" t="s">
        <v>871</v>
      </c>
      <c r="T43" s="152" t="str">
        <f>GlobBerMedDisc!AO27</f>
        <v/>
      </c>
      <c r="U43" s="152" t="s">
        <v>5180</v>
      </c>
      <c r="V43" s="152" t="str">
        <f>GlobBerMedDisc!AA27</f>
        <v/>
      </c>
      <c r="W43" s="152" t="s">
        <v>5181</v>
      </c>
      <c r="X43" s="152">
        <f>GlobBerMedDisc!AB27</f>
        <v>0</v>
      </c>
      <c r="Y43" s="152" t="s">
        <v>5182</v>
      </c>
      <c r="Z43" s="152" t="str">
        <f>GlobBerMedDisc!AC27</f>
        <v/>
      </c>
      <c r="AA43" s="152" t="s">
        <v>3304</v>
      </c>
      <c r="AB43" s="152">
        <f>GlobBerMedDisc!AI27</f>
        <v>0</v>
      </c>
      <c r="AC43" s="152" t="s">
        <v>354</v>
      </c>
      <c r="AD43" s="152">
        <f>GlobBerMedDisc!AD27</f>
        <v>0</v>
      </c>
      <c r="AE43" s="152" t="s">
        <v>874</v>
      </c>
      <c r="AF43" s="152">
        <f>GlobBerMedDisc!AJ27</f>
        <v>0</v>
      </c>
      <c r="AG43" s="152" t="s">
        <v>872</v>
      </c>
      <c r="AH43" s="152">
        <f>GlobBerMedDisc!V27</f>
        <v>0</v>
      </c>
      <c r="AI43" s="152" t="s">
        <v>876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5151</v>
      </c>
      <c r="D44" s="157" t="s">
        <v>854</v>
      </c>
      <c r="E44" s="152" t="s">
        <v>5179</v>
      </c>
      <c r="F44" s="152">
        <f>GlobBerMedDisc!B28</f>
        <v>0</v>
      </c>
      <c r="G44" s="152" t="s">
        <v>362</v>
      </c>
      <c r="H44" s="152">
        <f>GlobBerMedDisc!D28</f>
        <v>0</v>
      </c>
      <c r="I44" s="152" t="s">
        <v>3440</v>
      </c>
      <c r="J44" s="152">
        <f>GlobBerMedDisc!C28</f>
        <v>0</v>
      </c>
      <c r="K44" s="152" t="s">
        <v>156</v>
      </c>
      <c r="L44" s="152" t="str">
        <f>GlobBerMedDisc!AK28&amp;" "&amp;GlobBerMedDisc!AL28</f>
        <v xml:space="preserve">0 </v>
      </c>
      <c r="M44" s="152" t="s">
        <v>157</v>
      </c>
      <c r="N44" s="152" t="str">
        <f>GlobBerMedDisc!X28</f>
        <v/>
      </c>
      <c r="O44" s="152" t="s">
        <v>4101</v>
      </c>
      <c r="P44" s="152" t="str">
        <f>GlobBerMedDisc!Y28</f>
        <v/>
      </c>
      <c r="Q44" s="152" t="s">
        <v>353</v>
      </c>
      <c r="R44" s="152" t="str">
        <f>GlobBerMedDisc!Z28</f>
        <v/>
      </c>
      <c r="S44" s="152" t="s">
        <v>871</v>
      </c>
      <c r="T44" s="152" t="str">
        <f>GlobBerMedDisc!AO28</f>
        <v/>
      </c>
      <c r="U44" s="152" t="s">
        <v>5180</v>
      </c>
      <c r="V44" s="152" t="str">
        <f>GlobBerMedDisc!AA28</f>
        <v/>
      </c>
      <c r="W44" s="152" t="s">
        <v>5181</v>
      </c>
      <c r="X44" s="152">
        <f>GlobBerMedDisc!AB28</f>
        <v>0</v>
      </c>
      <c r="Y44" s="152" t="s">
        <v>5182</v>
      </c>
      <c r="Z44" s="152" t="str">
        <f>GlobBerMedDisc!AC28</f>
        <v/>
      </c>
      <c r="AA44" s="152" t="s">
        <v>3304</v>
      </c>
      <c r="AB44" s="152">
        <f>GlobBerMedDisc!AI28</f>
        <v>0</v>
      </c>
      <c r="AC44" s="152" t="s">
        <v>354</v>
      </c>
      <c r="AD44" s="152">
        <f>GlobBerMedDisc!AD28</f>
        <v>0</v>
      </c>
      <c r="AE44" s="152" t="s">
        <v>874</v>
      </c>
      <c r="AF44" s="152">
        <f>GlobBerMedDisc!AJ28</f>
        <v>0</v>
      </c>
      <c r="AG44" s="152" t="s">
        <v>872</v>
      </c>
      <c r="AH44" s="152">
        <f>GlobBerMedDisc!V28</f>
        <v>0</v>
      </c>
      <c r="AI44" s="152" t="s">
        <v>876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5151</v>
      </c>
      <c r="D45" s="157" t="s">
        <v>5152</v>
      </c>
      <c r="E45" s="152" t="s">
        <v>5179</v>
      </c>
      <c r="F45" s="152">
        <f>GlobBerMedDisc!B29</f>
        <v>0</v>
      </c>
      <c r="G45" s="152" t="s">
        <v>362</v>
      </c>
      <c r="H45" s="152">
        <f>GlobBerMedDisc!D29</f>
        <v>0</v>
      </c>
      <c r="I45" s="152" t="s">
        <v>3440</v>
      </c>
      <c r="J45" s="152">
        <f>GlobBerMedDisc!C29</f>
        <v>0</v>
      </c>
      <c r="K45" s="152" t="s">
        <v>156</v>
      </c>
      <c r="L45" s="152" t="str">
        <f>GlobBerMedDisc!AK29&amp;" "&amp;GlobBerMedDisc!AL29</f>
        <v xml:space="preserve">0 </v>
      </c>
      <c r="M45" s="152" t="s">
        <v>157</v>
      </c>
      <c r="N45" s="152" t="str">
        <f>GlobBerMedDisc!X29</f>
        <v/>
      </c>
      <c r="O45" s="152" t="s">
        <v>4101</v>
      </c>
      <c r="P45" s="152" t="str">
        <f>GlobBerMedDisc!Y29</f>
        <v/>
      </c>
      <c r="Q45" s="152" t="s">
        <v>353</v>
      </c>
      <c r="R45" s="152" t="str">
        <f>GlobBerMedDisc!Z29</f>
        <v/>
      </c>
      <c r="S45" s="152" t="s">
        <v>871</v>
      </c>
      <c r="T45" s="152" t="str">
        <f>GlobBerMedDisc!AO29</f>
        <v/>
      </c>
      <c r="U45" s="152" t="s">
        <v>5180</v>
      </c>
      <c r="V45" s="152" t="str">
        <f>GlobBerMedDisc!AA29</f>
        <v/>
      </c>
      <c r="W45" s="152" t="s">
        <v>5181</v>
      </c>
      <c r="X45" s="152">
        <f>GlobBerMedDisc!AB29</f>
        <v>0</v>
      </c>
      <c r="Y45" s="152" t="s">
        <v>5182</v>
      </c>
      <c r="Z45" s="152" t="str">
        <f>GlobBerMedDisc!AC29</f>
        <v/>
      </c>
      <c r="AA45" s="152" t="s">
        <v>3304</v>
      </c>
      <c r="AB45" s="152">
        <f>GlobBerMedDisc!AI29</f>
        <v>0</v>
      </c>
      <c r="AC45" s="152" t="s">
        <v>354</v>
      </c>
      <c r="AD45" s="152">
        <f>GlobBerMedDisc!AD29</f>
        <v>0</v>
      </c>
      <c r="AE45" s="152" t="s">
        <v>874</v>
      </c>
      <c r="AF45" s="152">
        <f>GlobBerMedDisc!AJ29</f>
        <v>0</v>
      </c>
      <c r="AG45" s="152" t="s">
        <v>872</v>
      </c>
      <c r="AH45" s="152">
        <f>GlobBerMedDisc!V29</f>
        <v>0</v>
      </c>
      <c r="AI45" s="152" t="s">
        <v>876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5151</v>
      </c>
      <c r="D46" s="157" t="s">
        <v>5153</v>
      </c>
      <c r="E46" s="152" t="s">
        <v>5179</v>
      </c>
      <c r="F46" s="152">
        <f>GlobBerMedDisc!B30</f>
        <v>0</v>
      </c>
      <c r="G46" s="152" t="s">
        <v>362</v>
      </c>
      <c r="H46" s="152">
        <f>GlobBerMedDisc!D30</f>
        <v>0</v>
      </c>
      <c r="I46" s="152" t="s">
        <v>3440</v>
      </c>
      <c r="J46" s="152">
        <f>GlobBerMedDisc!C30</f>
        <v>0</v>
      </c>
      <c r="K46" s="152" t="s">
        <v>156</v>
      </c>
      <c r="L46" s="152" t="str">
        <f>GlobBerMedDisc!AK30&amp;" "&amp;GlobBerMedDisc!AL30</f>
        <v xml:space="preserve">0 </v>
      </c>
      <c r="M46" s="152" t="s">
        <v>157</v>
      </c>
      <c r="N46" s="152" t="str">
        <f>GlobBerMedDisc!X30</f>
        <v/>
      </c>
      <c r="O46" s="152" t="s">
        <v>4101</v>
      </c>
      <c r="P46" s="152" t="str">
        <f>GlobBerMedDisc!Y30</f>
        <v/>
      </c>
      <c r="Q46" s="152" t="s">
        <v>353</v>
      </c>
      <c r="R46" s="152" t="str">
        <f>GlobBerMedDisc!Z30</f>
        <v/>
      </c>
      <c r="S46" s="152" t="s">
        <v>871</v>
      </c>
      <c r="T46" s="152" t="str">
        <f>GlobBerMedDisc!AO30</f>
        <v/>
      </c>
      <c r="U46" s="152" t="s">
        <v>5180</v>
      </c>
      <c r="V46" s="152" t="str">
        <f>GlobBerMedDisc!AA30</f>
        <v/>
      </c>
      <c r="W46" s="152" t="s">
        <v>5181</v>
      </c>
      <c r="X46" s="152">
        <f>GlobBerMedDisc!AB30</f>
        <v>0</v>
      </c>
      <c r="Y46" s="152" t="s">
        <v>5182</v>
      </c>
      <c r="Z46" s="152" t="str">
        <f>GlobBerMedDisc!AC30</f>
        <v/>
      </c>
      <c r="AA46" s="152" t="s">
        <v>3304</v>
      </c>
      <c r="AB46" s="152">
        <f>GlobBerMedDisc!AI30</f>
        <v>0</v>
      </c>
      <c r="AC46" s="152" t="s">
        <v>354</v>
      </c>
      <c r="AD46" s="152">
        <f>GlobBerMedDisc!AD30</f>
        <v>0</v>
      </c>
      <c r="AE46" s="152" t="s">
        <v>874</v>
      </c>
      <c r="AF46" s="152">
        <f>GlobBerMedDisc!AJ30</f>
        <v>0</v>
      </c>
      <c r="AG46" s="152" t="s">
        <v>872</v>
      </c>
      <c r="AH46" s="152">
        <f>GlobBerMedDisc!V30</f>
        <v>0</v>
      </c>
      <c r="AI46" s="152" t="s">
        <v>876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5151</v>
      </c>
      <c r="D47" s="157" t="s">
        <v>5154</v>
      </c>
      <c r="E47" s="152" t="s">
        <v>5179</v>
      </c>
      <c r="F47" s="152">
        <f>GlobBerMedDisc!B31</f>
        <v>0</v>
      </c>
      <c r="G47" s="152" t="s">
        <v>362</v>
      </c>
      <c r="H47" s="152">
        <f>GlobBerMedDisc!D31</f>
        <v>0</v>
      </c>
      <c r="I47" s="152" t="s">
        <v>3440</v>
      </c>
      <c r="J47" s="152">
        <f>GlobBerMedDisc!C31</f>
        <v>0</v>
      </c>
      <c r="K47" s="152" t="s">
        <v>156</v>
      </c>
      <c r="L47" s="152" t="str">
        <f>GlobBerMedDisc!AK31&amp;" "&amp;GlobBerMedDisc!AL31</f>
        <v xml:space="preserve">0 </v>
      </c>
      <c r="M47" s="152" t="s">
        <v>157</v>
      </c>
      <c r="N47" s="152" t="str">
        <f>GlobBerMedDisc!X31</f>
        <v/>
      </c>
      <c r="O47" s="152" t="s">
        <v>4101</v>
      </c>
      <c r="P47" s="152" t="str">
        <f>GlobBerMedDisc!Y31</f>
        <v/>
      </c>
      <c r="Q47" s="152" t="s">
        <v>353</v>
      </c>
      <c r="R47" s="152" t="str">
        <f>GlobBerMedDisc!Z31</f>
        <v/>
      </c>
      <c r="S47" s="152" t="s">
        <v>871</v>
      </c>
      <c r="T47" s="152" t="str">
        <f>GlobBerMedDisc!AO31</f>
        <v/>
      </c>
      <c r="U47" s="152" t="s">
        <v>5180</v>
      </c>
      <c r="V47" s="152" t="str">
        <f>GlobBerMedDisc!AA31</f>
        <v/>
      </c>
      <c r="W47" s="152" t="s">
        <v>5181</v>
      </c>
      <c r="X47" s="152">
        <f>GlobBerMedDisc!AB31</f>
        <v>0</v>
      </c>
      <c r="Y47" s="152" t="s">
        <v>5182</v>
      </c>
      <c r="Z47" s="152" t="str">
        <f>GlobBerMedDisc!AC31</f>
        <v/>
      </c>
      <c r="AA47" s="152" t="s">
        <v>3304</v>
      </c>
      <c r="AB47" s="152">
        <f>GlobBerMedDisc!AI31</f>
        <v>0</v>
      </c>
      <c r="AC47" s="152" t="s">
        <v>354</v>
      </c>
      <c r="AD47" s="152">
        <f>GlobBerMedDisc!AD31</f>
        <v>0</v>
      </c>
      <c r="AE47" s="152" t="s">
        <v>874</v>
      </c>
      <c r="AF47" s="152">
        <f>GlobBerMedDisc!AJ31</f>
        <v>0</v>
      </c>
      <c r="AG47" s="152" t="s">
        <v>872</v>
      </c>
      <c r="AH47" s="152">
        <f>GlobBerMedDisc!V31</f>
        <v>0</v>
      </c>
      <c r="AI47" s="152" t="s">
        <v>876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5156</v>
      </c>
      <c r="D48" s="157" t="s">
        <v>341</v>
      </c>
      <c r="E48" t="s">
        <v>259</v>
      </c>
      <c r="F48" s="151" t="str">
        <f>PedBerMedIV!AF5</f>
        <v/>
      </c>
      <c r="G48" t="s">
        <v>156</v>
      </c>
      <c r="H48" s="151" t="str">
        <f>PedBerMedIV!AG5</f>
        <v/>
      </c>
      <c r="I48" t="s">
        <v>240</v>
      </c>
      <c r="J48" s="151" t="str">
        <f>PedBerMedIV!AH5</f>
        <v/>
      </c>
      <c r="K48" t="s">
        <v>113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260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428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5156</v>
      </c>
      <c r="D49" s="157" t="s">
        <v>342</v>
      </c>
      <c r="E49" s="151" t="s">
        <v>259</v>
      </c>
      <c r="F49" s="151" t="str">
        <f>PedBerMedIV!AF6</f>
        <v/>
      </c>
      <c r="G49" s="151" t="s">
        <v>156</v>
      </c>
      <c r="H49" s="151" t="str">
        <f>PedBerMedIV!AG6</f>
        <v/>
      </c>
      <c r="I49" s="151" t="s">
        <v>240</v>
      </c>
      <c r="J49" s="151" t="str">
        <f>PedBerMedIV!AH6</f>
        <v/>
      </c>
      <c r="K49" s="151" t="s">
        <v>113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260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428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5156</v>
      </c>
      <c r="D50" s="157" t="s">
        <v>343</v>
      </c>
      <c r="E50" s="151" t="s">
        <v>259</v>
      </c>
      <c r="F50" s="151" t="str">
        <f>PedBerMedIV!AF7</f>
        <v/>
      </c>
      <c r="G50" s="151" t="s">
        <v>156</v>
      </c>
      <c r="H50" s="151" t="str">
        <f>PedBerMedIV!AG7</f>
        <v/>
      </c>
      <c r="I50" s="151" t="s">
        <v>240</v>
      </c>
      <c r="J50" s="151" t="str">
        <f>PedBerMedIV!AH7</f>
        <v/>
      </c>
      <c r="K50" s="151" t="s">
        <v>113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260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428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5156</v>
      </c>
      <c r="D51" s="157" t="s">
        <v>344</v>
      </c>
      <c r="E51" s="151" t="s">
        <v>259</v>
      </c>
      <c r="F51" s="151" t="str">
        <f>PedBerMedIV!AF8</f>
        <v/>
      </c>
      <c r="G51" s="151" t="s">
        <v>156</v>
      </c>
      <c r="H51" s="151" t="str">
        <f>PedBerMedIV!AG8</f>
        <v/>
      </c>
      <c r="I51" s="151" t="s">
        <v>240</v>
      </c>
      <c r="J51" s="151" t="str">
        <f>PedBerMedIV!AH8</f>
        <v/>
      </c>
      <c r="K51" s="151" t="s">
        <v>113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260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428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5156</v>
      </c>
      <c r="D52" s="157" t="s">
        <v>345</v>
      </c>
      <c r="E52" s="151" t="s">
        <v>259</v>
      </c>
      <c r="F52" s="151" t="str">
        <f>PedBerMedIV!AF9</f>
        <v/>
      </c>
      <c r="G52" s="151" t="s">
        <v>156</v>
      </c>
      <c r="H52" s="151" t="str">
        <f>PedBerMedIV!AG9</f>
        <v/>
      </c>
      <c r="I52" s="151" t="s">
        <v>240</v>
      </c>
      <c r="J52" s="151" t="str">
        <f>PedBerMedIV!AH9</f>
        <v/>
      </c>
      <c r="K52" s="151" t="s">
        <v>113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260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428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5156</v>
      </c>
      <c r="D53" s="157" t="s">
        <v>346</v>
      </c>
      <c r="E53" s="151" t="s">
        <v>259</v>
      </c>
      <c r="F53" s="151" t="str">
        <f>PedBerMedIV!AF10</f>
        <v/>
      </c>
      <c r="G53" s="151" t="s">
        <v>156</v>
      </c>
      <c r="H53" s="151" t="str">
        <f>PedBerMedIV!AG10</f>
        <v/>
      </c>
      <c r="I53" s="151" t="s">
        <v>240</v>
      </c>
      <c r="J53" s="151" t="str">
        <f>PedBerMedIV!AH10</f>
        <v/>
      </c>
      <c r="K53" s="151" t="s">
        <v>113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260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428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5156</v>
      </c>
      <c r="D54" s="157" t="s">
        <v>347</v>
      </c>
      <c r="E54" s="151" t="s">
        <v>259</v>
      </c>
      <c r="F54" s="151" t="str">
        <f>PedBerMedIV!AF11</f>
        <v/>
      </c>
      <c r="G54" s="151" t="s">
        <v>156</v>
      </c>
      <c r="H54" s="151" t="str">
        <f>PedBerMedIV!AG11</f>
        <v/>
      </c>
      <c r="I54" s="151" t="s">
        <v>240</v>
      </c>
      <c r="J54" s="151" t="str">
        <f>PedBerMedIV!AH11</f>
        <v/>
      </c>
      <c r="K54" s="151" t="s">
        <v>113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260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428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5156</v>
      </c>
      <c r="D55" s="157" t="s">
        <v>348</v>
      </c>
      <c r="E55" s="151" t="s">
        <v>259</v>
      </c>
      <c r="F55" s="151" t="str">
        <f>PedBerMedIV!AF12</f>
        <v/>
      </c>
      <c r="G55" s="151" t="s">
        <v>156</v>
      </c>
      <c r="H55" s="151" t="str">
        <f>PedBerMedIV!AG12</f>
        <v/>
      </c>
      <c r="I55" s="151" t="s">
        <v>240</v>
      </c>
      <c r="J55" s="151" t="str">
        <f>PedBerMedIV!AH12</f>
        <v/>
      </c>
      <c r="K55" s="151" t="s">
        <v>113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260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428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5156</v>
      </c>
      <c r="D56" s="157" t="s">
        <v>349</v>
      </c>
      <c r="E56" s="151" t="s">
        <v>259</v>
      </c>
      <c r="F56" s="151" t="str">
        <f>PedBerMedIV!AF13</f>
        <v/>
      </c>
      <c r="G56" s="151" t="s">
        <v>156</v>
      </c>
      <c r="H56" s="151" t="str">
        <f>PedBerMedIV!AG13</f>
        <v/>
      </c>
      <c r="I56" s="151" t="s">
        <v>240</v>
      </c>
      <c r="J56" s="151" t="str">
        <f>PedBerMedIV!AH13</f>
        <v/>
      </c>
      <c r="K56" s="151" t="s">
        <v>113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260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428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5156</v>
      </c>
      <c r="D57" s="157" t="s">
        <v>493</v>
      </c>
      <c r="E57" s="151" t="s">
        <v>259</v>
      </c>
      <c r="F57" s="151" t="str">
        <f>PedBerMedIV!AF14</f>
        <v/>
      </c>
      <c r="G57" s="151" t="s">
        <v>156</v>
      </c>
      <c r="H57" s="151" t="str">
        <f>PedBerMedIV!AG14</f>
        <v/>
      </c>
      <c r="I57" s="151" t="s">
        <v>240</v>
      </c>
      <c r="J57" s="151" t="str">
        <f>PedBerMedIV!AH14</f>
        <v/>
      </c>
      <c r="K57" s="151" t="s">
        <v>113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260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428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5156</v>
      </c>
      <c r="D58" s="157" t="s">
        <v>494</v>
      </c>
      <c r="E58" s="151" t="s">
        <v>259</v>
      </c>
      <c r="F58" s="151" t="str">
        <f>PedBerMedIV!AF15</f>
        <v/>
      </c>
      <c r="G58" s="151" t="s">
        <v>156</v>
      </c>
      <c r="H58" s="151" t="str">
        <f>PedBerMedIV!AG15</f>
        <v/>
      </c>
      <c r="I58" s="151" t="s">
        <v>240</v>
      </c>
      <c r="J58" s="151" t="str">
        <f>PedBerMedIV!AH15</f>
        <v/>
      </c>
      <c r="K58" s="151" t="s">
        <v>113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260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428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5156</v>
      </c>
      <c r="D59" s="157" t="s">
        <v>495</v>
      </c>
      <c r="E59" s="151" t="s">
        <v>259</v>
      </c>
      <c r="F59" s="151" t="str">
        <f>PedBerMedIV!AF16</f>
        <v/>
      </c>
      <c r="G59" s="151" t="s">
        <v>156</v>
      </c>
      <c r="H59" s="151" t="str">
        <f>PedBerMedIV!AG16</f>
        <v/>
      </c>
      <c r="I59" s="151" t="s">
        <v>240</v>
      </c>
      <c r="J59" s="151" t="str">
        <f>PedBerMedIV!AH16</f>
        <v/>
      </c>
      <c r="K59" s="151" t="s">
        <v>113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260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428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5156</v>
      </c>
      <c r="D60" s="157" t="s">
        <v>589</v>
      </c>
      <c r="E60" s="151" t="s">
        <v>259</v>
      </c>
      <c r="F60" s="151" t="str">
        <f>PedBerMedIV!AF17</f>
        <v/>
      </c>
      <c r="G60" s="151" t="s">
        <v>156</v>
      </c>
      <c r="H60" s="151" t="str">
        <f>PedBerMedIV!AG17</f>
        <v/>
      </c>
      <c r="I60" s="151" t="s">
        <v>240</v>
      </c>
      <c r="J60" s="151" t="str">
        <f>PedBerMedIV!AH17</f>
        <v/>
      </c>
      <c r="K60" s="151" t="s">
        <v>113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260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428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5156</v>
      </c>
      <c r="D61" s="157" t="s">
        <v>590</v>
      </c>
      <c r="E61" s="151" t="s">
        <v>259</v>
      </c>
      <c r="F61" s="151" t="str">
        <f>PedBerMedIV!AF18</f>
        <v/>
      </c>
      <c r="G61" s="151" t="s">
        <v>156</v>
      </c>
      <c r="H61" s="151" t="str">
        <f>PedBerMedIV!AG18</f>
        <v/>
      </c>
      <c r="I61" s="151" t="s">
        <v>240</v>
      </c>
      <c r="J61" s="151" t="str">
        <f>PedBerMedIV!AH18</f>
        <v/>
      </c>
      <c r="K61" s="151" t="s">
        <v>113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260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428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5156</v>
      </c>
      <c r="D62" s="157" t="s">
        <v>829</v>
      </c>
      <c r="E62" s="151" t="s">
        <v>259</v>
      </c>
      <c r="F62" s="151" t="str">
        <f>PedBerMedIV!AF19</f>
        <v/>
      </c>
      <c r="G62" s="151" t="s">
        <v>156</v>
      </c>
      <c r="H62" s="151" t="str">
        <f>PedBerMedIV!AG19</f>
        <v/>
      </c>
      <c r="I62" s="151" t="s">
        <v>240</v>
      </c>
      <c r="J62" s="151" t="str">
        <f>PedBerMedIV!AH19</f>
        <v/>
      </c>
      <c r="K62" s="151" t="s">
        <v>113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260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428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5156</v>
      </c>
      <c r="D63" s="157" t="s">
        <v>843</v>
      </c>
      <c r="E63" s="151" t="s">
        <v>259</v>
      </c>
      <c r="F63" s="151" t="str">
        <f>PedBerMedIV!AF21</f>
        <v/>
      </c>
      <c r="G63" s="151" t="s">
        <v>156</v>
      </c>
      <c r="H63" s="151">
        <f>PedBerMedIV!AG21</f>
        <v>0</v>
      </c>
      <c r="I63" s="151" t="s">
        <v>240</v>
      </c>
      <c r="J63" s="151" t="str">
        <f>PedBerMedIV!AH21</f>
        <v/>
      </c>
      <c r="K63" s="151" t="s">
        <v>113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260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428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5156</v>
      </c>
      <c r="D64" s="157" t="s">
        <v>844</v>
      </c>
      <c r="E64" s="151" t="s">
        <v>259</v>
      </c>
      <c r="F64" s="151" t="str">
        <f>PedBerMedIV!AF22</f>
        <v/>
      </c>
      <c r="G64" s="151" t="s">
        <v>156</v>
      </c>
      <c r="H64" s="151">
        <f>PedBerMedIV!AG22</f>
        <v>0</v>
      </c>
      <c r="I64" s="151" t="s">
        <v>240</v>
      </c>
      <c r="J64" s="151" t="str">
        <f>PedBerMedIV!AH22</f>
        <v/>
      </c>
      <c r="K64" s="151" t="s">
        <v>113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260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428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5156</v>
      </c>
      <c r="D65" s="157" t="s">
        <v>845</v>
      </c>
      <c r="E65" s="151" t="s">
        <v>259</v>
      </c>
      <c r="F65" s="151" t="str">
        <f>PedBerMedIV!AF23</f>
        <v/>
      </c>
      <c r="G65" s="151" t="s">
        <v>156</v>
      </c>
      <c r="H65" s="151">
        <f>PedBerMedIV!AG23</f>
        <v>0</v>
      </c>
      <c r="I65" s="151" t="s">
        <v>240</v>
      </c>
      <c r="J65" s="151" t="str">
        <f>PedBerMedIV!AH23</f>
        <v/>
      </c>
      <c r="K65" s="151" t="s">
        <v>113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260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428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5156</v>
      </c>
      <c r="D66" s="157" t="s">
        <v>846</v>
      </c>
      <c r="E66" s="151" t="s">
        <v>259</v>
      </c>
      <c r="F66" s="151" t="str">
        <f>PedBerMedIV!AF24</f>
        <v/>
      </c>
      <c r="G66" s="151" t="s">
        <v>156</v>
      </c>
      <c r="H66" s="151">
        <f>PedBerMedIV!AG24</f>
        <v>0</v>
      </c>
      <c r="I66" s="151" t="s">
        <v>240</v>
      </c>
      <c r="J66" s="151" t="str">
        <f>PedBerMedIV!AH24</f>
        <v/>
      </c>
      <c r="K66" s="151" t="s">
        <v>113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260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428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5156</v>
      </c>
      <c r="D67" s="157" t="s">
        <v>847</v>
      </c>
      <c r="E67" s="151" t="s">
        <v>259</v>
      </c>
      <c r="F67" s="151" t="str">
        <f>PedBerMedIV!AF25</f>
        <v/>
      </c>
      <c r="G67" s="151" t="s">
        <v>156</v>
      </c>
      <c r="H67" s="151">
        <f>PedBerMedIV!AG25</f>
        <v>0</v>
      </c>
      <c r="I67" s="151" t="s">
        <v>240</v>
      </c>
      <c r="J67" s="151" t="str">
        <f>PedBerMedIV!AH25</f>
        <v/>
      </c>
      <c r="K67" s="151" t="s">
        <v>113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260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428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5156</v>
      </c>
      <c r="D68" s="157" t="s">
        <v>4087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5228</v>
      </c>
      <c r="D69" s="157" t="s">
        <v>5246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5228</v>
      </c>
      <c r="D70" s="157" t="s">
        <v>5245</v>
      </c>
      <c r="E70" s="152" t="s">
        <v>361</v>
      </c>
      <c r="F70" s="152">
        <f>PedBerEnt!K4</f>
        <v>0</v>
      </c>
      <c r="G70" s="152" t="s">
        <v>157</v>
      </c>
      <c r="H70" s="152" t="str">
        <f>PedBerEnt!H4</f>
        <v/>
      </c>
      <c r="I70" s="152" t="s">
        <v>4101</v>
      </c>
      <c r="J70" s="152" t="str">
        <f>PedBerEnt!I4</f>
        <v/>
      </c>
      <c r="K70" s="152" t="s">
        <v>5178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5228</v>
      </c>
      <c r="D71" s="157" t="s">
        <v>5229</v>
      </c>
      <c r="E71" s="152" t="s">
        <v>361</v>
      </c>
      <c r="F71" s="152">
        <f>PedBerEnt!K5</f>
        <v>0</v>
      </c>
      <c r="G71" s="152" t="s">
        <v>157</v>
      </c>
      <c r="H71" s="152" t="str">
        <f>PedBerEnt!H5</f>
        <v/>
      </c>
      <c r="I71" s="152" t="s">
        <v>4101</v>
      </c>
      <c r="J71" s="152" t="str">
        <f>PedBerEnt!I5</f>
        <v/>
      </c>
      <c r="K71" s="152" t="s">
        <v>5178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5228</v>
      </c>
      <c r="D72" s="157" t="s">
        <v>5230</v>
      </c>
      <c r="E72" s="152" t="s">
        <v>361</v>
      </c>
      <c r="F72" s="152">
        <f>PedBerEnt!K6</f>
        <v>0</v>
      </c>
      <c r="G72" s="152" t="s">
        <v>157</v>
      </c>
      <c r="H72" s="152" t="str">
        <f>PedBerEnt!H6</f>
        <v/>
      </c>
      <c r="I72" s="152" t="s">
        <v>4101</v>
      </c>
      <c r="J72" s="152" t="str">
        <f>PedBerEnt!I6</f>
        <v/>
      </c>
      <c r="K72" s="152" t="s">
        <v>5178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5228</v>
      </c>
      <c r="D73" s="157" t="s">
        <v>6983</v>
      </c>
      <c r="E73" s="152" t="s">
        <v>361</v>
      </c>
      <c r="F73" s="152">
        <f>PedBerEnt!K7</f>
        <v>0</v>
      </c>
      <c r="G73" s="152" t="s">
        <v>157</v>
      </c>
      <c r="H73" s="152" t="str">
        <f>PedBerEnt!H7</f>
        <v/>
      </c>
      <c r="I73" s="152" t="s">
        <v>4101</v>
      </c>
      <c r="J73" s="152" t="str">
        <f>PedBerEnt!I7</f>
        <v/>
      </c>
      <c r="K73" s="152" t="s">
        <v>5178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5228</v>
      </c>
      <c r="D74" s="157" t="s">
        <v>354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5170</v>
      </c>
      <c r="D75" s="157" t="s">
        <v>5171</v>
      </c>
      <c r="E75" s="152" t="s">
        <v>5177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5178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5170</v>
      </c>
      <c r="D76" s="157" t="s">
        <v>5172</v>
      </c>
      <c r="E76" s="152" t="s">
        <v>5177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5178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5170</v>
      </c>
      <c r="D77" s="157" t="s">
        <v>5173</v>
      </c>
      <c r="E77" s="152" t="s">
        <v>5177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5178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5170</v>
      </c>
      <c r="D78" s="157" t="s">
        <v>239</v>
      </c>
      <c r="E78" s="152" t="s">
        <v>5177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5178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5170</v>
      </c>
      <c r="D79" s="157" t="s">
        <v>5174</v>
      </c>
      <c r="E79" s="152" t="s">
        <v>5177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5178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5170</v>
      </c>
      <c r="D80" s="157" t="s">
        <v>5175</v>
      </c>
      <c r="E80" s="152" t="s">
        <v>5177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5178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5170</v>
      </c>
      <c r="D81" s="157" t="s">
        <v>5176</v>
      </c>
      <c r="E81" s="152" t="s">
        <v>5177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5178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5170</v>
      </c>
      <c r="D82" s="157" t="s">
        <v>354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5157</v>
      </c>
      <c r="D83" s="157" t="s">
        <v>341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5157</v>
      </c>
      <c r="D84" s="157" t="s">
        <v>342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5157</v>
      </c>
      <c r="D85" s="157" t="s">
        <v>343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5157</v>
      </c>
      <c r="D86" s="157" t="s">
        <v>344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5157</v>
      </c>
      <c r="D87" s="157" t="s">
        <v>345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5157</v>
      </c>
      <c r="D88" s="157" t="s">
        <v>346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5157</v>
      </c>
      <c r="D89" s="157" t="s">
        <v>354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5158</v>
      </c>
      <c r="D90" s="157" t="s">
        <v>341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5159</v>
      </c>
      <c r="D91" s="152" t="s">
        <v>299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5159</v>
      </c>
      <c r="D92" s="152" t="s">
        <v>5167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5159</v>
      </c>
      <c r="D93" s="152" t="s">
        <v>5166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5159</v>
      </c>
      <c r="D94" s="152" t="s">
        <v>5168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5159</v>
      </c>
      <c r="D95" s="152" t="s">
        <v>5169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5159</v>
      </c>
      <c r="D96" s="152" t="s">
        <v>354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5160</v>
      </c>
      <c r="D97" s="154" t="s">
        <v>341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5160</v>
      </c>
      <c r="D98" s="154" t="s">
        <v>342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5160</v>
      </c>
      <c r="D99" s="154" t="s">
        <v>343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5160</v>
      </c>
      <c r="D100" s="154" t="s">
        <v>344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5161</v>
      </c>
      <c r="D101" s="289" t="s">
        <v>419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5161</v>
      </c>
      <c r="D102" s="289" t="s">
        <v>5162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5161</v>
      </c>
      <c r="D103" s="289" t="s">
        <v>425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5161</v>
      </c>
      <c r="D104" s="289" t="s">
        <v>167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5161</v>
      </c>
      <c r="D105" s="289" t="s">
        <v>5176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5161</v>
      </c>
      <c r="D106" s="289" t="s">
        <v>125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5161</v>
      </c>
      <c r="D107" s="152" t="s">
        <v>213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5161</v>
      </c>
      <c r="D108" s="152" t="s">
        <v>426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5161</v>
      </c>
      <c r="D109" s="152" t="s">
        <v>169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5161</v>
      </c>
      <c r="D110" s="152" t="s">
        <v>170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5161</v>
      </c>
      <c r="D111" s="152" t="s">
        <v>245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5161</v>
      </c>
      <c r="D112" s="152" t="s">
        <v>5165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5161</v>
      </c>
      <c r="D113" s="152" t="s">
        <v>5164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5242</v>
      </c>
      <c r="D114" s="152" t="s">
        <v>5183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5242</v>
      </c>
      <c r="D115" s="157" t="s">
        <v>5231</v>
      </c>
      <c r="E115" s="152" t="s">
        <v>361</v>
      </c>
      <c r="F115" s="152" t="str">
        <f>NeoBerInfB!P9</f>
        <v/>
      </c>
      <c r="G115" s="152" t="s">
        <v>157</v>
      </c>
      <c r="H115" s="152" t="str">
        <f>IF(NeoBerInfB!F9&gt;0,NeoBerInfB!F9&amp;" dd","")</f>
        <v/>
      </c>
      <c r="I115" s="152" t="s">
        <v>4101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5242</v>
      </c>
      <c r="D116" s="157" t="s">
        <v>5232</v>
      </c>
      <c r="E116" s="152" t="s">
        <v>361</v>
      </c>
      <c r="F116" s="152" t="str">
        <f>NeoBerInfB!P9</f>
        <v/>
      </c>
      <c r="G116" s="152" t="s">
        <v>157</v>
      </c>
      <c r="H116" s="152" t="str">
        <f>IF(NeoBerInfB!F10&gt;0,NeoBerInfB!F10&amp;" dd","")</f>
        <v/>
      </c>
      <c r="I116" s="152" t="s">
        <v>4101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5242</v>
      </c>
      <c r="D117" s="157" t="s">
        <v>5233</v>
      </c>
      <c r="E117" s="152" t="s">
        <v>361</v>
      </c>
      <c r="F117" s="152" t="str">
        <f>IF(H117&lt;&gt;"","BMF","")</f>
        <v/>
      </c>
      <c r="G117" s="152" t="s">
        <v>5187</v>
      </c>
      <c r="H117" s="152" t="str">
        <f>IF(NeoBerInfB!M11&gt;0,NeoBerInfB!M11,"")</f>
        <v/>
      </c>
      <c r="I117" s="152" t="s">
        <v>4101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5242</v>
      </c>
      <c r="D118" s="157" t="s">
        <v>5234</v>
      </c>
      <c r="E118" s="152" t="s">
        <v>361</v>
      </c>
      <c r="F118" s="152" t="str">
        <f>NeoBerInfB!P12</f>
        <v/>
      </c>
      <c r="G118" s="152" t="s">
        <v>5187</v>
      </c>
      <c r="H118" s="152" t="str">
        <f>IF(NeoBerInfB!M12&gt;0,NeoBerInfB!M12,"")</f>
        <v/>
      </c>
      <c r="I118" s="152" t="s">
        <v>4101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5242</v>
      </c>
      <c r="D119" s="157" t="s">
        <v>5235</v>
      </c>
      <c r="E119" s="152" t="s">
        <v>361</v>
      </c>
      <c r="F119" s="152" t="str">
        <f>NeoBerInfB!P13</f>
        <v/>
      </c>
      <c r="G119" s="152" t="s">
        <v>5187</v>
      </c>
      <c r="H119" s="152" t="str">
        <f>IF(NeoBerInfB!M13&gt;0,NeoBerInfB!M13,"")</f>
        <v/>
      </c>
      <c r="I119" s="152" t="s">
        <v>4101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5242</v>
      </c>
      <c r="D120" s="157" t="s">
        <v>5236</v>
      </c>
      <c r="E120" s="152" t="s">
        <v>361</v>
      </c>
      <c r="F120" s="152" t="str">
        <f>NeoBerInfB!P14</f>
        <v/>
      </c>
      <c r="G120" s="152" t="s">
        <v>5187</v>
      </c>
      <c r="H120" s="152" t="str">
        <f>IF(NeoBerInfB!M14&gt;0,NeoBerInfB!M14,"")</f>
        <v/>
      </c>
      <c r="I120" s="152" t="s">
        <v>4101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5242</v>
      </c>
      <c r="D121" s="157" t="s">
        <v>5237</v>
      </c>
      <c r="E121" s="152" t="s">
        <v>361</v>
      </c>
      <c r="F121" s="152" t="str">
        <f>NeoBerInfB!P15</f>
        <v/>
      </c>
      <c r="G121" s="152" t="s">
        <v>5187</v>
      </c>
      <c r="H121" s="152" t="str">
        <f>IF(NeoBerInfB!M15&gt;0,NeoBerInfB!M15,"")</f>
        <v/>
      </c>
      <c r="I121" s="152" t="s">
        <v>4101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5242</v>
      </c>
      <c r="D122" s="157" t="s">
        <v>5238</v>
      </c>
      <c r="E122" s="152" t="s">
        <v>361</v>
      </c>
      <c r="F122" s="152" t="str">
        <f>NeoBerInfB!P16</f>
        <v/>
      </c>
      <c r="G122" s="152" t="s">
        <v>5187</v>
      </c>
      <c r="H122" s="152" t="str">
        <f>IF(NeoBerInfB!M16&gt;0,NeoBerInfB!M16,"")</f>
        <v/>
      </c>
      <c r="I122" s="152" t="s">
        <v>4101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5242</v>
      </c>
      <c r="D123" s="157" t="s">
        <v>5239</v>
      </c>
      <c r="E123" s="152" t="s">
        <v>361</v>
      </c>
      <c r="F123" s="152" t="str">
        <f>NeoBerInfB!P17</f>
        <v/>
      </c>
      <c r="G123" s="152" t="s">
        <v>5187</v>
      </c>
      <c r="H123" s="152" t="str">
        <f>IF(NeoBerInfB!M17&gt;0,NeoBerInfB!M17,"")</f>
        <v/>
      </c>
      <c r="I123" s="152" t="s">
        <v>4101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5242</v>
      </c>
      <c r="D124" s="157" t="s">
        <v>5240</v>
      </c>
      <c r="E124" s="152" t="s">
        <v>361</v>
      </c>
      <c r="F124" s="152" t="str">
        <f>NeoBerInfB!P18</f>
        <v/>
      </c>
      <c r="G124" s="152" t="s">
        <v>5187</v>
      </c>
      <c r="H124" s="152" t="str">
        <f>IF(NeoBerInfB!M18&gt;0,NeoBerInfB!M18,"")</f>
        <v/>
      </c>
      <c r="I124" s="152" t="s">
        <v>4101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5242</v>
      </c>
      <c r="D125" s="157" t="s">
        <v>5241</v>
      </c>
      <c r="E125" s="152" t="s">
        <v>361</v>
      </c>
      <c r="F125" s="152" t="str">
        <f>NeoBerInfB!P19</f>
        <v/>
      </c>
      <c r="G125" s="152" t="s">
        <v>5187</v>
      </c>
      <c r="H125" s="152" t="str">
        <f>IF(NeoBerInfB!M19&gt;0,NeoBerInfB!M19,"")</f>
        <v/>
      </c>
      <c r="I125" s="152" t="s">
        <v>4101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5184</v>
      </c>
      <c r="D126" s="157" t="s">
        <v>341</v>
      </c>
      <c r="E126" s="152" t="s">
        <v>361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5183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5185</v>
      </c>
      <c r="D127" s="157" t="s">
        <v>341</v>
      </c>
      <c r="E127" s="151" t="s">
        <v>259</v>
      </c>
      <c r="F127" s="151" t="str">
        <f>IF(NeoBerInfB!J23=0,"",NeoBerInfB!J23)</f>
        <v/>
      </c>
      <c r="G127" s="151" t="s">
        <v>156</v>
      </c>
      <c r="H127" s="151" t="str">
        <f>IF(NeoBerInfB!J23="","",NeoBerInfB!M23)</f>
        <v/>
      </c>
      <c r="I127" s="151" t="s">
        <v>240</v>
      </c>
      <c r="J127" s="151" t="str">
        <f>IF(F127="","",NeoBerInfB!O23)</f>
        <v/>
      </c>
      <c r="K127" s="151" t="s">
        <v>113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260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428</v>
      </c>
      <c r="T127" s="152" t="str">
        <f>IF(F127="","",NeoBerInfB!S23)</f>
        <v/>
      </c>
      <c r="U127" s="152" t="s">
        <v>5183</v>
      </c>
      <c r="V127" s="152" t="str">
        <f>IF(AND(F127&lt;&gt;"",NeoBerInfB!I23),"Extra","")</f>
        <v/>
      </c>
      <c r="W127" s="152" t="s">
        <v>5182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5185</v>
      </c>
      <c r="D128" s="157" t="s">
        <v>342</v>
      </c>
      <c r="E128" s="151" t="s">
        <v>259</v>
      </c>
      <c r="F128" s="151" t="str">
        <f>IF(NeoBerInfB!J24=0,"",NeoBerInfB!J24)</f>
        <v/>
      </c>
      <c r="G128" s="151" t="s">
        <v>156</v>
      </c>
      <c r="H128" s="151" t="str">
        <f>IF(NeoBerInfB!J24="","",NeoBerInfB!M24)</f>
        <v/>
      </c>
      <c r="I128" s="151" t="s">
        <v>240</v>
      </c>
      <c r="J128" s="151" t="str">
        <f>IF(F128="","",NeoBerInfB!O24)</f>
        <v/>
      </c>
      <c r="K128" s="151" t="s">
        <v>113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260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428</v>
      </c>
      <c r="T128" s="152" t="str">
        <f>IF(F128="","",NeoBerInfB!S24)</f>
        <v/>
      </c>
      <c r="U128" s="152" t="s">
        <v>5183</v>
      </c>
      <c r="V128" s="152" t="str">
        <f>IF(AND(F128&lt;&gt;"",NeoBerInfB!I24),"Extra","")</f>
        <v/>
      </c>
      <c r="W128" s="152" t="s">
        <v>5182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5185</v>
      </c>
      <c r="D129" s="157" t="s">
        <v>343</v>
      </c>
      <c r="E129" s="151" t="s">
        <v>259</v>
      </c>
      <c r="F129" s="151" t="str">
        <f>IF(NeoBerInfB!J25=0,"",NeoBerInfB!J25)</f>
        <v/>
      </c>
      <c r="G129" s="151" t="s">
        <v>156</v>
      </c>
      <c r="H129" s="151" t="str">
        <f>IF(NeoBerInfB!J25="","",NeoBerInfB!M25)</f>
        <v/>
      </c>
      <c r="I129" s="151" t="s">
        <v>240</v>
      </c>
      <c r="J129" s="151" t="str">
        <f>IF(F129="","",NeoBerInfB!O25)</f>
        <v/>
      </c>
      <c r="K129" s="151" t="s">
        <v>113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260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428</v>
      </c>
      <c r="T129" s="152" t="str">
        <f>IF(F129="","",NeoBerInfB!S25)</f>
        <v/>
      </c>
      <c r="U129" s="152" t="s">
        <v>5183</v>
      </c>
      <c r="V129" s="152" t="str">
        <f>IF(AND(F129&lt;&gt;"",NeoBerInfB!I25),"Extra","")</f>
        <v/>
      </c>
      <c r="W129" s="152" t="s">
        <v>5182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5185</v>
      </c>
      <c r="D130" s="157" t="s">
        <v>344</v>
      </c>
      <c r="E130" s="151" t="s">
        <v>259</v>
      </c>
      <c r="F130" s="151" t="str">
        <f>IF(NeoBerInfB!J26=0,"",NeoBerInfB!J26)</f>
        <v/>
      </c>
      <c r="G130" s="151" t="s">
        <v>156</v>
      </c>
      <c r="H130" s="151" t="str">
        <f>IF(NeoBerInfB!J26="","",NeoBerInfB!M26)</f>
        <v/>
      </c>
      <c r="I130" s="151" t="s">
        <v>240</v>
      </c>
      <c r="J130" s="151" t="str">
        <f>IF(F130="","",NeoBerInfB!O26)</f>
        <v/>
      </c>
      <c r="K130" s="151" t="s">
        <v>113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260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428</v>
      </c>
      <c r="T130" s="152" t="str">
        <f>IF(F130="","",NeoBerInfB!S26)</f>
        <v/>
      </c>
      <c r="U130" s="152" t="s">
        <v>5183</v>
      </c>
      <c r="V130" s="152" t="str">
        <f>IF(AND(F130&lt;&gt;"",NeoBerInfB!I26),"Extra","")</f>
        <v/>
      </c>
      <c r="W130" s="152" t="s">
        <v>5182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5185</v>
      </c>
      <c r="D131" s="157" t="s">
        <v>345</v>
      </c>
      <c r="E131" s="151" t="s">
        <v>259</v>
      </c>
      <c r="F131" s="151" t="str">
        <f>IF(NeoBerInfB!J27=0,"",NeoBerInfB!J27)</f>
        <v/>
      </c>
      <c r="G131" s="151" t="s">
        <v>156</v>
      </c>
      <c r="H131" s="151" t="str">
        <f>IF(NeoBerInfB!J27="","",NeoBerInfB!M27)</f>
        <v/>
      </c>
      <c r="I131" s="151" t="s">
        <v>240</v>
      </c>
      <c r="J131" s="151" t="str">
        <f>IF(F131="","",NeoBerInfB!O27)</f>
        <v/>
      </c>
      <c r="K131" s="151" t="s">
        <v>113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260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428</v>
      </c>
      <c r="T131" s="152" t="str">
        <f>IF(F131="","",NeoBerInfB!S27)</f>
        <v/>
      </c>
      <c r="U131" s="152" t="s">
        <v>5183</v>
      </c>
      <c r="V131" s="152" t="str">
        <f>IF(AND(F131&lt;&gt;"",NeoBerInfB!I27),"Extra","")</f>
        <v/>
      </c>
      <c r="W131" s="152" t="s">
        <v>5182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5185</v>
      </c>
      <c r="D132" s="157" t="s">
        <v>346</v>
      </c>
      <c r="E132" s="151" t="s">
        <v>259</v>
      </c>
      <c r="F132" s="151" t="str">
        <f>IF(NeoBerInfB!J28=0,"",NeoBerInfB!J28)</f>
        <v/>
      </c>
      <c r="G132" s="151" t="s">
        <v>156</v>
      </c>
      <c r="H132" s="151" t="str">
        <f>IF(NeoBerInfB!J28="","",NeoBerInfB!M28)</f>
        <v/>
      </c>
      <c r="I132" s="151" t="s">
        <v>240</v>
      </c>
      <c r="J132" s="151" t="str">
        <f>IF(F132="","",NeoBerInfB!O28)</f>
        <v/>
      </c>
      <c r="K132" s="151" t="s">
        <v>113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260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428</v>
      </c>
      <c r="T132" s="152" t="str">
        <f>IF(F132="","",NeoBerInfB!S28)</f>
        <v/>
      </c>
      <c r="U132" s="152" t="s">
        <v>5183</v>
      </c>
      <c r="V132" s="152" t="str">
        <f>IF(AND(F132&lt;&gt;"",NeoBerInfB!I28),"Extra","")</f>
        <v/>
      </c>
      <c r="W132" s="152" t="s">
        <v>5182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5185</v>
      </c>
      <c r="D133" s="157" t="s">
        <v>347</v>
      </c>
      <c r="E133" s="151" t="s">
        <v>259</v>
      </c>
      <c r="F133" s="151" t="str">
        <f>IF(NeoBerInfB!J29=0,"",NeoBerInfB!J29)</f>
        <v/>
      </c>
      <c r="G133" s="151" t="s">
        <v>156</v>
      </c>
      <c r="H133" s="151" t="str">
        <f>IF(NeoBerInfB!J29="","",NeoBerInfB!M29)</f>
        <v/>
      </c>
      <c r="I133" s="151" t="s">
        <v>240</v>
      </c>
      <c r="J133" s="151" t="str">
        <f>IF(F133="","",NeoBerInfB!O29)</f>
        <v/>
      </c>
      <c r="K133" s="151" t="s">
        <v>113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260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428</v>
      </c>
      <c r="T133" s="152" t="str">
        <f>IF(F133="","",NeoBerInfB!S29)</f>
        <v/>
      </c>
      <c r="U133" s="152" t="s">
        <v>5183</v>
      </c>
      <c r="V133" s="152" t="str">
        <f>IF(AND(F133&lt;&gt;"",NeoBerInfB!I29),"Extra","")</f>
        <v/>
      </c>
      <c r="W133" s="152" t="s">
        <v>5182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5185</v>
      </c>
      <c r="D134" s="157" t="s">
        <v>348</v>
      </c>
      <c r="E134" s="151" t="s">
        <v>259</v>
      </c>
      <c r="F134" s="151" t="str">
        <f>IF(NeoBerInfB!J30=0,"",NeoBerInfB!J30)</f>
        <v/>
      </c>
      <c r="G134" s="151" t="s">
        <v>156</v>
      </c>
      <c r="H134" s="151" t="str">
        <f>IF(NeoBerInfB!J30="","",NeoBerInfB!M30)</f>
        <v/>
      </c>
      <c r="I134" s="151" t="s">
        <v>240</v>
      </c>
      <c r="J134" s="151" t="str">
        <f>IF(F134="","",NeoBerInfB!O30)</f>
        <v/>
      </c>
      <c r="K134" s="151" t="s">
        <v>113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260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428</v>
      </c>
      <c r="T134" s="152" t="str">
        <f>IF(F134="","",NeoBerInfB!S30)</f>
        <v/>
      </c>
      <c r="U134" s="152" t="s">
        <v>5183</v>
      </c>
      <c r="V134" s="152" t="str">
        <f>IF(AND(F134&lt;&gt;"",NeoBerInfB!I30),"Extra","")</f>
        <v/>
      </c>
      <c r="W134" s="152" t="s">
        <v>5182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5185</v>
      </c>
      <c r="D135" s="157" t="s">
        <v>349</v>
      </c>
      <c r="E135" s="151" t="s">
        <v>259</v>
      </c>
      <c r="F135" s="151" t="str">
        <f>IF(NeoBerInfB!J31=0,"",NeoBerInfB!J31)</f>
        <v/>
      </c>
      <c r="G135" s="151" t="s">
        <v>156</v>
      </c>
      <c r="H135" s="151" t="str">
        <f>IF(NeoBerInfB!J31="","",NeoBerInfB!M31)</f>
        <v/>
      </c>
      <c r="I135" s="151" t="s">
        <v>240</v>
      </c>
      <c r="J135" s="151" t="str">
        <f>IF(F135="","",NeoBerInfB!O31)</f>
        <v/>
      </c>
      <c r="K135" s="151" t="s">
        <v>113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260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428</v>
      </c>
      <c r="T135" s="152" t="str">
        <f>IF(F135="","",NeoBerInfB!S31)</f>
        <v/>
      </c>
      <c r="U135" s="152" t="s">
        <v>5183</v>
      </c>
      <c r="V135" s="152" t="str">
        <f>IF(AND(F135&lt;&gt;"",NeoBerInfB!I31),"Extra","")</f>
        <v/>
      </c>
      <c r="W135" s="152" t="s">
        <v>5182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5185</v>
      </c>
      <c r="D136" s="157" t="s">
        <v>493</v>
      </c>
      <c r="E136" s="151" t="s">
        <v>259</v>
      </c>
      <c r="F136" s="151" t="str">
        <f>IF(NeoBerInfB!J32=0,"",NeoBerInfB!J32)</f>
        <v/>
      </c>
      <c r="G136" s="151" t="s">
        <v>156</v>
      </c>
      <c r="H136" s="151" t="str">
        <f>IF(NeoBerInfB!J32="","",NeoBerInfB!M32)</f>
        <v/>
      </c>
      <c r="I136" s="151" t="s">
        <v>240</v>
      </c>
      <c r="J136" s="151" t="str">
        <f>IF(F136="","",NeoBerInfB!O32)</f>
        <v/>
      </c>
      <c r="K136" s="151" t="s">
        <v>113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260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428</v>
      </c>
      <c r="T136" s="152" t="str">
        <f>IF(F136="","",NeoBerInfB!S32)</f>
        <v/>
      </c>
      <c r="U136" s="152" t="s">
        <v>5183</v>
      </c>
      <c r="V136" s="152" t="str">
        <f>IF(AND(F136&lt;&gt;"",NeoBerInfB!I32),"Extra","")</f>
        <v/>
      </c>
      <c r="W136" s="152" t="s">
        <v>5182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5185</v>
      </c>
      <c r="D137" s="157" t="s">
        <v>5243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5185</v>
      </c>
      <c r="D138" s="157" t="s">
        <v>5244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5186</v>
      </c>
      <c r="D139" s="157" t="s">
        <v>341</v>
      </c>
      <c r="E139" s="152" t="s">
        <v>113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240</v>
      </c>
      <c r="J139" s="152" t="str">
        <f>NeoBerInfB!AL33&amp;" mL"</f>
        <v>0 mL</v>
      </c>
      <c r="K139" s="152" t="s">
        <v>5183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5186</v>
      </c>
      <c r="D140" s="157" t="s">
        <v>342</v>
      </c>
      <c r="E140" s="152" t="s">
        <v>113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240</v>
      </c>
      <c r="J140" s="152" t="str">
        <f>NeoBerInfB!AL34&amp;" mL"</f>
        <v>0 mL</v>
      </c>
      <c r="K140" s="152" t="s">
        <v>5183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5186</v>
      </c>
      <c r="D141" s="157" t="s">
        <v>343</v>
      </c>
      <c r="E141" s="152" t="s">
        <v>113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240</v>
      </c>
      <c r="J141" s="152" t="str">
        <f>NeoBerInfB!AL35&amp;" mL"</f>
        <v>0 mL</v>
      </c>
      <c r="K141" s="152" t="s">
        <v>5183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5188</v>
      </c>
      <c r="D142" s="152" t="s">
        <v>5176</v>
      </c>
      <c r="E142" s="152" t="s">
        <v>361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240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5188</v>
      </c>
      <c r="D143" s="152" t="s">
        <v>5189</v>
      </c>
      <c r="E143" s="152" t="s">
        <v>5177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5178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492</v>
      </c>
      <c r="D144" s="289" t="s">
        <v>5162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492</v>
      </c>
      <c r="D145" s="289" t="s">
        <v>5163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492</v>
      </c>
      <c r="D146" s="289" t="s">
        <v>425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492</v>
      </c>
      <c r="D147" s="289" t="s">
        <v>167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492</v>
      </c>
      <c r="D148" s="289" t="s">
        <v>168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492</v>
      </c>
      <c r="D149" s="289" t="s">
        <v>5164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492</v>
      </c>
      <c r="D150" s="152" t="s">
        <v>7207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492</v>
      </c>
      <c r="D151" s="152" t="s">
        <v>125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492</v>
      </c>
      <c r="D152" s="152" t="s">
        <v>426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492</v>
      </c>
      <c r="D153" s="152" t="s">
        <v>169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492</v>
      </c>
      <c r="D154" s="152" t="s">
        <v>245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492</v>
      </c>
      <c r="D155" s="152" t="s">
        <v>170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5190</v>
      </c>
      <c r="D156" t="s">
        <v>299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5190</v>
      </c>
      <c r="D157" s="152" t="s">
        <v>5191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5190</v>
      </c>
      <c r="D158" s="152" t="s">
        <v>5192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5190</v>
      </c>
      <c r="D159" s="152" t="s">
        <v>5193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5190</v>
      </c>
      <c r="D160" s="152" t="s">
        <v>5168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5190</v>
      </c>
      <c r="D161" s="152" t="s">
        <v>5194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5190</v>
      </c>
      <c r="D162" s="152" t="s">
        <v>5195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5190</v>
      </c>
      <c r="D163" s="152" t="s">
        <v>5223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5190</v>
      </c>
      <c r="D164" s="152" t="s">
        <v>5222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5190</v>
      </c>
      <c r="D165" s="152" t="s">
        <v>184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5196</v>
      </c>
      <c r="D166" s="154" t="s">
        <v>341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5196</v>
      </c>
      <c r="D167" s="154" t="s">
        <v>342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5196</v>
      </c>
      <c r="D168" s="154" t="s">
        <v>343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5196</v>
      </c>
      <c r="D169" s="154" t="s">
        <v>344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5196</v>
      </c>
      <c r="D170" s="154" t="s">
        <v>345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117</v>
      </c>
      <c r="B1" t="s">
        <v>118</v>
      </c>
      <c r="C1" s="152" t="s">
        <v>1741</v>
      </c>
    </row>
    <row r="2" spans="1:6" x14ac:dyDescent="0.2">
      <c r="A2" s="151" t="s">
        <v>895</v>
      </c>
      <c r="B2" s="151" t="str">
        <f>IF(ISBLANK(PatDetails!$B$1),"",PatDetails!$B$1)</f>
        <v/>
      </c>
      <c r="C2" s="289"/>
    </row>
    <row r="3" spans="1:6" x14ac:dyDescent="0.2">
      <c r="A3" s="151" t="s">
        <v>896</v>
      </c>
      <c r="B3" s="151" t="str">
        <f>IF(ISBLANK(PatDetails!$B$2),"",PatDetails!$B$2)</f>
        <v/>
      </c>
      <c r="C3" s="289"/>
    </row>
    <row r="4" spans="1:6" x14ac:dyDescent="0.2">
      <c r="A4" s="151" t="s">
        <v>897</v>
      </c>
      <c r="B4" s="151" t="str">
        <f>IF(ISBLANK(PatDetails!$B$3),"",PatDetails!$B$3)</f>
        <v/>
      </c>
      <c r="C4" s="289"/>
    </row>
    <row r="5" spans="1:6" x14ac:dyDescent="0.2">
      <c r="A5" s="151" t="s">
        <v>898</v>
      </c>
      <c r="B5" s="151" t="str">
        <f>IF(ISBLANK(PatDetails!$B$4),"",PatDetails!$B$4)</f>
        <v/>
      </c>
      <c r="C5" s="289"/>
    </row>
    <row r="6" spans="1:6" x14ac:dyDescent="0.2">
      <c r="A6" s="151" t="s">
        <v>899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5110</v>
      </c>
      <c r="B7" s="151" t="str">
        <f>IF(ISBLANK(GlobBerLab!$B$10),"",GlobBerLab!$B$10)</f>
        <v/>
      </c>
      <c r="C7" s="43"/>
    </row>
    <row r="8" spans="1:6" x14ac:dyDescent="0.2">
      <c r="A8" s="151" t="s">
        <v>5111</v>
      </c>
      <c r="B8" s="151" t="str">
        <f>IF(ISBLANK(GlobBerLab!$B$12),"",GlobBerLab!$B$12)</f>
        <v/>
      </c>
      <c r="C8" s="43"/>
    </row>
    <row r="9" spans="1:6" x14ac:dyDescent="0.2">
      <c r="A9" s="151" t="s">
        <v>5112</v>
      </c>
      <c r="B9" s="151" t="str">
        <f>IF(ISBLANK(GlobBerLab!$B$9),"",GlobBerLab!$B$9)</f>
        <v/>
      </c>
      <c r="C9" s="43"/>
    </row>
    <row r="10" spans="1:6" x14ac:dyDescent="0.2">
      <c r="A10" s="151" t="s">
        <v>5113</v>
      </c>
      <c r="B10" s="151" t="str">
        <f>IF(ISBLANK(GlobBerLab!$B$4),"",GlobBerLab!$B$4)</f>
        <v/>
      </c>
      <c r="C10" s="43"/>
    </row>
    <row r="11" spans="1:6" x14ac:dyDescent="0.2">
      <c r="A11" s="151" t="s">
        <v>5114</v>
      </c>
      <c r="B11" s="151" t="str">
        <f>IF(ISBLANK(GlobBerLab!$B$3),"",GlobBerLab!$B$3)</f>
        <v/>
      </c>
      <c r="C11" s="43"/>
    </row>
    <row r="12" spans="1:6" x14ac:dyDescent="0.2">
      <c r="A12" s="151" t="s">
        <v>5115</v>
      </c>
      <c r="B12" s="151" t="str">
        <f>IF(ISBLANK(GlobBerLab!$B$8),"",GlobBerLab!$B$8)</f>
        <v/>
      </c>
      <c r="C12" s="43"/>
    </row>
    <row r="13" spans="1:6" x14ac:dyDescent="0.2">
      <c r="A13" s="151" t="s">
        <v>5116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5117</v>
      </c>
      <c r="B14" s="151" t="str">
        <f>IF(ISBLANK(GlobBerLab!$B$7),"",GlobBerLab!$B$7)</f>
        <v/>
      </c>
      <c r="C14" s="43"/>
    </row>
    <row r="15" spans="1:6" x14ac:dyDescent="0.2">
      <c r="A15" s="151" t="s">
        <v>5118</v>
      </c>
      <c r="B15" s="151" t="str">
        <f>IF(ISBLANK(GlobBerLab!$B$14),"",GlobBerLab!$B$14)</f>
        <v/>
      </c>
      <c r="C15" s="43"/>
    </row>
    <row r="16" spans="1:6" x14ac:dyDescent="0.2">
      <c r="A16" s="151" t="s">
        <v>5119</v>
      </c>
      <c r="B16" s="151" t="str">
        <f>IF(ISBLANK(GlobBerLab!$B$2),"",GlobBerLab!$B$2)</f>
        <v/>
      </c>
      <c r="C16" s="43"/>
    </row>
    <row r="17" spans="1:3" x14ac:dyDescent="0.2">
      <c r="A17" s="151" t="s">
        <v>5120</v>
      </c>
      <c r="B17" s="151" t="str">
        <f>IF(ISBLANK(GlobBerLab!$B$11),"",GlobBerLab!$B$11)</f>
        <v/>
      </c>
      <c r="C17" s="43"/>
    </row>
    <row r="18" spans="1:3" x14ac:dyDescent="0.2">
      <c r="A18" s="151" t="s">
        <v>5121</v>
      </c>
      <c r="B18" s="151" t="str">
        <f>IF(ISBLANK(GlobBerLab!$B$5),"",GlobBerLab!$B$5)</f>
        <v/>
      </c>
      <c r="C18" s="43"/>
    </row>
    <row r="19" spans="1:3" x14ac:dyDescent="0.2">
      <c r="A19" s="151" t="s">
        <v>5122</v>
      </c>
      <c r="B19" s="151" t="str">
        <f>IF(ISBLANK(GlobBerLab!$B$1),"",GlobBerLab!$B$1)</f>
        <v/>
      </c>
      <c r="C19" s="43"/>
    </row>
    <row r="20" spans="1:3" x14ac:dyDescent="0.2">
      <c r="A20" s="151" t="s">
        <v>5123</v>
      </c>
      <c r="B20" s="151" t="str">
        <f>IF(ISBLANK(GlobBerLab!$B$13),"",GlobBerLab!$B$13)</f>
        <v/>
      </c>
      <c r="C20" s="43"/>
    </row>
    <row r="21" spans="1:3" x14ac:dyDescent="0.2">
      <c r="A21" s="151" t="s">
        <v>1742</v>
      </c>
      <c r="B21" t="str">
        <f>IF(ISBLANK(GlobBerMedDisc!$AJ$2),"",GlobBerMedDisc!$AJ$2)</f>
        <v/>
      </c>
      <c r="C21" s="289"/>
    </row>
    <row r="22" spans="1:3" x14ac:dyDescent="0.2">
      <c r="A22" s="151" t="s">
        <v>1743</v>
      </c>
      <c r="B22" t="str">
        <f>IF(ISBLANK(GlobBerMedDisc!$AJ$3),"",GlobBerMedDisc!$AJ$3)</f>
        <v/>
      </c>
      <c r="C22" s="289"/>
    </row>
    <row r="23" spans="1:3" x14ac:dyDescent="0.2">
      <c r="A23" s="151" t="s">
        <v>1744</v>
      </c>
      <c r="B23" t="str">
        <f>IF(ISBLANK(GlobBerMedDisc!$AJ$4),"",GlobBerMedDisc!$AJ$4)</f>
        <v/>
      </c>
      <c r="C23" s="289"/>
    </row>
    <row r="24" spans="1:3" x14ac:dyDescent="0.2">
      <c r="A24" s="151" t="s">
        <v>1745</v>
      </c>
      <c r="B24" t="str">
        <f>IF(ISBLANK(GlobBerMedDisc!$AJ$5),"",GlobBerMedDisc!$AJ$5)</f>
        <v/>
      </c>
      <c r="C24" s="289"/>
    </row>
    <row r="25" spans="1:3" x14ac:dyDescent="0.2">
      <c r="A25" s="151" t="s">
        <v>1746</v>
      </c>
      <c r="B25" t="str">
        <f>IF(ISBLANK(GlobBerMedDisc!$AJ$6),"",GlobBerMedDisc!$AJ$6)</f>
        <v/>
      </c>
      <c r="C25" s="289"/>
    </row>
    <row r="26" spans="1:3" x14ac:dyDescent="0.2">
      <c r="A26" s="151" t="s">
        <v>1747</v>
      </c>
      <c r="B26" t="str">
        <f>IF(ISBLANK(GlobBerMedDisc!$AJ$7),"",GlobBerMedDisc!$AJ$7)</f>
        <v/>
      </c>
      <c r="C26" s="289"/>
    </row>
    <row r="27" spans="1:3" x14ac:dyDescent="0.2">
      <c r="A27" s="151" t="s">
        <v>1748</v>
      </c>
      <c r="B27" t="str">
        <f>IF(ISBLANK(GlobBerMedDisc!$AJ$8),"",GlobBerMedDisc!$AJ$8)</f>
        <v/>
      </c>
      <c r="C27" s="289"/>
    </row>
    <row r="28" spans="1:3" x14ac:dyDescent="0.2">
      <c r="A28" s="151" t="s">
        <v>1749</v>
      </c>
      <c r="B28" t="str">
        <f>IF(ISBLANK(GlobBerMedDisc!$AJ$9),"",GlobBerMedDisc!$AJ$9)</f>
        <v/>
      </c>
      <c r="C28" s="289"/>
    </row>
    <row r="29" spans="1:3" x14ac:dyDescent="0.2">
      <c r="A29" s="151" t="s">
        <v>1750</v>
      </c>
      <c r="B29" t="str">
        <f>IF(ISBLANK(GlobBerMedDisc!$AJ$10),"",GlobBerMedDisc!$AJ$10)</f>
        <v/>
      </c>
      <c r="C29" s="289"/>
    </row>
    <row r="30" spans="1:3" x14ac:dyDescent="0.2">
      <c r="A30" s="151" t="s">
        <v>1751</v>
      </c>
      <c r="B30" t="str">
        <f>IF(ISBLANK(GlobBerMedDisc!$AJ$11),"",GlobBerMedDisc!$AJ$11)</f>
        <v/>
      </c>
      <c r="C30" s="289"/>
    </row>
    <row r="31" spans="1:3" x14ac:dyDescent="0.2">
      <c r="A31" s="151" t="s">
        <v>1752</v>
      </c>
      <c r="B31" t="str">
        <f>IF(ISBLANK(GlobBerMedDisc!$AJ$12),"",GlobBerMedDisc!$AJ$12)</f>
        <v/>
      </c>
      <c r="C31" s="289"/>
    </row>
    <row r="32" spans="1:3" x14ac:dyDescent="0.2">
      <c r="A32" s="151" t="s">
        <v>1753</v>
      </c>
      <c r="B32" t="str">
        <f>IF(ISBLANK(GlobBerMedDisc!$AJ$13),"",GlobBerMedDisc!$AJ$13)</f>
        <v/>
      </c>
      <c r="C32" s="289"/>
    </row>
    <row r="33" spans="1:6" x14ac:dyDescent="0.2">
      <c r="A33" s="151" t="s">
        <v>1754</v>
      </c>
      <c r="B33" t="str">
        <f>IF(ISBLANK(GlobBerMedDisc!$AJ$14),"",GlobBerMedDisc!$AJ$14)</f>
        <v/>
      </c>
      <c r="C33" s="289"/>
    </row>
    <row r="34" spans="1:6" x14ac:dyDescent="0.2">
      <c r="A34" s="151" t="s">
        <v>1755</v>
      </c>
      <c r="B34" t="str">
        <f>IF(ISBLANK(GlobBerMedDisc!$AJ$15),"",GlobBerMedDisc!$AJ$15)</f>
        <v/>
      </c>
      <c r="C34" s="289"/>
    </row>
    <row r="35" spans="1:6" x14ac:dyDescent="0.2">
      <c r="A35" s="151" t="s">
        <v>1756</v>
      </c>
      <c r="B35" t="str">
        <f>IF(ISBLANK(GlobBerMedDisc!$AJ$16),"",GlobBerMedDisc!$AJ$16)</f>
        <v/>
      </c>
      <c r="C35" s="289"/>
    </row>
    <row r="36" spans="1:6" x14ac:dyDescent="0.2">
      <c r="A36" s="151" t="s">
        <v>1757</v>
      </c>
      <c r="B36" t="str">
        <f>IF(ISBLANK(GlobBerMedDisc!$AJ$17),"",GlobBerMedDisc!$AJ$17)</f>
        <v/>
      </c>
      <c r="C36" s="289"/>
    </row>
    <row r="37" spans="1:6" x14ac:dyDescent="0.2">
      <c r="A37" s="151" t="s">
        <v>1758</v>
      </c>
      <c r="B37" t="str">
        <f>IF(ISBLANK(GlobBerMedDisc!$AJ$18),"",GlobBerMedDisc!$AJ$18)</f>
        <v/>
      </c>
      <c r="C37" s="289"/>
    </row>
    <row r="38" spans="1:6" x14ac:dyDescent="0.2">
      <c r="A38" s="151" t="s">
        <v>1759</v>
      </c>
      <c r="B38" t="str">
        <f>IF(ISBLANK(GlobBerMedDisc!$AJ$19),"",GlobBerMedDisc!$AJ$19)</f>
        <v/>
      </c>
      <c r="C38" s="289"/>
    </row>
    <row r="39" spans="1:6" x14ac:dyDescent="0.2">
      <c r="A39" s="151" t="s">
        <v>1760</v>
      </c>
      <c r="B39" t="str">
        <f>IF(ISBLANK(GlobBerMedDisc!$AJ$20),"",GlobBerMedDisc!$AJ$20)</f>
        <v/>
      </c>
      <c r="C39" s="289"/>
    </row>
    <row r="40" spans="1:6" x14ac:dyDescent="0.2">
      <c r="A40" s="151" t="s">
        <v>1761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1762</v>
      </c>
      <c r="B41" t="str">
        <f>IF(ISBLANK(GlobBerMedDisc!$AJ$22),"",GlobBerMedDisc!$AJ$22)</f>
        <v/>
      </c>
      <c r="C41" s="289"/>
    </row>
    <row r="42" spans="1:6" x14ac:dyDescent="0.2">
      <c r="A42" s="151" t="s">
        <v>1763</v>
      </c>
      <c r="B42" t="str">
        <f>IF(ISBLANK(GlobBerMedDisc!$AJ$23),"",GlobBerMedDisc!$AJ$23)</f>
        <v/>
      </c>
      <c r="C42" s="289"/>
    </row>
    <row r="43" spans="1:6" x14ac:dyDescent="0.2">
      <c r="A43" s="151" t="s">
        <v>1764</v>
      </c>
      <c r="B43" t="str">
        <f>IF(ISBLANK(GlobBerMedDisc!$AJ$24),"",GlobBerMedDisc!$AJ$24)</f>
        <v/>
      </c>
      <c r="C43" s="289"/>
    </row>
    <row r="44" spans="1:6" x14ac:dyDescent="0.2">
      <c r="A44" s="151" t="s">
        <v>1765</v>
      </c>
      <c r="B44" t="str">
        <f>IF(ISBLANK(GlobBerMedDisc!$AJ$25),"",GlobBerMedDisc!$AJ$25)</f>
        <v/>
      </c>
      <c r="C44" s="289"/>
    </row>
    <row r="45" spans="1:6" x14ac:dyDescent="0.2">
      <c r="A45" s="151" t="s">
        <v>1766</v>
      </c>
      <c r="B45" t="str">
        <f>IF(ISBLANK(GlobBerMedDisc!$AJ$26),"",GlobBerMedDisc!$AJ$26)</f>
        <v/>
      </c>
      <c r="C45" s="289"/>
    </row>
    <row r="46" spans="1:6" x14ac:dyDescent="0.2">
      <c r="A46" s="151" t="s">
        <v>1767</v>
      </c>
      <c r="B46" t="str">
        <f>IF(ISBLANK(GlobBerMedDisc!$AJ$27),"",GlobBerMedDisc!$AJ$27)</f>
        <v/>
      </c>
      <c r="C46" s="289"/>
    </row>
    <row r="47" spans="1:6" x14ac:dyDescent="0.2">
      <c r="A47" s="151" t="s">
        <v>1768</v>
      </c>
      <c r="B47" t="str">
        <f>IF(ISBLANK(GlobBerMedDisc!$AJ$28),"",GlobBerMedDisc!$AJ$28)</f>
        <v/>
      </c>
      <c r="C47" s="289"/>
    </row>
    <row r="48" spans="1:6" x14ac:dyDescent="0.2">
      <c r="A48" s="151" t="s">
        <v>1769</v>
      </c>
      <c r="B48" t="str">
        <f>IF(ISBLANK(GlobBerMedDisc!$AJ$29),"",GlobBerMedDisc!$AJ$29)</f>
        <v/>
      </c>
      <c r="C48" s="289"/>
    </row>
    <row r="49" spans="1:6" x14ac:dyDescent="0.2">
      <c r="A49" s="151" t="s">
        <v>1770</v>
      </c>
      <c r="B49" t="str">
        <f>IF(ISBLANK(GlobBerMedDisc!$AJ$30),"",GlobBerMedDisc!$AJ$30)</f>
        <v/>
      </c>
      <c r="C49" s="289"/>
    </row>
    <row r="50" spans="1:6" x14ac:dyDescent="0.2">
      <c r="A50" s="151" t="s">
        <v>1771</v>
      </c>
      <c r="B50" t="str">
        <f>IF(ISBLANK(GlobBerMedDisc!$AJ$31),"",GlobBerMedDisc!$AJ$31)</f>
        <v/>
      </c>
      <c r="C50" s="289"/>
    </row>
    <row r="51" spans="1:6" x14ac:dyDescent="0.2">
      <c r="A51" s="151" t="s">
        <v>5333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5335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5337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5339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5341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5343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5345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5347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5349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5351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5353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5355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5357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5359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5361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5363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5365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5367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5369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5371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5373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5375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5377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5379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5381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5383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5385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5387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5389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5391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1772</v>
      </c>
      <c r="B81" t="str">
        <f>IF(ISBLANK(GlobBerMedDisc!$F$2),"",GlobBerMedDisc!$F$2)</f>
        <v/>
      </c>
      <c r="C81" s="289"/>
    </row>
    <row r="82" spans="1:3" x14ac:dyDescent="0.2">
      <c r="A82" s="151" t="s">
        <v>1773</v>
      </c>
      <c r="B82" t="str">
        <f>IF(ISBLANK(GlobBerMedDisc!$F$3),"",GlobBerMedDisc!$F$3)</f>
        <v/>
      </c>
      <c r="C82" s="289"/>
    </row>
    <row r="83" spans="1:3" x14ac:dyDescent="0.2">
      <c r="A83" s="151" t="s">
        <v>1774</v>
      </c>
      <c r="B83" t="str">
        <f>IF(ISBLANK(GlobBerMedDisc!$F$4),"",GlobBerMedDisc!$F$4)</f>
        <v/>
      </c>
      <c r="C83" s="289"/>
    </row>
    <row r="84" spans="1:3" x14ac:dyDescent="0.2">
      <c r="A84" s="151" t="s">
        <v>1775</v>
      </c>
      <c r="B84" t="str">
        <f>IF(ISBLANK(GlobBerMedDisc!$F$5),"",GlobBerMedDisc!$F$5)</f>
        <v/>
      </c>
      <c r="C84" s="289"/>
    </row>
    <row r="85" spans="1:3" x14ac:dyDescent="0.2">
      <c r="A85" s="151" t="s">
        <v>1776</v>
      </c>
      <c r="B85" t="str">
        <f>IF(ISBLANK(GlobBerMedDisc!$F$6),"",GlobBerMedDisc!$F$6)</f>
        <v/>
      </c>
      <c r="C85" s="289"/>
    </row>
    <row r="86" spans="1:3" x14ac:dyDescent="0.2">
      <c r="A86" s="151" t="s">
        <v>1777</v>
      </c>
      <c r="B86" t="str">
        <f>IF(ISBLANK(GlobBerMedDisc!$F$7),"",GlobBerMedDisc!$F$7)</f>
        <v/>
      </c>
      <c r="C86" s="289"/>
    </row>
    <row r="87" spans="1:3" x14ac:dyDescent="0.2">
      <c r="A87" s="151" t="s">
        <v>1778</v>
      </c>
      <c r="B87" t="str">
        <f>IF(ISBLANK(GlobBerMedDisc!$F$8),"",GlobBerMedDisc!$F$8)</f>
        <v/>
      </c>
      <c r="C87" s="289"/>
    </row>
    <row r="88" spans="1:3" x14ac:dyDescent="0.2">
      <c r="A88" s="151" t="s">
        <v>1779</v>
      </c>
      <c r="B88" t="str">
        <f>IF(ISBLANK(GlobBerMedDisc!$F$9),"",GlobBerMedDisc!$F$9)</f>
        <v/>
      </c>
      <c r="C88" s="289"/>
    </row>
    <row r="89" spans="1:3" x14ac:dyDescent="0.2">
      <c r="A89" s="151" t="s">
        <v>1780</v>
      </c>
      <c r="B89" t="str">
        <f>IF(ISBLANK(GlobBerMedDisc!$F$10),"",GlobBerMedDisc!$F$10)</f>
        <v/>
      </c>
      <c r="C89" s="289"/>
    </row>
    <row r="90" spans="1:3" x14ac:dyDescent="0.2">
      <c r="A90" s="151" t="s">
        <v>1781</v>
      </c>
      <c r="B90" t="str">
        <f>IF(ISBLANK(GlobBerMedDisc!$F$11),"",GlobBerMedDisc!$F$11)</f>
        <v/>
      </c>
      <c r="C90" s="289"/>
    </row>
    <row r="91" spans="1:3" x14ac:dyDescent="0.2">
      <c r="A91" s="151" t="s">
        <v>1782</v>
      </c>
      <c r="B91" t="str">
        <f>IF(ISBLANK(GlobBerMedDisc!$F$12),"",GlobBerMedDisc!$F$12)</f>
        <v/>
      </c>
      <c r="C91" s="289"/>
    </row>
    <row r="92" spans="1:3" x14ac:dyDescent="0.2">
      <c r="A92" s="151" t="s">
        <v>1783</v>
      </c>
      <c r="B92" t="str">
        <f>IF(ISBLANK(GlobBerMedDisc!$F$13),"",GlobBerMedDisc!$F$13)</f>
        <v/>
      </c>
      <c r="C92" s="289"/>
    </row>
    <row r="93" spans="1:3" x14ac:dyDescent="0.2">
      <c r="A93" s="151" t="s">
        <v>1784</v>
      </c>
      <c r="B93" t="str">
        <f>IF(ISBLANK(GlobBerMedDisc!$F$14),"",GlobBerMedDisc!$F$14)</f>
        <v/>
      </c>
      <c r="C93" s="289"/>
    </row>
    <row r="94" spans="1:3" x14ac:dyDescent="0.2">
      <c r="A94" s="151" t="s">
        <v>1785</v>
      </c>
      <c r="B94" t="str">
        <f>IF(ISBLANK(GlobBerMedDisc!$F$15),"",GlobBerMedDisc!$F$15)</f>
        <v/>
      </c>
      <c r="C94" s="289"/>
    </row>
    <row r="95" spans="1:3" x14ac:dyDescent="0.2">
      <c r="A95" s="151" t="s">
        <v>1786</v>
      </c>
      <c r="B95" t="str">
        <f>IF(ISBLANK(GlobBerMedDisc!$F$16),"",GlobBerMedDisc!$F$16)</f>
        <v/>
      </c>
      <c r="C95" s="289"/>
    </row>
    <row r="96" spans="1:3" x14ac:dyDescent="0.2">
      <c r="A96" s="151" t="s">
        <v>1787</v>
      </c>
      <c r="B96" t="str">
        <f>IF(ISBLANK(GlobBerMedDisc!$F$17),"",GlobBerMedDisc!$F$17)</f>
        <v/>
      </c>
      <c r="C96" s="289"/>
    </row>
    <row r="97" spans="1:3" x14ac:dyDescent="0.2">
      <c r="A97" s="151" t="s">
        <v>1788</v>
      </c>
      <c r="B97" t="str">
        <f>IF(ISBLANK(GlobBerMedDisc!$F$18),"",GlobBerMedDisc!$F$18)</f>
        <v/>
      </c>
      <c r="C97" s="289"/>
    </row>
    <row r="98" spans="1:3" x14ac:dyDescent="0.2">
      <c r="A98" s="151" t="s">
        <v>1789</v>
      </c>
      <c r="B98" t="str">
        <f>IF(ISBLANK(GlobBerMedDisc!$F$19),"",GlobBerMedDisc!$F$19)</f>
        <v/>
      </c>
      <c r="C98" s="289"/>
    </row>
    <row r="99" spans="1:3" x14ac:dyDescent="0.2">
      <c r="A99" s="151" t="s">
        <v>1790</v>
      </c>
      <c r="B99" t="str">
        <f>IF(ISBLANK(GlobBerMedDisc!$F$20),"",GlobBerMedDisc!$F$20)</f>
        <v/>
      </c>
      <c r="C99" s="289"/>
    </row>
    <row r="100" spans="1:3" x14ac:dyDescent="0.2">
      <c r="A100" s="151" t="s">
        <v>1791</v>
      </c>
      <c r="B100" t="str">
        <f>IF(ISBLANK(GlobBerMedDisc!$F$21),"",GlobBerMedDisc!$F$21)</f>
        <v/>
      </c>
      <c r="C100" s="289"/>
    </row>
    <row r="101" spans="1:3" x14ac:dyDescent="0.2">
      <c r="A101" s="151" t="s">
        <v>1792</v>
      </c>
      <c r="B101" t="str">
        <f>IF(ISBLANK(GlobBerMedDisc!$F$22),"",GlobBerMedDisc!$F$22)</f>
        <v/>
      </c>
      <c r="C101" s="289"/>
    </row>
    <row r="102" spans="1:3" x14ac:dyDescent="0.2">
      <c r="A102" s="151" t="s">
        <v>1793</v>
      </c>
      <c r="B102" t="str">
        <f>IF(ISBLANK(GlobBerMedDisc!$F$23),"",GlobBerMedDisc!$F$23)</f>
        <v/>
      </c>
      <c r="C102" s="289"/>
    </row>
    <row r="103" spans="1:3" x14ac:dyDescent="0.2">
      <c r="A103" s="151" t="s">
        <v>1794</v>
      </c>
      <c r="B103" t="str">
        <f>IF(ISBLANK(GlobBerMedDisc!$F$24),"",GlobBerMedDisc!$F$24)</f>
        <v/>
      </c>
      <c r="C103" s="289"/>
    </row>
    <row r="104" spans="1:3" x14ac:dyDescent="0.2">
      <c r="A104" s="151" t="s">
        <v>1795</v>
      </c>
      <c r="B104" t="str">
        <f>IF(ISBLANK(GlobBerMedDisc!$F$25),"",GlobBerMedDisc!$F$25)</f>
        <v/>
      </c>
      <c r="C104" s="289"/>
    </row>
    <row r="105" spans="1:3" x14ac:dyDescent="0.2">
      <c r="A105" s="151" t="s">
        <v>1796</v>
      </c>
      <c r="B105" t="str">
        <f>IF(ISBLANK(GlobBerMedDisc!$F$26),"",GlobBerMedDisc!$F$26)</f>
        <v/>
      </c>
      <c r="C105" s="289"/>
    </row>
    <row r="106" spans="1:3" x14ac:dyDescent="0.2">
      <c r="A106" s="151" t="s">
        <v>1797</v>
      </c>
      <c r="B106" t="str">
        <f>IF(ISBLANK(GlobBerMedDisc!$F$27),"",GlobBerMedDisc!$F$27)</f>
        <v/>
      </c>
      <c r="C106" s="289"/>
    </row>
    <row r="107" spans="1:3" x14ac:dyDescent="0.2">
      <c r="A107" s="151" t="s">
        <v>1798</v>
      </c>
      <c r="B107" t="str">
        <f>IF(ISBLANK(GlobBerMedDisc!$F$28),"",GlobBerMedDisc!$F$28)</f>
        <v/>
      </c>
      <c r="C107" s="289"/>
    </row>
    <row r="108" spans="1:3" x14ac:dyDescent="0.2">
      <c r="A108" s="151" t="s">
        <v>1799</v>
      </c>
      <c r="B108" t="str">
        <f>IF(ISBLANK(GlobBerMedDisc!$F$29),"",GlobBerMedDisc!$F$29)</f>
        <v/>
      </c>
      <c r="C108" s="289"/>
    </row>
    <row r="109" spans="1:3" x14ac:dyDescent="0.2">
      <c r="A109" s="151" t="s">
        <v>1800</v>
      </c>
      <c r="B109" t="str">
        <f>IF(ISBLANK(GlobBerMedDisc!$F$30),"",GlobBerMedDisc!$F$30)</f>
        <v/>
      </c>
      <c r="C109" s="289"/>
    </row>
    <row r="110" spans="1:3" x14ac:dyDescent="0.2">
      <c r="A110" s="151" t="s">
        <v>1801</v>
      </c>
      <c r="B110" t="str">
        <f>IF(ISBLANK(GlobBerMedDisc!$F$31),"",GlobBerMedDisc!$F$31)</f>
        <v/>
      </c>
      <c r="C110" s="289"/>
    </row>
    <row r="111" spans="1:3" x14ac:dyDescent="0.2">
      <c r="A111" s="151" t="s">
        <v>1802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1803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1804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1805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1806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1807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1808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1809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1810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1811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1812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1813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1814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1815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1816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1817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1818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1819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1820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1821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1822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1823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1824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1825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1826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1827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1828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1829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1830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1831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1832</v>
      </c>
      <c r="B141" t="str">
        <f>IF(ISBLANK(GlobBerMedDisc!$AM$2),"",GlobBerMedDisc!$AM$2)</f>
        <v/>
      </c>
      <c r="C141" s="44"/>
    </row>
    <row r="142" spans="1:3" x14ac:dyDescent="0.2">
      <c r="A142" s="151" t="s">
        <v>1833</v>
      </c>
      <c r="B142" t="str">
        <f>IF(ISBLANK(GlobBerMedDisc!$AM$3),"",GlobBerMedDisc!$AM$3)</f>
        <v/>
      </c>
      <c r="C142" s="44"/>
    </row>
    <row r="143" spans="1:3" x14ac:dyDescent="0.2">
      <c r="A143" s="151" t="s">
        <v>1834</v>
      </c>
      <c r="B143" t="str">
        <f>IF(ISBLANK(GlobBerMedDisc!$AM$4),"",GlobBerMedDisc!$AM$4)</f>
        <v/>
      </c>
      <c r="C143" s="44"/>
    </row>
    <row r="144" spans="1:3" x14ac:dyDescent="0.2">
      <c r="A144" s="151" t="s">
        <v>1835</v>
      </c>
      <c r="B144" t="str">
        <f>IF(ISBLANK(GlobBerMedDisc!$AM$5),"",GlobBerMedDisc!$AM$5)</f>
        <v/>
      </c>
      <c r="C144" s="44"/>
    </row>
    <row r="145" spans="1:3" x14ac:dyDescent="0.2">
      <c r="A145" s="151" t="s">
        <v>1836</v>
      </c>
      <c r="B145" t="str">
        <f>IF(ISBLANK(GlobBerMedDisc!$AM$6),"",GlobBerMedDisc!$AM$6)</f>
        <v/>
      </c>
      <c r="C145" s="44"/>
    </row>
    <row r="146" spans="1:3" x14ac:dyDescent="0.2">
      <c r="A146" s="151" t="s">
        <v>1837</v>
      </c>
      <c r="B146" t="str">
        <f>IF(ISBLANK(GlobBerMedDisc!$AM$7),"",GlobBerMedDisc!$AM$7)</f>
        <v/>
      </c>
      <c r="C146" s="44"/>
    </row>
    <row r="147" spans="1:3" x14ac:dyDescent="0.2">
      <c r="A147" s="151" t="s">
        <v>1838</v>
      </c>
      <c r="B147" t="str">
        <f>IF(ISBLANK(GlobBerMedDisc!$AM$8),"",GlobBerMedDisc!$AM$8)</f>
        <v/>
      </c>
      <c r="C147" s="44"/>
    </row>
    <row r="148" spans="1:3" x14ac:dyDescent="0.2">
      <c r="A148" s="151" t="s">
        <v>1839</v>
      </c>
      <c r="B148" t="str">
        <f>IF(ISBLANK(GlobBerMedDisc!$AM$9),"",GlobBerMedDisc!$AM$9)</f>
        <v/>
      </c>
      <c r="C148" s="44"/>
    </row>
    <row r="149" spans="1:3" x14ac:dyDescent="0.2">
      <c r="A149" s="151" t="s">
        <v>1840</v>
      </c>
      <c r="B149" t="str">
        <f>IF(ISBLANK(GlobBerMedDisc!$AM$10),"",GlobBerMedDisc!$AM$10)</f>
        <v/>
      </c>
      <c r="C149" s="44"/>
    </row>
    <row r="150" spans="1:3" x14ac:dyDescent="0.2">
      <c r="A150" s="151" t="s">
        <v>1841</v>
      </c>
      <c r="B150" t="str">
        <f>IF(ISBLANK(GlobBerMedDisc!$AM$11),"",GlobBerMedDisc!$AM$11)</f>
        <v/>
      </c>
      <c r="C150" s="44"/>
    </row>
    <row r="151" spans="1:3" x14ac:dyDescent="0.2">
      <c r="A151" s="151" t="s">
        <v>1842</v>
      </c>
      <c r="B151" t="str">
        <f>IF(ISBLANK(GlobBerMedDisc!$AM$12),"",GlobBerMedDisc!$AM$12)</f>
        <v/>
      </c>
      <c r="C151" s="44"/>
    </row>
    <row r="152" spans="1:3" x14ac:dyDescent="0.2">
      <c r="A152" s="151" t="s">
        <v>1843</v>
      </c>
      <c r="B152" t="str">
        <f>IF(ISBLANK(GlobBerMedDisc!$AM$13),"",GlobBerMedDisc!$AM$13)</f>
        <v/>
      </c>
      <c r="C152" s="44"/>
    </row>
    <row r="153" spans="1:3" x14ac:dyDescent="0.2">
      <c r="A153" s="151" t="s">
        <v>1844</v>
      </c>
      <c r="B153" t="str">
        <f>IF(ISBLANK(GlobBerMedDisc!$AM$14),"",GlobBerMedDisc!$AM$14)</f>
        <v/>
      </c>
      <c r="C153" s="44"/>
    </row>
    <row r="154" spans="1:3" x14ac:dyDescent="0.2">
      <c r="A154" s="151" t="s">
        <v>1845</v>
      </c>
      <c r="B154" t="str">
        <f>IF(ISBLANK(GlobBerMedDisc!$AM$15),"",GlobBerMedDisc!$AM$15)</f>
        <v/>
      </c>
      <c r="C154" s="44"/>
    </row>
    <row r="155" spans="1:3" x14ac:dyDescent="0.2">
      <c r="A155" s="151" t="s">
        <v>1846</v>
      </c>
      <c r="B155" t="str">
        <f>IF(ISBLANK(GlobBerMedDisc!$AM$16),"",GlobBerMedDisc!$AM$16)</f>
        <v/>
      </c>
      <c r="C155" s="44"/>
    </row>
    <row r="156" spans="1:3" x14ac:dyDescent="0.2">
      <c r="A156" s="151" t="s">
        <v>1847</v>
      </c>
      <c r="B156" t="str">
        <f>IF(ISBLANK(GlobBerMedDisc!$AM$17),"",GlobBerMedDisc!$AM$17)</f>
        <v/>
      </c>
      <c r="C156" s="44"/>
    </row>
    <row r="157" spans="1:3" x14ac:dyDescent="0.2">
      <c r="A157" s="151" t="s">
        <v>1848</v>
      </c>
      <c r="B157" t="str">
        <f>IF(ISBLANK(GlobBerMedDisc!$AM$18),"",GlobBerMedDisc!$AM$18)</f>
        <v/>
      </c>
      <c r="C157" s="44"/>
    </row>
    <row r="158" spans="1:3" x14ac:dyDescent="0.2">
      <c r="A158" s="151" t="s">
        <v>1849</v>
      </c>
      <c r="B158" t="str">
        <f>IF(ISBLANK(GlobBerMedDisc!$AM$19),"",GlobBerMedDisc!$AM$19)</f>
        <v/>
      </c>
      <c r="C158" s="44"/>
    </row>
    <row r="159" spans="1:3" x14ac:dyDescent="0.2">
      <c r="A159" s="151" t="s">
        <v>1850</v>
      </c>
      <c r="B159" t="str">
        <f>IF(ISBLANK(GlobBerMedDisc!$AM$20),"",GlobBerMedDisc!$AM$20)</f>
        <v/>
      </c>
      <c r="C159" s="44"/>
    </row>
    <row r="160" spans="1:3" x14ac:dyDescent="0.2">
      <c r="A160" s="151" t="s">
        <v>1851</v>
      </c>
      <c r="B160" t="str">
        <f>IF(ISBLANK(GlobBerMedDisc!$AM$21),"",GlobBerMedDisc!$AM$21)</f>
        <v/>
      </c>
      <c r="C160" s="44"/>
    </row>
    <row r="161" spans="1:3" x14ac:dyDescent="0.2">
      <c r="A161" s="151" t="s">
        <v>1852</v>
      </c>
      <c r="B161" t="str">
        <f>IF(ISBLANK(GlobBerMedDisc!$AM$22),"",GlobBerMedDisc!$AM$22)</f>
        <v/>
      </c>
      <c r="C161" s="44"/>
    </row>
    <row r="162" spans="1:3" x14ac:dyDescent="0.2">
      <c r="A162" s="151" t="s">
        <v>1853</v>
      </c>
      <c r="B162" t="str">
        <f>IF(ISBLANK(GlobBerMedDisc!$AM$23),"",GlobBerMedDisc!$AM$23)</f>
        <v/>
      </c>
      <c r="C162" s="44"/>
    </row>
    <row r="163" spans="1:3" x14ac:dyDescent="0.2">
      <c r="A163" s="151" t="s">
        <v>1854</v>
      </c>
      <c r="B163" t="str">
        <f>IF(ISBLANK(GlobBerMedDisc!$AM$24),"",GlobBerMedDisc!$AM$24)</f>
        <v/>
      </c>
      <c r="C163" s="44"/>
    </row>
    <row r="164" spans="1:3" x14ac:dyDescent="0.2">
      <c r="A164" s="151" t="s">
        <v>1855</v>
      </c>
      <c r="B164" t="str">
        <f>IF(ISBLANK(GlobBerMedDisc!$AM$25),"",GlobBerMedDisc!$AM$25)</f>
        <v/>
      </c>
      <c r="C164" s="44"/>
    </row>
    <row r="165" spans="1:3" x14ac:dyDescent="0.2">
      <c r="A165" s="151" t="s">
        <v>1856</v>
      </c>
      <c r="B165" t="str">
        <f>IF(ISBLANK(GlobBerMedDisc!$AM$26),"",GlobBerMedDisc!$AM$26)</f>
        <v/>
      </c>
      <c r="C165" s="44"/>
    </row>
    <row r="166" spans="1:3" x14ac:dyDescent="0.2">
      <c r="A166" s="151" t="s">
        <v>1857</v>
      </c>
      <c r="B166" t="str">
        <f>IF(ISBLANK(GlobBerMedDisc!$AM$27),"",GlobBerMedDisc!$AM$27)</f>
        <v/>
      </c>
      <c r="C166" s="44"/>
    </row>
    <row r="167" spans="1:3" x14ac:dyDescent="0.2">
      <c r="A167" s="151" t="s">
        <v>1858</v>
      </c>
      <c r="B167" t="str">
        <f>IF(ISBLANK(GlobBerMedDisc!$AM$28),"",GlobBerMedDisc!$AM$28)</f>
        <v/>
      </c>
      <c r="C167" s="44"/>
    </row>
    <row r="168" spans="1:3" x14ac:dyDescent="0.2">
      <c r="A168" s="151" t="s">
        <v>1859</v>
      </c>
      <c r="B168" t="str">
        <f>IF(ISBLANK(GlobBerMedDisc!$AM$29),"",GlobBerMedDisc!$AM$29)</f>
        <v/>
      </c>
      <c r="C168" s="44"/>
    </row>
    <row r="169" spans="1:3" x14ac:dyDescent="0.2">
      <c r="A169" s="151" t="s">
        <v>1860</v>
      </c>
      <c r="B169" t="str">
        <f>IF(ISBLANK(GlobBerMedDisc!$AM$30),"",GlobBerMedDisc!$AM$30)</f>
        <v/>
      </c>
      <c r="C169" s="44"/>
    </row>
    <row r="170" spans="1:3" x14ac:dyDescent="0.2">
      <c r="A170" s="151" t="s">
        <v>1861</v>
      </c>
      <c r="B170" t="str">
        <f>IF(ISBLANK(GlobBerMedDisc!$AM$31),"",GlobBerMedDisc!$AM$31)</f>
        <v/>
      </c>
      <c r="C170" s="44"/>
    </row>
    <row r="171" spans="1:3" x14ac:dyDescent="0.2">
      <c r="A171" s="151" t="s">
        <v>5710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5712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5714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5716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5718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5720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5722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5724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5726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5728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5730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5732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5734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5736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5738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5740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5742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5744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5746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5748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5750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5752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5754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5756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5758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5760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5762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5764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5766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5768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5979</v>
      </c>
      <c r="B201" t="str">
        <f>IF(ISBLANK(GlobBerMedDisc!$BE$2),"",GlobBerMedDisc!$BE$2)</f>
        <v/>
      </c>
      <c r="C201" s="151"/>
    </row>
    <row r="202" spans="1:3" x14ac:dyDescent="0.2">
      <c r="A202" s="151" t="s">
        <v>5980</v>
      </c>
      <c r="B202" t="str">
        <f>IF(ISBLANK(GlobBerMedDisc!$BE$3),"",GlobBerMedDisc!$BE$3)</f>
        <v/>
      </c>
      <c r="C202" s="151"/>
    </row>
    <row r="203" spans="1:3" x14ac:dyDescent="0.2">
      <c r="A203" s="151" t="s">
        <v>5981</v>
      </c>
      <c r="B203" t="str">
        <f>IF(ISBLANK(GlobBerMedDisc!$BE$4),"",GlobBerMedDisc!$BE$4)</f>
        <v/>
      </c>
      <c r="C203" s="151"/>
    </row>
    <row r="204" spans="1:3" x14ac:dyDescent="0.2">
      <c r="A204" s="151" t="s">
        <v>5982</v>
      </c>
      <c r="B204" t="str">
        <f>IF(ISBLANK(GlobBerMedDisc!$BE$5),"",GlobBerMedDisc!$BE$5)</f>
        <v/>
      </c>
      <c r="C204" s="151"/>
    </row>
    <row r="205" spans="1:3" x14ac:dyDescent="0.2">
      <c r="A205" s="151" t="s">
        <v>5983</v>
      </c>
      <c r="B205" t="str">
        <f>IF(ISBLANK(GlobBerMedDisc!$BE$6),"",GlobBerMedDisc!$BE$6)</f>
        <v/>
      </c>
      <c r="C205" s="151"/>
    </row>
    <row r="206" spans="1:3" x14ac:dyDescent="0.2">
      <c r="A206" s="151" t="s">
        <v>5984</v>
      </c>
      <c r="B206" t="str">
        <f>IF(ISBLANK(GlobBerMedDisc!$BE$7),"",GlobBerMedDisc!$BE$7)</f>
        <v/>
      </c>
      <c r="C206" s="151"/>
    </row>
    <row r="207" spans="1:3" x14ac:dyDescent="0.2">
      <c r="A207" s="151" t="s">
        <v>5985</v>
      </c>
      <c r="B207" t="str">
        <f>IF(ISBLANK(GlobBerMedDisc!$BE$8),"",GlobBerMedDisc!$BE$8)</f>
        <v/>
      </c>
      <c r="C207" s="151"/>
    </row>
    <row r="208" spans="1:3" x14ac:dyDescent="0.2">
      <c r="A208" s="151" t="s">
        <v>5986</v>
      </c>
      <c r="B208" t="str">
        <f>IF(ISBLANK(GlobBerMedDisc!$BE$9),"",GlobBerMedDisc!$BE$9)</f>
        <v/>
      </c>
      <c r="C208" s="151"/>
    </row>
    <row r="209" spans="1:3" x14ac:dyDescent="0.2">
      <c r="A209" s="151" t="s">
        <v>5987</v>
      </c>
      <c r="B209" t="str">
        <f>IF(ISBLANK(GlobBerMedDisc!$BE$10),"",GlobBerMedDisc!$BE$10)</f>
        <v/>
      </c>
      <c r="C209" s="151"/>
    </row>
    <row r="210" spans="1:3" x14ac:dyDescent="0.2">
      <c r="A210" s="151" t="s">
        <v>5988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5989</v>
      </c>
      <c r="B211" t="str">
        <f>IF(ISBLANK(GlobBerMedDisc!$BE$12),"",GlobBerMedDisc!$BE$12)</f>
        <v/>
      </c>
      <c r="C211" s="151"/>
    </row>
    <row r="212" spans="1:3" x14ac:dyDescent="0.2">
      <c r="A212" s="151" t="s">
        <v>5990</v>
      </c>
      <c r="B212" t="str">
        <f>IF(ISBLANK(GlobBerMedDisc!$BE$13),"",GlobBerMedDisc!$BE$13)</f>
        <v/>
      </c>
      <c r="C212" s="151"/>
    </row>
    <row r="213" spans="1:3" x14ac:dyDescent="0.2">
      <c r="A213" s="151" t="s">
        <v>5991</v>
      </c>
      <c r="B213" t="str">
        <f>IF(ISBLANK(GlobBerMedDisc!$BE$14),"",GlobBerMedDisc!$BE$14)</f>
        <v/>
      </c>
      <c r="C213" s="151"/>
    </row>
    <row r="214" spans="1:3" x14ac:dyDescent="0.2">
      <c r="A214" s="151" t="s">
        <v>5992</v>
      </c>
      <c r="B214" t="str">
        <f>IF(ISBLANK(GlobBerMedDisc!$BE$15),"",GlobBerMedDisc!$BE$15)</f>
        <v/>
      </c>
      <c r="C214" s="151"/>
    </row>
    <row r="215" spans="1:3" x14ac:dyDescent="0.2">
      <c r="A215" s="151" t="s">
        <v>5993</v>
      </c>
      <c r="B215" t="str">
        <f>IF(ISBLANK(GlobBerMedDisc!$BE$16),"",GlobBerMedDisc!$BE$16)</f>
        <v/>
      </c>
      <c r="C215" s="151"/>
    </row>
    <row r="216" spans="1:3" x14ac:dyDescent="0.2">
      <c r="A216" s="151" t="s">
        <v>5994</v>
      </c>
      <c r="B216" t="str">
        <f>IF(ISBLANK(GlobBerMedDisc!$BE$17),"",GlobBerMedDisc!$BE$17)</f>
        <v/>
      </c>
      <c r="C216" s="151"/>
    </row>
    <row r="217" spans="1:3" x14ac:dyDescent="0.2">
      <c r="A217" s="151" t="s">
        <v>5995</v>
      </c>
      <c r="B217" t="str">
        <f>IF(ISBLANK(GlobBerMedDisc!$BE$18),"",GlobBerMedDisc!$BE$18)</f>
        <v/>
      </c>
      <c r="C217" s="151"/>
    </row>
    <row r="218" spans="1:3" x14ac:dyDescent="0.2">
      <c r="A218" s="151" t="s">
        <v>5996</v>
      </c>
      <c r="B218" t="str">
        <f>IF(ISBLANK(GlobBerMedDisc!$BE$19),"",GlobBerMedDisc!$BE$19)</f>
        <v/>
      </c>
      <c r="C218" s="151"/>
    </row>
    <row r="219" spans="1:3" x14ac:dyDescent="0.2">
      <c r="A219" s="151" t="s">
        <v>5997</v>
      </c>
      <c r="B219" t="str">
        <f>IF(ISBLANK(GlobBerMedDisc!$BE$20),"",GlobBerMedDisc!$BE$20)</f>
        <v/>
      </c>
      <c r="C219" s="151"/>
    </row>
    <row r="220" spans="1:3" x14ac:dyDescent="0.2">
      <c r="A220" s="151" t="s">
        <v>5998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5999</v>
      </c>
      <c r="B221" t="str">
        <f>IF(ISBLANK(GlobBerMedDisc!$BE$22),"",GlobBerMedDisc!$BE$22)</f>
        <v/>
      </c>
      <c r="C221" s="151"/>
    </row>
    <row r="222" spans="1:3" x14ac:dyDescent="0.2">
      <c r="A222" s="151" t="s">
        <v>6000</v>
      </c>
      <c r="B222" t="str">
        <f>IF(ISBLANK(GlobBerMedDisc!$BE$23),"",GlobBerMedDisc!$BE$23)</f>
        <v/>
      </c>
      <c r="C222" s="151"/>
    </row>
    <row r="223" spans="1:3" x14ac:dyDescent="0.2">
      <c r="A223" s="151" t="s">
        <v>6001</v>
      </c>
      <c r="B223" t="str">
        <f>IF(ISBLANK(GlobBerMedDisc!$BE$24),"",GlobBerMedDisc!$BE$24)</f>
        <v/>
      </c>
      <c r="C223" s="151"/>
    </row>
    <row r="224" spans="1:3" x14ac:dyDescent="0.2">
      <c r="A224" s="151" t="s">
        <v>6002</v>
      </c>
      <c r="B224" t="str">
        <f>IF(ISBLANK(GlobBerMedDisc!$BE$25),"",GlobBerMedDisc!$BE$25)</f>
        <v/>
      </c>
      <c r="C224" s="151"/>
    </row>
    <row r="225" spans="1:3" x14ac:dyDescent="0.2">
      <c r="A225" s="151" t="s">
        <v>6003</v>
      </c>
      <c r="B225" t="str">
        <f>IF(ISBLANK(GlobBerMedDisc!$BE$26),"",GlobBerMedDisc!$BE$26)</f>
        <v/>
      </c>
      <c r="C225" s="151"/>
    </row>
    <row r="226" spans="1:3" x14ac:dyDescent="0.2">
      <c r="A226" s="151" t="s">
        <v>6004</v>
      </c>
      <c r="B226" t="str">
        <f>IF(ISBLANK(GlobBerMedDisc!$BE$27),"",GlobBerMedDisc!$BE$27)</f>
        <v/>
      </c>
      <c r="C226" s="151"/>
    </row>
    <row r="227" spans="1:3" x14ac:dyDescent="0.2">
      <c r="A227" s="151" t="s">
        <v>6005</v>
      </c>
      <c r="B227" t="str">
        <f>IF(ISBLANK(GlobBerMedDisc!$BE$28),"",GlobBerMedDisc!$BE$28)</f>
        <v/>
      </c>
      <c r="C227" s="151"/>
    </row>
    <row r="228" spans="1:3" x14ac:dyDescent="0.2">
      <c r="A228" s="151" t="s">
        <v>6006</v>
      </c>
      <c r="B228" t="str">
        <f>IF(ISBLANK(GlobBerMedDisc!$BE$29),"",GlobBerMedDisc!$BE$29)</f>
        <v/>
      </c>
      <c r="C228" s="151"/>
    </row>
    <row r="229" spans="1:3" x14ac:dyDescent="0.2">
      <c r="A229" s="151" t="s">
        <v>6007</v>
      </c>
      <c r="B229" t="str">
        <f>IF(ISBLANK(GlobBerMedDisc!$BE$30),"",GlobBerMedDisc!$BE$30)</f>
        <v/>
      </c>
      <c r="C229" s="151"/>
    </row>
    <row r="230" spans="1:3" x14ac:dyDescent="0.2">
      <c r="A230" s="151" t="s">
        <v>6008</v>
      </c>
      <c r="B230" t="str">
        <f>IF(ISBLANK(GlobBerMedDisc!$BE$31),"",GlobBerMedDisc!$BE$31)</f>
        <v/>
      </c>
      <c r="C230" s="151"/>
    </row>
    <row r="231" spans="1:3" x14ac:dyDescent="0.2">
      <c r="A231" s="151" t="s">
        <v>1862</v>
      </c>
      <c r="B231" t="str">
        <f>IF(ISBLANK(GlobBerMedDisc!$D$2),"",GlobBerMedDisc!$D$2)</f>
        <v/>
      </c>
      <c r="C231" s="44"/>
    </row>
    <row r="232" spans="1:3" x14ac:dyDescent="0.2">
      <c r="A232" s="151" t="s">
        <v>1863</v>
      </c>
      <c r="B232" t="str">
        <f>IF(ISBLANK(GlobBerMedDisc!$D$3),"",GlobBerMedDisc!$D$3)</f>
        <v/>
      </c>
      <c r="C232" s="44"/>
    </row>
    <row r="233" spans="1:3" x14ac:dyDescent="0.2">
      <c r="A233" s="151" t="s">
        <v>1864</v>
      </c>
      <c r="B233" t="str">
        <f>IF(ISBLANK(GlobBerMedDisc!$D$4),"",GlobBerMedDisc!$D$4)</f>
        <v/>
      </c>
      <c r="C233" s="44"/>
    </row>
    <row r="234" spans="1:3" x14ac:dyDescent="0.2">
      <c r="A234" s="151" t="s">
        <v>1865</v>
      </c>
      <c r="B234" t="str">
        <f>IF(ISBLANK(GlobBerMedDisc!$D$5),"",GlobBerMedDisc!$D$5)</f>
        <v/>
      </c>
      <c r="C234" s="44"/>
    </row>
    <row r="235" spans="1:3" x14ac:dyDescent="0.2">
      <c r="A235" s="151" t="s">
        <v>1866</v>
      </c>
      <c r="B235" t="str">
        <f>IF(ISBLANK(GlobBerMedDisc!$D$6),"",GlobBerMedDisc!$D$6)</f>
        <v/>
      </c>
      <c r="C235" s="44"/>
    </row>
    <row r="236" spans="1:3" x14ac:dyDescent="0.2">
      <c r="A236" s="151" t="s">
        <v>1867</v>
      </c>
      <c r="B236" t="str">
        <f>IF(ISBLANK(GlobBerMedDisc!$D$7),"",GlobBerMedDisc!$D$7)</f>
        <v/>
      </c>
      <c r="C236" s="44"/>
    </row>
    <row r="237" spans="1:3" x14ac:dyDescent="0.2">
      <c r="A237" s="151" t="s">
        <v>1868</v>
      </c>
      <c r="B237" t="str">
        <f>IF(ISBLANK(GlobBerMedDisc!$D$8),"",GlobBerMedDisc!$D$8)</f>
        <v/>
      </c>
      <c r="C237" s="44"/>
    </row>
    <row r="238" spans="1:3" x14ac:dyDescent="0.2">
      <c r="A238" s="151" t="s">
        <v>1869</v>
      </c>
      <c r="B238" t="str">
        <f>IF(ISBLANK(GlobBerMedDisc!$D$9),"",GlobBerMedDisc!$D$9)</f>
        <v/>
      </c>
      <c r="C238" s="44"/>
    </row>
    <row r="239" spans="1:3" x14ac:dyDescent="0.2">
      <c r="A239" s="151" t="s">
        <v>1870</v>
      </c>
      <c r="B239" t="str">
        <f>IF(ISBLANK(GlobBerMedDisc!$D$10),"",GlobBerMedDisc!$D$10)</f>
        <v/>
      </c>
      <c r="C239" s="44"/>
    </row>
    <row r="240" spans="1:3" x14ac:dyDescent="0.2">
      <c r="A240" s="151" t="s">
        <v>1871</v>
      </c>
      <c r="B240" t="str">
        <f>IF(ISBLANK(GlobBerMedDisc!$D$11),"",GlobBerMedDisc!$D$11)</f>
        <v/>
      </c>
      <c r="C240" s="44"/>
    </row>
    <row r="241" spans="1:6" x14ac:dyDescent="0.2">
      <c r="A241" s="151" t="s">
        <v>1872</v>
      </c>
      <c r="B241" t="str">
        <f>IF(ISBLANK(GlobBerMedDisc!$D$12),"",GlobBerMedDisc!$D$12)</f>
        <v/>
      </c>
      <c r="C241" s="44"/>
    </row>
    <row r="242" spans="1:6" x14ac:dyDescent="0.2">
      <c r="A242" s="151" t="s">
        <v>1873</v>
      </c>
      <c r="B242" t="str">
        <f>IF(ISBLANK(GlobBerMedDisc!$D$13),"",GlobBerMedDisc!$D$13)</f>
        <v/>
      </c>
      <c r="C242" s="44"/>
    </row>
    <row r="243" spans="1:6" x14ac:dyDescent="0.2">
      <c r="A243" s="151" t="s">
        <v>1874</v>
      </c>
      <c r="B243" t="str">
        <f>IF(ISBLANK(GlobBerMedDisc!$D$14),"",GlobBerMedDisc!$D$14)</f>
        <v/>
      </c>
      <c r="C243" s="44"/>
    </row>
    <row r="244" spans="1:6" x14ac:dyDescent="0.2">
      <c r="A244" s="151" t="s">
        <v>1875</v>
      </c>
      <c r="B244" t="str">
        <f>IF(ISBLANK(GlobBerMedDisc!$D$15),"",GlobBerMedDisc!$D$15)</f>
        <v/>
      </c>
      <c r="C244" s="44"/>
    </row>
    <row r="245" spans="1:6" x14ac:dyDescent="0.2">
      <c r="A245" s="151" t="s">
        <v>1876</v>
      </c>
      <c r="B245" t="str">
        <f>IF(ISBLANK(GlobBerMedDisc!$D$16),"",GlobBerMedDisc!$D$16)</f>
        <v/>
      </c>
      <c r="C245" s="44"/>
    </row>
    <row r="246" spans="1:6" x14ac:dyDescent="0.2">
      <c r="A246" s="151" t="s">
        <v>1877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1878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1879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1880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1881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1882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1883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1884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1885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1886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1887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1888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1889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1890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1891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1892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1893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1894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1895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1896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1897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1898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1899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1900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1901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1902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1903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1904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1905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1906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1907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1908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1909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1910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1911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1912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1913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1914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1915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1916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1917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1918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1919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1920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1921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7216</v>
      </c>
      <c r="B291" s="151" t="b">
        <f>IF(ISBLANK(GlobBerMedDisc!$BP$2),"",GlobBerMedDisc!$BP$2)</f>
        <v>1</v>
      </c>
      <c r="C291" s="289" t="s">
        <v>7278</v>
      </c>
    </row>
    <row r="292" spans="1:6" s="151" customFormat="1" x14ac:dyDescent="0.2">
      <c r="A292" s="151" t="s">
        <v>7218</v>
      </c>
      <c r="B292" s="151" t="b">
        <f>IF(ISBLANK(GlobBerMedDisc!$BP$3),"",GlobBerMedDisc!$BP$3)</f>
        <v>1</v>
      </c>
      <c r="C292" s="289" t="s">
        <v>7278</v>
      </c>
    </row>
    <row r="293" spans="1:6" s="151" customFormat="1" x14ac:dyDescent="0.2">
      <c r="A293" s="151" t="s">
        <v>7220</v>
      </c>
      <c r="B293" s="151" t="b">
        <f>IF(ISBLANK(GlobBerMedDisc!$BP$4),"",GlobBerMedDisc!$BP$4)</f>
        <v>1</v>
      </c>
      <c r="C293" s="289" t="s">
        <v>7278</v>
      </c>
    </row>
    <row r="294" spans="1:6" s="151" customFormat="1" x14ac:dyDescent="0.2">
      <c r="A294" s="151" t="s">
        <v>7222</v>
      </c>
      <c r="B294" s="151" t="b">
        <f>IF(ISBLANK(GlobBerMedDisc!$BP$5),"",GlobBerMedDisc!$BP$5)</f>
        <v>1</v>
      </c>
      <c r="C294" s="289" t="s">
        <v>7278</v>
      </c>
    </row>
    <row r="295" spans="1:6" s="151" customFormat="1" x14ac:dyDescent="0.2">
      <c r="A295" s="151" t="s">
        <v>7224</v>
      </c>
      <c r="B295" s="151" t="b">
        <f>IF(ISBLANK(GlobBerMedDisc!$BP$6),"",GlobBerMedDisc!$BP$6)</f>
        <v>1</v>
      </c>
      <c r="C295" s="289" t="s">
        <v>7278</v>
      </c>
    </row>
    <row r="296" spans="1:6" s="151" customFormat="1" x14ac:dyDescent="0.2">
      <c r="A296" s="151" t="s">
        <v>7226</v>
      </c>
      <c r="B296" s="151" t="b">
        <f>IF(ISBLANK(GlobBerMedDisc!$BP$7),"",GlobBerMedDisc!$BP$7)</f>
        <v>1</v>
      </c>
      <c r="C296" s="289" t="s">
        <v>7278</v>
      </c>
    </row>
    <row r="297" spans="1:6" s="151" customFormat="1" x14ac:dyDescent="0.2">
      <c r="A297" s="151" t="s">
        <v>7228</v>
      </c>
      <c r="B297" s="151" t="b">
        <f>IF(ISBLANK(GlobBerMedDisc!$BP$8),"",GlobBerMedDisc!$BP$8)</f>
        <v>1</v>
      </c>
      <c r="C297" s="289" t="s">
        <v>7278</v>
      </c>
    </row>
    <row r="298" spans="1:6" s="151" customFormat="1" x14ac:dyDescent="0.2">
      <c r="A298" s="151" t="s">
        <v>7230</v>
      </c>
      <c r="B298" s="151" t="b">
        <f>IF(ISBLANK(GlobBerMedDisc!$BP$9),"",GlobBerMedDisc!$BP$9)</f>
        <v>1</v>
      </c>
      <c r="C298" s="289" t="s">
        <v>7278</v>
      </c>
    </row>
    <row r="299" spans="1:6" s="151" customFormat="1" x14ac:dyDescent="0.2">
      <c r="A299" s="151" t="s">
        <v>7232</v>
      </c>
      <c r="B299" s="151" t="b">
        <f>IF(ISBLANK(GlobBerMedDisc!$BP$10),"",GlobBerMedDisc!$BP$10)</f>
        <v>1</v>
      </c>
      <c r="C299" s="289" t="s">
        <v>7278</v>
      </c>
    </row>
    <row r="300" spans="1:6" s="151" customFormat="1" x14ac:dyDescent="0.2">
      <c r="A300" s="151" t="s">
        <v>7234</v>
      </c>
      <c r="B300" s="151" t="b">
        <f>IF(ISBLANK(GlobBerMedDisc!$BP$11),"",GlobBerMedDisc!$BP$11)</f>
        <v>1</v>
      </c>
      <c r="C300" s="289" t="s">
        <v>7278</v>
      </c>
    </row>
    <row r="301" spans="1:6" s="151" customFormat="1" x14ac:dyDescent="0.2">
      <c r="A301" s="151" t="s">
        <v>7236</v>
      </c>
      <c r="B301" s="151" t="b">
        <f>IF(ISBLANK(GlobBerMedDisc!$BP$12),"",GlobBerMedDisc!$BP$12)</f>
        <v>1</v>
      </c>
      <c r="C301" s="289" t="s">
        <v>7278</v>
      </c>
    </row>
    <row r="302" spans="1:6" s="151" customFormat="1" x14ac:dyDescent="0.2">
      <c r="A302" s="151" t="s">
        <v>7238</v>
      </c>
      <c r="B302" s="151" t="b">
        <f>IF(ISBLANK(GlobBerMedDisc!$BP$13),"",GlobBerMedDisc!$BP$13)</f>
        <v>1</v>
      </c>
      <c r="C302" s="289" t="s">
        <v>7278</v>
      </c>
    </row>
    <row r="303" spans="1:6" s="151" customFormat="1" x14ac:dyDescent="0.2">
      <c r="A303" s="151" t="s">
        <v>7240</v>
      </c>
      <c r="B303" s="151" t="b">
        <f>IF(ISBLANK(GlobBerMedDisc!$BP$14),"",GlobBerMedDisc!$BP$14)</f>
        <v>1</v>
      </c>
      <c r="C303" s="289" t="s">
        <v>7278</v>
      </c>
    </row>
    <row r="304" spans="1:6" s="151" customFormat="1" x14ac:dyDescent="0.2">
      <c r="A304" s="151" t="s">
        <v>7242</v>
      </c>
      <c r="B304" s="151" t="b">
        <f>IF(ISBLANK(GlobBerMedDisc!$BP$15),"",GlobBerMedDisc!$BP$15)</f>
        <v>1</v>
      </c>
      <c r="C304" s="289" t="s">
        <v>7278</v>
      </c>
    </row>
    <row r="305" spans="1:3" s="151" customFormat="1" x14ac:dyDescent="0.2">
      <c r="A305" s="151" t="s">
        <v>7244</v>
      </c>
      <c r="B305" s="151" t="b">
        <f>IF(ISBLANK(GlobBerMedDisc!$BP$16),"",GlobBerMedDisc!$BP$16)</f>
        <v>1</v>
      </c>
      <c r="C305" s="289" t="s">
        <v>7278</v>
      </c>
    </row>
    <row r="306" spans="1:3" s="151" customFormat="1" x14ac:dyDescent="0.2">
      <c r="A306" s="151" t="s">
        <v>7246</v>
      </c>
      <c r="B306" s="151" t="b">
        <f>IF(ISBLANK(GlobBerMedDisc!$BP$17),"",GlobBerMedDisc!$BP$17)</f>
        <v>1</v>
      </c>
      <c r="C306" s="289" t="s">
        <v>7278</v>
      </c>
    </row>
    <row r="307" spans="1:3" s="151" customFormat="1" x14ac:dyDescent="0.2">
      <c r="A307" s="151" t="s">
        <v>7248</v>
      </c>
      <c r="B307" s="151" t="b">
        <f>IF(ISBLANK(GlobBerMedDisc!$BP$18),"",GlobBerMedDisc!$BP$18)</f>
        <v>1</v>
      </c>
      <c r="C307" s="289" t="s">
        <v>7278</v>
      </c>
    </row>
    <row r="308" spans="1:3" s="151" customFormat="1" x14ac:dyDescent="0.2">
      <c r="A308" s="151" t="s">
        <v>7250</v>
      </c>
      <c r="B308" s="151" t="b">
        <f>IF(ISBLANK(GlobBerMedDisc!$BP$19),"",GlobBerMedDisc!$BP$19)</f>
        <v>1</v>
      </c>
      <c r="C308" s="289" t="s">
        <v>7278</v>
      </c>
    </row>
    <row r="309" spans="1:3" s="151" customFormat="1" x14ac:dyDescent="0.2">
      <c r="A309" s="151" t="s">
        <v>7252</v>
      </c>
      <c r="B309" s="151" t="b">
        <f>IF(ISBLANK(GlobBerMedDisc!$BP$20),"",GlobBerMedDisc!$BP$20)</f>
        <v>1</v>
      </c>
      <c r="C309" s="289" t="s">
        <v>7278</v>
      </c>
    </row>
    <row r="310" spans="1:3" s="151" customFormat="1" x14ac:dyDescent="0.2">
      <c r="A310" s="151" t="s">
        <v>7254</v>
      </c>
      <c r="B310" s="151" t="b">
        <f>IF(ISBLANK(GlobBerMedDisc!$BP$21),"",GlobBerMedDisc!$BP$21)</f>
        <v>1</v>
      </c>
      <c r="C310" s="289" t="s">
        <v>7278</v>
      </c>
    </row>
    <row r="311" spans="1:3" s="151" customFormat="1" x14ac:dyDescent="0.2">
      <c r="A311" s="151" t="s">
        <v>7256</v>
      </c>
      <c r="B311" s="151" t="b">
        <f>IF(ISBLANK(GlobBerMedDisc!$BP$22),"",GlobBerMedDisc!$BP$22)</f>
        <v>1</v>
      </c>
      <c r="C311" s="289" t="s">
        <v>7278</v>
      </c>
    </row>
    <row r="312" spans="1:3" s="151" customFormat="1" x14ac:dyDescent="0.2">
      <c r="A312" s="151" t="s">
        <v>7258</v>
      </c>
      <c r="B312" s="151" t="b">
        <f>IF(ISBLANK(GlobBerMedDisc!$BP$23),"",GlobBerMedDisc!$BP$23)</f>
        <v>1</v>
      </c>
      <c r="C312" s="289" t="s">
        <v>7278</v>
      </c>
    </row>
    <row r="313" spans="1:3" s="151" customFormat="1" x14ac:dyDescent="0.2">
      <c r="A313" s="151" t="s">
        <v>7260</v>
      </c>
      <c r="B313" s="151" t="b">
        <f>IF(ISBLANK(GlobBerMedDisc!$BP$24),"",GlobBerMedDisc!$BP$24)</f>
        <v>1</v>
      </c>
      <c r="C313" s="289" t="s">
        <v>7278</v>
      </c>
    </row>
    <row r="314" spans="1:3" s="151" customFormat="1" x14ac:dyDescent="0.2">
      <c r="A314" s="151" t="s">
        <v>7262</v>
      </c>
      <c r="B314" s="151" t="b">
        <f>IF(ISBLANK(GlobBerMedDisc!$BP$25),"",GlobBerMedDisc!$BP$25)</f>
        <v>1</v>
      </c>
      <c r="C314" s="289" t="s">
        <v>7278</v>
      </c>
    </row>
    <row r="315" spans="1:3" s="151" customFormat="1" x14ac:dyDescent="0.2">
      <c r="A315" s="151" t="s">
        <v>7264</v>
      </c>
      <c r="B315" s="151" t="b">
        <f>IF(ISBLANK(GlobBerMedDisc!$BP$26),"",GlobBerMedDisc!$BP$26)</f>
        <v>1</v>
      </c>
      <c r="C315" s="289" t="s">
        <v>7278</v>
      </c>
    </row>
    <row r="316" spans="1:3" s="151" customFormat="1" x14ac:dyDescent="0.2">
      <c r="A316" s="151" t="s">
        <v>7266</v>
      </c>
      <c r="B316" s="151" t="b">
        <f>IF(ISBLANK(GlobBerMedDisc!$BP$27),"",GlobBerMedDisc!$BP$27)</f>
        <v>1</v>
      </c>
      <c r="C316" s="289" t="s">
        <v>7278</v>
      </c>
    </row>
    <row r="317" spans="1:3" s="151" customFormat="1" x14ac:dyDescent="0.2">
      <c r="A317" s="151" t="s">
        <v>7268</v>
      </c>
      <c r="B317" s="151" t="b">
        <f>IF(ISBLANK(GlobBerMedDisc!$BP$28),"",GlobBerMedDisc!$BP$28)</f>
        <v>1</v>
      </c>
      <c r="C317" s="289" t="s">
        <v>7278</v>
      </c>
    </row>
    <row r="318" spans="1:3" s="151" customFormat="1" x14ac:dyDescent="0.2">
      <c r="A318" s="151" t="s">
        <v>7270</v>
      </c>
      <c r="B318" s="151" t="b">
        <f>IF(ISBLANK(GlobBerMedDisc!$BP$29),"",GlobBerMedDisc!$BP$29)</f>
        <v>1</v>
      </c>
      <c r="C318" s="289" t="s">
        <v>7278</v>
      </c>
    </row>
    <row r="319" spans="1:3" s="151" customFormat="1" x14ac:dyDescent="0.2">
      <c r="A319" s="151" t="s">
        <v>7272</v>
      </c>
      <c r="B319" s="151" t="b">
        <f>IF(ISBLANK(GlobBerMedDisc!$BP$30),"",GlobBerMedDisc!$BP$30)</f>
        <v>1</v>
      </c>
      <c r="C319" s="289" t="s">
        <v>7278</v>
      </c>
    </row>
    <row r="320" spans="1:3" s="151" customFormat="1" x14ac:dyDescent="0.2">
      <c r="A320" s="151" t="s">
        <v>7274</v>
      </c>
      <c r="B320" s="151" t="b">
        <f>IF(ISBLANK(GlobBerMedDisc!$BP$31),"",GlobBerMedDisc!$BP$31)</f>
        <v>1</v>
      </c>
      <c r="C320" s="289" t="s">
        <v>7278</v>
      </c>
    </row>
    <row r="321" spans="1:6" x14ac:dyDescent="0.2">
      <c r="A321" s="151" t="s">
        <v>1922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1923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1924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1925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1926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1927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1928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1929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1930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1931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1932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1933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1934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1935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1936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1937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1938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1939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1940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1941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1942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1943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1944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1945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1946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1947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1948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1949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1950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1951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1952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1953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1954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1955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1956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1957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1958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1959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1960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1961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1962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1963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1964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1965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1966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1967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1968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1969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1970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1971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1972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1973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1974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1975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1976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1977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1978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1979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1980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1981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5423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5425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5427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5429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5431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5433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5435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5437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5439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5441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5443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5445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5447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5449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5451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5453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5455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5457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5459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5461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5463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5465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5467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5469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5471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5473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5475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5477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5479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5481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5770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5772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5774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5776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5778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5780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5782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5784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5786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5788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5790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5792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5794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5796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5798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5800</v>
      </c>
      <c r="B426" s="151" t="str">
        <f>IF(ISBLANK(GlobBerMedDisc!$BJ$17),"",GlobBerMedDisc!$BJ$17)</f>
        <v/>
      </c>
      <c r="F426"/>
    </row>
    <row r="427" spans="1:6" x14ac:dyDescent="0.2">
      <c r="A427" s="151" t="s">
        <v>5802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5804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5806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5808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5810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5812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5814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5816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5818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5820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5822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5824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5826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5828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5483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5485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5487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5489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5491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5493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5495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5497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5499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5501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5503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5505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5507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5509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5511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5513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5515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5517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5519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5521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5523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5525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5527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5529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5531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5533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5535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5537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5539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5541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5830</v>
      </c>
      <c r="B471" t="str">
        <f>IF(ISBLANK(GlobBerMedDisc!$BG$2),"",GlobBerMedDisc!$BG$2)</f>
        <v/>
      </c>
      <c r="C471" s="151"/>
    </row>
    <row r="472" spans="1:6" x14ac:dyDescent="0.2">
      <c r="A472" s="151" t="s">
        <v>5832</v>
      </c>
      <c r="B472" t="str">
        <f>IF(ISBLANK(GlobBerMedDisc!$BG$3),"",GlobBerMedDisc!$BG$3)</f>
        <v/>
      </c>
      <c r="C472" s="151"/>
    </row>
    <row r="473" spans="1:6" x14ac:dyDescent="0.2">
      <c r="A473" s="151" t="s">
        <v>5834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5836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5838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5840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5842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5844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5846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5848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5850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5852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5854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5856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5858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5860</v>
      </c>
      <c r="B486" t="str">
        <f>IF(ISBLANK(GlobBerMedDisc!$BG$17),"",GlobBerMedDisc!$BG$17)</f>
        <v/>
      </c>
      <c r="C486" s="151"/>
    </row>
    <row r="487" spans="1:6" x14ac:dyDescent="0.2">
      <c r="A487" s="151" t="s">
        <v>5862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5864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5866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5868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5870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5872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5874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5876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5878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5880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5882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5884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5886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5888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5543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5545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5547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5549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5551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5553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5555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5557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5559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5561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5563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5565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5567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5569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5571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5573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5575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5577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5579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5581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5583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5585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5587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5589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5591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5593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5595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5597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5599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5601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1982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1983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1984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1985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1986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1987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1988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1989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1990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1991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1992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1993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1994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1995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1996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1997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1998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1999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2000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2001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2002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2003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2004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2005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2006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2007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2008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2009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2010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2011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5603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5605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5607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5609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5611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5613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5615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5617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5619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5621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5623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5625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5627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5629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5631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5633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5635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5637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5639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5641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5643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5645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5647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5649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5651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5653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5655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5657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5659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5661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2012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2013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2014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2015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2016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2017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2018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2019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2020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2021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2022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2023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2024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2025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2026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2027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2028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2029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2030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2031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2032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2033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2034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2035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2036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2037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2038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2039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2040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2041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2042</v>
      </c>
      <c r="B621" t="str">
        <f>IF(ISBLANK(GlobBerMedDisc!$AD$2),"",GlobBerMedDisc!$AD$2)</f>
        <v/>
      </c>
      <c r="C621" s="44"/>
    </row>
    <row r="622" spans="1:6" x14ac:dyDescent="0.2">
      <c r="A622" s="151" t="s">
        <v>2043</v>
      </c>
      <c r="B622" t="str">
        <f>IF(ISBLANK(GlobBerMedDisc!$AD$3),"",GlobBerMedDisc!$AD$3)</f>
        <v/>
      </c>
      <c r="C622" s="44"/>
    </row>
    <row r="623" spans="1:6" x14ac:dyDescent="0.2">
      <c r="A623" s="151" t="s">
        <v>2044</v>
      </c>
      <c r="B623" t="str">
        <f>IF(ISBLANK(GlobBerMedDisc!$AD$4),"",GlobBerMedDisc!$AD$4)</f>
        <v/>
      </c>
      <c r="C623" s="44"/>
    </row>
    <row r="624" spans="1:6" x14ac:dyDescent="0.2">
      <c r="A624" s="151" t="s">
        <v>2045</v>
      </c>
      <c r="B624" t="str">
        <f>IF(ISBLANK(GlobBerMedDisc!$AD$5),"",GlobBerMedDisc!$AD$5)</f>
        <v/>
      </c>
      <c r="C624" s="44"/>
    </row>
    <row r="625" spans="1:6" x14ac:dyDescent="0.2">
      <c r="A625" s="151" t="s">
        <v>2046</v>
      </c>
      <c r="B625" t="str">
        <f>IF(ISBLANK(GlobBerMedDisc!$AD$6),"",GlobBerMedDisc!$AD$6)</f>
        <v/>
      </c>
      <c r="C625" s="44"/>
    </row>
    <row r="626" spans="1:6" x14ac:dyDescent="0.2">
      <c r="A626" s="151" t="s">
        <v>2047</v>
      </c>
      <c r="B626" t="str">
        <f>IF(ISBLANK(GlobBerMedDisc!$AD$7),"",GlobBerMedDisc!$AD$7)</f>
        <v/>
      </c>
      <c r="C626" s="44"/>
    </row>
    <row r="627" spans="1:6" x14ac:dyDescent="0.2">
      <c r="A627" s="151" t="s">
        <v>2048</v>
      </c>
      <c r="B627" t="str">
        <f>IF(ISBLANK(GlobBerMedDisc!$AD$8),"",GlobBerMedDisc!$AD$8)</f>
        <v/>
      </c>
      <c r="C627" s="44"/>
    </row>
    <row r="628" spans="1:6" x14ac:dyDescent="0.2">
      <c r="A628" s="151" t="s">
        <v>2049</v>
      </c>
      <c r="B628" t="str">
        <f>IF(ISBLANK(GlobBerMedDisc!$AD$9),"",GlobBerMedDisc!$AD$9)</f>
        <v/>
      </c>
      <c r="C628" s="44"/>
    </row>
    <row r="629" spans="1:6" x14ac:dyDescent="0.2">
      <c r="A629" s="151" t="s">
        <v>2050</v>
      </c>
      <c r="B629" t="str">
        <f>IF(ISBLANK(GlobBerMedDisc!$AD$10),"",GlobBerMedDisc!$AD$10)</f>
        <v/>
      </c>
      <c r="C629" s="44"/>
    </row>
    <row r="630" spans="1:6" x14ac:dyDescent="0.2">
      <c r="A630" s="151" t="s">
        <v>2051</v>
      </c>
      <c r="B630" t="str">
        <f>IF(ISBLANK(GlobBerMedDisc!$AD$11),"",GlobBerMedDisc!$AD$11)</f>
        <v/>
      </c>
      <c r="C630" s="44"/>
    </row>
    <row r="631" spans="1:6" x14ac:dyDescent="0.2">
      <c r="A631" s="151" t="s">
        <v>2052</v>
      </c>
      <c r="B631" t="str">
        <f>IF(ISBLANK(GlobBerMedDisc!$AD$12),"",GlobBerMedDisc!$AD$12)</f>
        <v/>
      </c>
      <c r="C631" s="44"/>
    </row>
    <row r="632" spans="1:6" x14ac:dyDescent="0.2">
      <c r="A632" s="151" t="s">
        <v>2053</v>
      </c>
      <c r="B632" t="str">
        <f>IF(ISBLANK(GlobBerMedDisc!$AD$13),"",GlobBerMedDisc!$AD$13)</f>
        <v/>
      </c>
      <c r="C632" s="44"/>
    </row>
    <row r="633" spans="1:6" x14ac:dyDescent="0.2">
      <c r="A633" s="151" t="s">
        <v>2054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2055</v>
      </c>
      <c r="B634" t="str">
        <f>IF(ISBLANK(GlobBerMedDisc!$AD$15),"",GlobBerMedDisc!$AD$15)</f>
        <v/>
      </c>
      <c r="C634" s="44"/>
    </row>
    <row r="635" spans="1:6" x14ac:dyDescent="0.2">
      <c r="A635" s="151" t="s">
        <v>2056</v>
      </c>
      <c r="B635" t="str">
        <f>IF(ISBLANK(GlobBerMedDisc!$AD$16),"",GlobBerMedDisc!$AD$16)</f>
        <v/>
      </c>
      <c r="C635" s="44"/>
    </row>
    <row r="636" spans="1:6" x14ac:dyDescent="0.2">
      <c r="A636" s="151" t="s">
        <v>2057</v>
      </c>
      <c r="B636" t="str">
        <f>IF(ISBLANK(GlobBerMedDisc!$AD$17),"",GlobBerMedDisc!$AD$17)</f>
        <v/>
      </c>
      <c r="C636" s="44"/>
    </row>
    <row r="637" spans="1:6" x14ac:dyDescent="0.2">
      <c r="A637" s="151" t="s">
        <v>2058</v>
      </c>
      <c r="B637" t="str">
        <f>IF(ISBLANK(GlobBerMedDisc!$AD$18),"",GlobBerMedDisc!$AD$18)</f>
        <v/>
      </c>
      <c r="C637" s="44"/>
    </row>
    <row r="638" spans="1:6" x14ac:dyDescent="0.2">
      <c r="A638" s="151" t="s">
        <v>2059</v>
      </c>
      <c r="B638" t="str">
        <f>IF(ISBLANK(GlobBerMedDisc!$AD$19),"",GlobBerMedDisc!$AD$19)</f>
        <v/>
      </c>
      <c r="C638" s="44"/>
    </row>
    <row r="639" spans="1:6" x14ac:dyDescent="0.2">
      <c r="A639" s="151" t="s">
        <v>2060</v>
      </c>
      <c r="B639" t="str">
        <f>IF(ISBLANK(GlobBerMedDisc!$AD$20),"",GlobBerMedDisc!$AD$20)</f>
        <v/>
      </c>
      <c r="C639" s="44"/>
    </row>
    <row r="640" spans="1:6" x14ac:dyDescent="0.2">
      <c r="A640" s="151" t="s">
        <v>2061</v>
      </c>
      <c r="B640" t="str">
        <f>IF(ISBLANK(GlobBerMedDisc!$AD$21),"",GlobBerMedDisc!$AD$21)</f>
        <v/>
      </c>
      <c r="C640" s="44"/>
    </row>
    <row r="641" spans="1:6" x14ac:dyDescent="0.2">
      <c r="A641" s="151" t="s">
        <v>2062</v>
      </c>
      <c r="B641" t="str">
        <f>IF(ISBLANK(GlobBerMedDisc!$AD$22),"",GlobBerMedDisc!$AD$22)</f>
        <v/>
      </c>
      <c r="C641" s="44"/>
    </row>
    <row r="642" spans="1:6" x14ac:dyDescent="0.2">
      <c r="A642" s="151" t="s">
        <v>2063</v>
      </c>
      <c r="B642" t="str">
        <f>IF(ISBLANK(GlobBerMedDisc!$AD$23),"",GlobBerMedDisc!$AD$23)</f>
        <v/>
      </c>
      <c r="C642" s="44"/>
    </row>
    <row r="643" spans="1:6" x14ac:dyDescent="0.2">
      <c r="A643" s="151" t="s">
        <v>2064</v>
      </c>
      <c r="B643" t="str">
        <f>IF(ISBLANK(GlobBerMedDisc!$AD$24),"",GlobBerMedDisc!$AD$24)</f>
        <v/>
      </c>
      <c r="C643" s="44"/>
    </row>
    <row r="644" spans="1:6" x14ac:dyDescent="0.2">
      <c r="A644" s="151" t="s">
        <v>2065</v>
      </c>
      <c r="B644" t="str">
        <f>IF(ISBLANK(GlobBerMedDisc!$AD$25),"",GlobBerMedDisc!$AD$25)</f>
        <v/>
      </c>
      <c r="C644" s="44"/>
    </row>
    <row r="645" spans="1:6" x14ac:dyDescent="0.2">
      <c r="A645" s="151" t="s">
        <v>2066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2067</v>
      </c>
      <c r="B646" t="str">
        <f>IF(ISBLANK(GlobBerMedDisc!$AD$27),"",GlobBerMedDisc!$AD$27)</f>
        <v/>
      </c>
      <c r="C646" s="44"/>
    </row>
    <row r="647" spans="1:6" x14ac:dyDescent="0.2">
      <c r="A647" s="151" t="s">
        <v>2068</v>
      </c>
      <c r="B647" t="str">
        <f>IF(ISBLANK(GlobBerMedDisc!$AD$28),"",GlobBerMedDisc!$AD$28)</f>
        <v/>
      </c>
      <c r="C647" s="44"/>
    </row>
    <row r="648" spans="1:6" x14ac:dyDescent="0.2">
      <c r="A648" s="151" t="s">
        <v>2069</v>
      </c>
      <c r="B648" t="str">
        <f>IF(ISBLANK(GlobBerMedDisc!$AD$29),"",GlobBerMedDisc!$AD$29)</f>
        <v/>
      </c>
      <c r="C648" s="44"/>
    </row>
    <row r="649" spans="1:6" x14ac:dyDescent="0.2">
      <c r="A649" s="151" t="s">
        <v>2070</v>
      </c>
      <c r="B649" t="str">
        <f>IF(ISBLANK(GlobBerMedDisc!$AD$30),"",GlobBerMedDisc!$AD$30)</f>
        <v/>
      </c>
      <c r="C649" s="44"/>
    </row>
    <row r="650" spans="1:6" x14ac:dyDescent="0.2">
      <c r="A650" s="151" t="s">
        <v>2071</v>
      </c>
      <c r="B650" t="str">
        <f>IF(ISBLANK(GlobBerMedDisc!$AD$31),"",GlobBerMedDisc!$AD$31)</f>
        <v/>
      </c>
      <c r="C650" s="44"/>
    </row>
    <row r="651" spans="1:6" x14ac:dyDescent="0.2">
      <c r="A651" s="151" t="s">
        <v>3349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3350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3351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3352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3353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3354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3355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3356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3357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3358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3359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3360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3361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3362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3363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3364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3365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3366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3367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3368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3369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3370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3371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3372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3373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3374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3375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3376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3377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3378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3379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3380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3381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3382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3383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3384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3385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3386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3387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3388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3389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3390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3391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3392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3393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3394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3395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3396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3397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3398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3399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3400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3401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3402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3403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3404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3405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3406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3407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3408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2072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2073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2074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2075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2076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2077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2078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2079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2080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2081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2082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2083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2084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2085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2086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2087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2088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2089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2090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2091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2092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2093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2094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2095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2096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2097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2098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2099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2100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2101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2102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2103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2104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2105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2106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2107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2108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2109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2110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2111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2112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2113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2114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2115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2116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2117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2118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2119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2120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2121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2122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2123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2124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2125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2126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2127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2128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2129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2130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2131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2132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2133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2134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2135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2136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2137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2138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2139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2140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2141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2142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2143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2144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2145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2146</v>
      </c>
      <c r="B785" t="str">
        <f>IF(ISBLANK(GlobBerMedDisc!$AL$16),"",GlobBerMedDisc!$AL$16)</f>
        <v/>
      </c>
      <c r="C785" s="44"/>
    </row>
    <row r="786" spans="1:3" x14ac:dyDescent="0.2">
      <c r="A786" s="151" t="s">
        <v>2147</v>
      </c>
      <c r="B786" t="str">
        <f>IF(ISBLANK(GlobBerMedDisc!$AL$17),"",GlobBerMedDisc!$AL$17)</f>
        <v/>
      </c>
      <c r="C786" s="44"/>
    </row>
    <row r="787" spans="1:3" x14ac:dyDescent="0.2">
      <c r="A787" s="151" t="s">
        <v>2148</v>
      </c>
      <c r="B787" t="str">
        <f>IF(ISBLANK(GlobBerMedDisc!$AL$18),"",GlobBerMedDisc!$AL$18)</f>
        <v/>
      </c>
      <c r="C787" s="44"/>
    </row>
    <row r="788" spans="1:3" x14ac:dyDescent="0.2">
      <c r="A788" s="151" t="s">
        <v>2149</v>
      </c>
      <c r="B788" t="str">
        <f>IF(ISBLANK(GlobBerMedDisc!$AL$19),"",GlobBerMedDisc!$AL$19)</f>
        <v/>
      </c>
      <c r="C788" s="44"/>
    </row>
    <row r="789" spans="1:3" x14ac:dyDescent="0.2">
      <c r="A789" s="151" t="s">
        <v>2150</v>
      </c>
      <c r="B789" t="str">
        <f>IF(ISBLANK(GlobBerMedDisc!$AL$20),"",GlobBerMedDisc!$AL$20)</f>
        <v/>
      </c>
      <c r="C789" s="44"/>
    </row>
    <row r="790" spans="1:3" x14ac:dyDescent="0.2">
      <c r="A790" s="151" t="s">
        <v>2151</v>
      </c>
      <c r="B790" t="str">
        <f>IF(ISBLANK(GlobBerMedDisc!$AL$21),"",GlobBerMedDisc!$AL$21)</f>
        <v/>
      </c>
      <c r="C790" s="44"/>
    </row>
    <row r="791" spans="1:3" x14ac:dyDescent="0.2">
      <c r="A791" s="151" t="s">
        <v>2152</v>
      </c>
      <c r="B791" t="str">
        <f>IF(ISBLANK(GlobBerMedDisc!$AL$22),"",GlobBerMedDisc!$AL$22)</f>
        <v/>
      </c>
      <c r="C791" s="44"/>
    </row>
    <row r="792" spans="1:3" x14ac:dyDescent="0.2">
      <c r="A792" s="151" t="s">
        <v>2153</v>
      </c>
      <c r="B792" t="str">
        <f>IF(ISBLANK(GlobBerMedDisc!$AL$23),"",GlobBerMedDisc!$AL$23)</f>
        <v/>
      </c>
      <c r="C792" s="44"/>
    </row>
    <row r="793" spans="1:3" x14ac:dyDescent="0.2">
      <c r="A793" s="151" t="s">
        <v>2154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2155</v>
      </c>
      <c r="B794" t="str">
        <f>IF(ISBLANK(GlobBerMedDisc!$AL$25),"",GlobBerMedDisc!$AL$25)</f>
        <v/>
      </c>
      <c r="C794" s="44"/>
    </row>
    <row r="795" spans="1:3" x14ac:dyDescent="0.2">
      <c r="A795" s="151" t="s">
        <v>2156</v>
      </c>
      <c r="B795" t="str">
        <f>IF(ISBLANK(GlobBerMedDisc!$AL$26),"",GlobBerMedDisc!$AL$26)</f>
        <v/>
      </c>
      <c r="C795" s="44"/>
    </row>
    <row r="796" spans="1:3" x14ac:dyDescent="0.2">
      <c r="A796" s="151" t="s">
        <v>2157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2158</v>
      </c>
      <c r="B797" t="str">
        <f>IF(ISBLANK(GlobBerMedDisc!$AL$28),"",GlobBerMedDisc!$AL$28)</f>
        <v/>
      </c>
      <c r="C797" s="44"/>
    </row>
    <row r="798" spans="1:3" x14ac:dyDescent="0.2">
      <c r="A798" s="151" t="s">
        <v>2159</v>
      </c>
      <c r="B798" t="str">
        <f>IF(ISBLANK(GlobBerMedDisc!$AL$29),"",GlobBerMedDisc!$AL$29)</f>
        <v/>
      </c>
      <c r="C798" s="44"/>
    </row>
    <row r="799" spans="1:3" x14ac:dyDescent="0.2">
      <c r="A799" s="151" t="s">
        <v>2160</v>
      </c>
      <c r="B799" t="str">
        <f>IF(ISBLANK(GlobBerMedDisc!$AL$30),"",GlobBerMedDisc!$AL$30)</f>
        <v/>
      </c>
      <c r="C799" s="44"/>
    </row>
    <row r="800" spans="1:3" x14ac:dyDescent="0.2">
      <c r="A800" s="151" t="s">
        <v>2161</v>
      </c>
      <c r="B800" t="str">
        <f>IF(ISBLANK(GlobBerMedDisc!$AL$31),"",GlobBerMedDisc!$AL$31)</f>
        <v/>
      </c>
      <c r="C800" s="44"/>
    </row>
    <row r="801" spans="1:6" x14ac:dyDescent="0.2">
      <c r="A801" s="151" t="s">
        <v>2162</v>
      </c>
      <c r="B801" t="str">
        <f>IF(ISBLANK(GlobBerMedDisc!$L$2),"",GlobBerMedDisc!$L$2)</f>
        <v/>
      </c>
      <c r="C801" s="44"/>
    </row>
    <row r="802" spans="1:6" x14ac:dyDescent="0.2">
      <c r="A802" s="151" t="s">
        <v>2163</v>
      </c>
      <c r="B802" t="str">
        <f>IF(ISBLANK(GlobBerMedDisc!$L$3),"",GlobBerMedDisc!$L$3)</f>
        <v/>
      </c>
      <c r="C802" s="44"/>
    </row>
    <row r="803" spans="1:6" x14ac:dyDescent="0.2">
      <c r="A803" s="151" t="s">
        <v>2164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2165</v>
      </c>
      <c r="B804" t="str">
        <f>IF(ISBLANK(GlobBerMedDisc!$L$5),"",GlobBerMedDisc!$L$5)</f>
        <v/>
      </c>
      <c r="C804" s="44"/>
    </row>
    <row r="805" spans="1:6" x14ac:dyDescent="0.2">
      <c r="A805" s="151" t="s">
        <v>2166</v>
      </c>
      <c r="B805" t="str">
        <f>IF(ISBLANK(GlobBerMedDisc!$L$6),"",GlobBerMedDisc!$L$6)</f>
        <v/>
      </c>
      <c r="C805" s="44"/>
    </row>
    <row r="806" spans="1:6" x14ac:dyDescent="0.2">
      <c r="A806" s="151" t="s">
        <v>2167</v>
      </c>
      <c r="B806" t="str">
        <f>IF(ISBLANK(GlobBerMedDisc!$L$7),"",GlobBerMedDisc!$L$7)</f>
        <v/>
      </c>
      <c r="C806" s="44"/>
    </row>
    <row r="807" spans="1:6" x14ac:dyDescent="0.2">
      <c r="A807" s="151" t="s">
        <v>2168</v>
      </c>
      <c r="B807" t="str">
        <f>IF(ISBLANK(GlobBerMedDisc!$L$8),"",GlobBerMedDisc!$L$8)</f>
        <v/>
      </c>
      <c r="C807" s="44"/>
    </row>
    <row r="808" spans="1:6" x14ac:dyDescent="0.2">
      <c r="A808" s="151" t="s">
        <v>2169</v>
      </c>
      <c r="B808" t="str">
        <f>IF(ISBLANK(GlobBerMedDisc!$L$9),"",GlobBerMedDisc!$L$9)</f>
        <v/>
      </c>
      <c r="C808" s="44"/>
    </row>
    <row r="809" spans="1:6" x14ac:dyDescent="0.2">
      <c r="A809" s="151" t="s">
        <v>2170</v>
      </c>
      <c r="B809" t="str">
        <f>IF(ISBLANK(GlobBerMedDisc!$L$10),"",GlobBerMedDisc!$L$10)</f>
        <v/>
      </c>
      <c r="C809" s="44"/>
    </row>
    <row r="810" spans="1:6" x14ac:dyDescent="0.2">
      <c r="A810" s="151" t="s">
        <v>2171</v>
      </c>
      <c r="B810" t="str">
        <f>IF(ISBLANK(GlobBerMedDisc!$L$11),"",GlobBerMedDisc!$L$11)</f>
        <v/>
      </c>
      <c r="C810" s="44"/>
    </row>
    <row r="811" spans="1:6" x14ac:dyDescent="0.2">
      <c r="A811" s="151" t="s">
        <v>2172</v>
      </c>
      <c r="B811" t="str">
        <f>IF(ISBLANK(GlobBerMedDisc!$L$12),"",GlobBerMedDisc!$L$12)</f>
        <v/>
      </c>
      <c r="C811" s="44"/>
    </row>
    <row r="812" spans="1:6" x14ac:dyDescent="0.2">
      <c r="A812" s="151" t="s">
        <v>2173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2174</v>
      </c>
      <c r="B813" t="str">
        <f>IF(ISBLANK(GlobBerMedDisc!$L$14),"",GlobBerMedDisc!$L$14)</f>
        <v/>
      </c>
      <c r="C813" s="44"/>
    </row>
    <row r="814" spans="1:6" x14ac:dyDescent="0.2">
      <c r="A814" s="151" t="s">
        <v>2175</v>
      </c>
      <c r="B814" t="str">
        <f>IF(ISBLANK(GlobBerMedDisc!$L$15),"",GlobBerMedDisc!$L$15)</f>
        <v/>
      </c>
      <c r="C814" s="44"/>
    </row>
    <row r="815" spans="1:6" x14ac:dyDescent="0.2">
      <c r="A815" s="151" t="s">
        <v>2176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2177</v>
      </c>
      <c r="B816" t="str">
        <f>IF(ISBLANK(GlobBerMedDisc!$L$17),"",GlobBerMedDisc!$L$17)</f>
        <v/>
      </c>
      <c r="C816" s="44"/>
    </row>
    <row r="817" spans="1:6" x14ac:dyDescent="0.2">
      <c r="A817" s="151" t="s">
        <v>2178</v>
      </c>
      <c r="B817" t="str">
        <f>IF(ISBLANK(GlobBerMedDisc!$L$18),"",GlobBerMedDisc!$L$18)</f>
        <v/>
      </c>
      <c r="C817" s="44"/>
    </row>
    <row r="818" spans="1:6" x14ac:dyDescent="0.2">
      <c r="A818" s="151" t="s">
        <v>2179</v>
      </c>
      <c r="B818" t="str">
        <f>IF(ISBLANK(GlobBerMedDisc!$L$19),"",GlobBerMedDisc!$L$19)</f>
        <v/>
      </c>
      <c r="C818" s="44"/>
    </row>
    <row r="819" spans="1:6" x14ac:dyDescent="0.2">
      <c r="A819" s="151" t="s">
        <v>2180</v>
      </c>
      <c r="B819" t="str">
        <f>IF(ISBLANK(GlobBerMedDisc!$L$20),"",GlobBerMedDisc!$L$20)</f>
        <v/>
      </c>
      <c r="C819" s="44"/>
    </row>
    <row r="820" spans="1:6" x14ac:dyDescent="0.2">
      <c r="A820" s="151" t="s">
        <v>2181</v>
      </c>
      <c r="B820" t="str">
        <f>IF(ISBLANK(GlobBerMedDisc!$L$21),"",GlobBerMedDisc!$L$21)</f>
        <v/>
      </c>
      <c r="C820" s="44"/>
    </row>
    <row r="821" spans="1:6" x14ac:dyDescent="0.2">
      <c r="A821" s="151" t="s">
        <v>2182</v>
      </c>
      <c r="B821" t="str">
        <f>IF(ISBLANK(GlobBerMedDisc!$L$22),"",GlobBerMedDisc!$L$22)</f>
        <v/>
      </c>
      <c r="C821" s="44"/>
    </row>
    <row r="822" spans="1:6" x14ac:dyDescent="0.2">
      <c r="A822" s="151" t="s">
        <v>2183</v>
      </c>
      <c r="B822" t="str">
        <f>IF(ISBLANK(GlobBerMedDisc!$L$23),"",GlobBerMedDisc!$L$23)</f>
        <v/>
      </c>
      <c r="C822" s="44"/>
    </row>
    <row r="823" spans="1:6" x14ac:dyDescent="0.2">
      <c r="A823" s="151" t="s">
        <v>2184</v>
      </c>
      <c r="B823" t="str">
        <f>IF(ISBLANK(GlobBerMedDisc!$L$24),"",GlobBerMedDisc!$L$24)</f>
        <v/>
      </c>
      <c r="C823" s="44"/>
    </row>
    <row r="824" spans="1:6" x14ac:dyDescent="0.2">
      <c r="A824" s="151" t="s">
        <v>2185</v>
      </c>
      <c r="B824" t="str">
        <f>IF(ISBLANK(GlobBerMedDisc!$L$25),"",GlobBerMedDisc!$L$25)</f>
        <v/>
      </c>
      <c r="C824" s="44"/>
    </row>
    <row r="825" spans="1:6" x14ac:dyDescent="0.2">
      <c r="A825" s="151" t="s">
        <v>2186</v>
      </c>
      <c r="B825" t="str">
        <f>IF(ISBLANK(GlobBerMedDisc!$L$26),"",GlobBerMedDisc!$L$26)</f>
        <v/>
      </c>
      <c r="C825" s="44"/>
    </row>
    <row r="826" spans="1:6" x14ac:dyDescent="0.2">
      <c r="A826" s="151" t="s">
        <v>2187</v>
      </c>
      <c r="B826" t="str">
        <f>IF(ISBLANK(GlobBerMedDisc!$L$27),"",GlobBerMedDisc!$L$27)</f>
        <v/>
      </c>
      <c r="C826" s="44"/>
    </row>
    <row r="827" spans="1:6" x14ac:dyDescent="0.2">
      <c r="A827" s="151" t="s">
        <v>2188</v>
      </c>
      <c r="B827" t="str">
        <f>IF(ISBLANK(GlobBerMedDisc!$L$28),"",GlobBerMedDisc!$L$28)</f>
        <v/>
      </c>
      <c r="C827" s="44"/>
    </row>
    <row r="828" spans="1:6" x14ac:dyDescent="0.2">
      <c r="A828" s="151" t="s">
        <v>2189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2190</v>
      </c>
      <c r="B829" t="str">
        <f>IF(ISBLANK(GlobBerMedDisc!$L$30),"",GlobBerMedDisc!$L$30)</f>
        <v/>
      </c>
      <c r="C829" s="44"/>
    </row>
    <row r="830" spans="1:6" x14ac:dyDescent="0.2">
      <c r="A830" s="151" t="s">
        <v>2191</v>
      </c>
      <c r="B830" t="str">
        <f>IF(ISBLANK(GlobBerMedDisc!$L$31),"",GlobBerMedDisc!$L$31)</f>
        <v/>
      </c>
      <c r="C830" s="44"/>
    </row>
    <row r="831" spans="1:6" x14ac:dyDescent="0.2">
      <c r="A831" s="151" t="s">
        <v>3441</v>
      </c>
      <c r="B831" t="str">
        <f>IF(ISBLANK(GlobBerMedDisc!$C$2),"",GlobBerMedDisc!$C$2)</f>
        <v/>
      </c>
      <c r="C831" s="44"/>
    </row>
    <row r="832" spans="1:6" x14ac:dyDescent="0.2">
      <c r="A832" s="151" t="s">
        <v>3442</v>
      </c>
      <c r="B832" t="str">
        <f>IF(ISBLANK(GlobBerMedDisc!$C$3),"",GlobBerMedDisc!$C$3)</f>
        <v/>
      </c>
      <c r="C832" s="44"/>
    </row>
    <row r="833" spans="1:5" x14ac:dyDescent="0.2">
      <c r="A833" s="151" t="s">
        <v>3443</v>
      </c>
      <c r="B833" t="str">
        <f>IF(ISBLANK(GlobBerMedDisc!$C$4),"",GlobBerMedDisc!$C$4)</f>
        <v/>
      </c>
      <c r="C833" s="44"/>
    </row>
    <row r="834" spans="1:5" x14ac:dyDescent="0.2">
      <c r="A834" s="151" t="s">
        <v>3444</v>
      </c>
      <c r="B834" t="str">
        <f>IF(ISBLANK(GlobBerMedDisc!$C$5),"",GlobBerMedDisc!$C$5)</f>
        <v/>
      </c>
      <c r="C834" s="44"/>
    </row>
    <row r="835" spans="1:5" x14ac:dyDescent="0.2">
      <c r="A835" s="151" t="s">
        <v>3445</v>
      </c>
      <c r="B835" t="str">
        <f>IF(ISBLANK(GlobBerMedDisc!$C$6),"",GlobBerMedDisc!$C$6)</f>
        <v/>
      </c>
      <c r="C835" s="44"/>
    </row>
    <row r="836" spans="1:5" x14ac:dyDescent="0.2">
      <c r="A836" s="151" t="s">
        <v>3446</v>
      </c>
      <c r="B836" t="str">
        <f>IF(ISBLANK(GlobBerMedDisc!$C$7),"",GlobBerMedDisc!$C$7)</f>
        <v/>
      </c>
      <c r="C836" s="44"/>
    </row>
    <row r="837" spans="1:5" x14ac:dyDescent="0.2">
      <c r="A837" s="151" t="s">
        <v>3447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3448</v>
      </c>
      <c r="B838" t="str">
        <f>IF(ISBLANK(GlobBerMedDisc!$C$9),"",GlobBerMedDisc!$C$9)</f>
        <v/>
      </c>
      <c r="C838" s="44"/>
    </row>
    <row r="839" spans="1:5" x14ac:dyDescent="0.2">
      <c r="A839" s="151" t="s">
        <v>3449</v>
      </c>
      <c r="B839" t="str">
        <f>IF(ISBLANK(GlobBerMedDisc!$C$10),"",GlobBerMedDisc!$C$10)</f>
        <v/>
      </c>
      <c r="C839" s="44"/>
    </row>
    <row r="840" spans="1:5" x14ac:dyDescent="0.2">
      <c r="A840" s="151" t="s">
        <v>3450</v>
      </c>
      <c r="B840" t="str">
        <f>IF(ISBLANK(GlobBerMedDisc!$C$11),"",GlobBerMedDisc!$C$11)</f>
        <v/>
      </c>
      <c r="C840" s="44"/>
    </row>
    <row r="841" spans="1:5" x14ac:dyDescent="0.2">
      <c r="A841" s="151" t="s">
        <v>3451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3452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3453</v>
      </c>
      <c r="B843" t="str">
        <f>IF(ISBLANK(GlobBerMedDisc!$C$14),"",GlobBerMedDisc!$C$14)</f>
        <v/>
      </c>
      <c r="C843" s="44"/>
    </row>
    <row r="844" spans="1:5" x14ac:dyDescent="0.2">
      <c r="A844" s="151" t="s">
        <v>3454</v>
      </c>
      <c r="B844" t="str">
        <f>IF(ISBLANK(GlobBerMedDisc!$C$15),"",GlobBerMedDisc!$C$15)</f>
        <v/>
      </c>
      <c r="C844" s="44"/>
    </row>
    <row r="845" spans="1:5" x14ac:dyDescent="0.2">
      <c r="A845" s="151" t="s">
        <v>3455</v>
      </c>
      <c r="B845" t="str">
        <f>IF(ISBLANK(GlobBerMedDisc!$C$16),"",GlobBerMedDisc!$C$16)</f>
        <v/>
      </c>
      <c r="C845" s="44"/>
    </row>
    <row r="846" spans="1:5" x14ac:dyDescent="0.2">
      <c r="A846" s="151" t="s">
        <v>3456</v>
      </c>
      <c r="B846" t="str">
        <f>IF(ISBLANK(GlobBerMedDisc!$C$17),"",GlobBerMedDisc!$C$17)</f>
        <v/>
      </c>
      <c r="C846" s="44"/>
    </row>
    <row r="847" spans="1:5" x14ac:dyDescent="0.2">
      <c r="A847" s="151" t="s">
        <v>3457</v>
      </c>
      <c r="B847" t="str">
        <f>IF(ISBLANK(GlobBerMedDisc!$C$18),"",GlobBerMedDisc!$C$18)</f>
        <v/>
      </c>
      <c r="C847" s="44"/>
    </row>
    <row r="848" spans="1:5" x14ac:dyDescent="0.2">
      <c r="A848" s="151" t="s">
        <v>3458</v>
      </c>
      <c r="B848" t="str">
        <f>IF(ISBLANK(GlobBerMedDisc!$C$19),"",GlobBerMedDisc!$C$19)</f>
        <v/>
      </c>
      <c r="C848" s="44"/>
    </row>
    <row r="849" spans="1:5" x14ac:dyDescent="0.2">
      <c r="A849" s="151" t="s">
        <v>3459</v>
      </c>
      <c r="B849" t="str">
        <f>IF(ISBLANK(GlobBerMedDisc!$C$20),"",GlobBerMedDisc!$C$20)</f>
        <v/>
      </c>
      <c r="C849" s="44"/>
    </row>
    <row r="850" spans="1:5" x14ac:dyDescent="0.2">
      <c r="A850" s="151" t="s">
        <v>3460</v>
      </c>
      <c r="B850" t="str">
        <f>IF(ISBLANK(GlobBerMedDisc!$C$21),"",GlobBerMedDisc!$C$21)</f>
        <v/>
      </c>
      <c r="C850" s="44"/>
    </row>
    <row r="851" spans="1:5" x14ac:dyDescent="0.2">
      <c r="A851" s="151" t="s">
        <v>3461</v>
      </c>
      <c r="B851" t="str">
        <f>IF(ISBLANK(GlobBerMedDisc!$C$22),"",GlobBerMedDisc!$C$22)</f>
        <v/>
      </c>
      <c r="C851" s="44"/>
    </row>
    <row r="852" spans="1:5" x14ac:dyDescent="0.2">
      <c r="A852" s="151" t="s">
        <v>3462</v>
      </c>
      <c r="B852" t="str">
        <f>IF(ISBLANK(GlobBerMedDisc!$C$23),"",GlobBerMedDisc!$C$23)</f>
        <v/>
      </c>
      <c r="C852" s="44"/>
    </row>
    <row r="853" spans="1:5" x14ac:dyDescent="0.2">
      <c r="A853" s="151" t="s">
        <v>3463</v>
      </c>
      <c r="B853" t="str">
        <f>IF(ISBLANK(GlobBerMedDisc!$C$24),"",GlobBerMedDisc!$C$24)</f>
        <v/>
      </c>
      <c r="C853" s="44"/>
    </row>
    <row r="854" spans="1:5" x14ac:dyDescent="0.2">
      <c r="A854" s="151" t="s">
        <v>3464</v>
      </c>
      <c r="B854" t="str">
        <f>IF(ISBLANK(GlobBerMedDisc!$C$25),"",GlobBerMedDisc!$C$25)</f>
        <v/>
      </c>
      <c r="C854" s="44"/>
    </row>
    <row r="855" spans="1:5" x14ac:dyDescent="0.2">
      <c r="A855" s="151" t="s">
        <v>3465</v>
      </c>
      <c r="B855" t="str">
        <f>IF(ISBLANK(GlobBerMedDisc!$C$26),"",GlobBerMedDisc!$C$26)</f>
        <v/>
      </c>
      <c r="C855" s="44"/>
    </row>
    <row r="856" spans="1:5" x14ac:dyDescent="0.2">
      <c r="A856" s="151" t="s">
        <v>3466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3467</v>
      </c>
      <c r="B857" t="str">
        <f>IF(ISBLANK(GlobBerMedDisc!$C$28),"",GlobBerMedDisc!$C$28)</f>
        <v/>
      </c>
      <c r="C857" s="44"/>
    </row>
    <row r="858" spans="1:5" x14ac:dyDescent="0.2">
      <c r="A858" s="151" t="s">
        <v>3468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3469</v>
      </c>
      <c r="B859" t="str">
        <f>IF(ISBLANK(GlobBerMedDisc!$C$30),"",GlobBerMedDisc!$C$30)</f>
        <v/>
      </c>
      <c r="C859" s="44"/>
    </row>
    <row r="860" spans="1:5" x14ac:dyDescent="0.2">
      <c r="A860" s="151" t="s">
        <v>3470</v>
      </c>
      <c r="B860" t="str">
        <f>IF(ISBLANK(GlobBerMedDisc!$C$31),"",GlobBerMedDisc!$C$31)</f>
        <v/>
      </c>
      <c r="C860" s="44"/>
    </row>
    <row r="861" spans="1:5" x14ac:dyDescent="0.2">
      <c r="A861" s="151" t="s">
        <v>4108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4110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4112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4114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4116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4118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4120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4122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4124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4126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4128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4130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3823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4467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4468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4469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4470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4471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4472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4473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4474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4475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4476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4283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4284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4285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4286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4287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4288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4289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4290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4291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4292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3824</v>
      </c>
      <c r="B894" t="str">
        <f>IF(ISBLANK(NeoDataInfB!$D$23),"",NeoDataInfB!$D$23)</f>
        <v/>
      </c>
      <c r="C894" s="44" t="s">
        <v>3492</v>
      </c>
    </row>
    <row r="895" spans="1:6" x14ac:dyDescent="0.2">
      <c r="A895" s="151" t="s">
        <v>3825</v>
      </c>
      <c r="B895" t="str">
        <f>IF(ISBLANK(NeoDataInfB!$D$24),"",NeoDataInfB!$D$24)</f>
        <v/>
      </c>
      <c r="C895" s="44" t="s">
        <v>3492</v>
      </c>
    </row>
    <row r="896" spans="1:6" x14ac:dyDescent="0.2">
      <c r="A896" s="151" t="s">
        <v>4293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4294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4295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4296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4297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4298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4299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4300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4301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4302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3826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3827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3828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3829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3830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3831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3832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3833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3834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3835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3836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3837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4303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3838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3839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3840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3841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3842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3843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3844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3845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3846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3847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3848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3849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4304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3850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3851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3852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3853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3854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3855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3856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3857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3858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3859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3860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3861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3862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3863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4477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3864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3865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3866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3867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3868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3869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3870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3871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3872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3873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3874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3875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3876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3877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3878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3879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3880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3881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3882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3883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3884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3885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3886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3887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3888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3889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3890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3891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3892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3893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3894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4711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3895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3896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3897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4712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3898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1539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1540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1541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1542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1543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1544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1545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1546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1547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1548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1549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1550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1551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1552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1553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1554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1555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1556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1557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1558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1559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1560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1561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1562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1563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1564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7086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1565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1566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1567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1568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1569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1570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1571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1572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1573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1574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1575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1576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1577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1578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1579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1580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1581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1582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1583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1584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1585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1586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1587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1588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1589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1590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1591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1592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1593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1594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1595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1596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1597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1598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1599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1600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1601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1602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1603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1604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1605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1606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1607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1608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1609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1610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1611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1612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1613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1614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1615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1616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1617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1618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1619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1620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1621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1622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1623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1624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4792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1625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1626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1627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1628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1629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1630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1631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1632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1633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1634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1635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7092</v>
      </c>
      <c r="B1083" s="150" t="str">
        <f>IF(ISBLANK(NeoBerAfspr!$J$31),"",NeoBerAfspr!$J$31)</f>
        <v/>
      </c>
    </row>
    <row r="1084" spans="1:6" x14ac:dyDescent="0.2">
      <c r="A1084" s="151" t="s">
        <v>1636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1637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1638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1639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1640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1641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1642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1643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1644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1645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1646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1647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1648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1649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1650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1651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1536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3899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4310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4311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4312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4313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4314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4315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4316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4317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4318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4319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4320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4321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4322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4323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4324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4325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4326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4327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4328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4329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3900</v>
      </c>
      <c r="B1122" s="150" t="str">
        <f>IF(ISBLANK(NeoDataInfB!$B$23),"",NeoDataInfB!$B$23)</f>
        <v/>
      </c>
      <c r="C1122" s="44" t="s">
        <v>3492</v>
      </c>
    </row>
    <row r="1123" spans="1:6" x14ac:dyDescent="0.2">
      <c r="A1123" s="151" t="s">
        <v>3901</v>
      </c>
      <c r="B1123" s="150" t="str">
        <f>IF(ISBLANK(NeoDataInfB!$B$24),"",NeoDataInfB!$B$24)</f>
        <v/>
      </c>
      <c r="C1123" s="44" t="s">
        <v>3492</v>
      </c>
    </row>
    <row r="1124" spans="1:6" x14ac:dyDescent="0.2">
      <c r="A1124" s="151" t="s">
        <v>4330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4331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4332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4333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4334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4335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4336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4337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4338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4339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3902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3903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3904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3905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3906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3907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3908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3909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3910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3911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3912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3913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4340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3914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3915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3916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3917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3918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3919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3920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3921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3922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3923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3924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3925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4341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3926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3927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3928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3929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3930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3931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3932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3933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3934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3935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3936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3937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3938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3939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4484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3940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3941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3942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3943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3944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3945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3946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3947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3948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3949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3950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3951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3952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3953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3954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3955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3956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3957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3958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3959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3960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3961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3962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3963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3964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3965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3966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3967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3968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3969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3970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4713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3972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3973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3974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4714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3976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2192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2193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2194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2195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2196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2197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2198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2199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2200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2201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2202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2203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2204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2205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2206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2207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2208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2209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2210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2211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2212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2213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2214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2215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2216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2217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2218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2219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2220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2221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2222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2223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2224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2225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2226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2227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2228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2229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2230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2231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2232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2233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2234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2235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2236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2237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2238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2239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2240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2241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2242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2243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2244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2245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2246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2247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2248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2249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2250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2251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2252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2253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2254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2255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2256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2257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2258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2259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2260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2261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2262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2263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2264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2265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2266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2267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2268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2269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2270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2271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2272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2273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2274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2275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2276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2277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2278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2279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2280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2281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2282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2283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2284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2285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2286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2287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2288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2289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2290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2291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2292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2293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2294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2295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2296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2297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2298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2299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2300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2301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2302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2303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2304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2305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2306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2307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2308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2309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2310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2311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2312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2313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2314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2315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2316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2317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2318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2319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2320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2321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2322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2323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2324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2325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2326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2327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2328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2329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2330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2331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2332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2333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2334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2335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2336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2337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2338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2339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2340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2341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2342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2343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2344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2345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2346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2347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2348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2349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2350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2351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2352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2353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2354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2355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2356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2357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2358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2359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2360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2361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2362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2363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2364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2365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2366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2367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2368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2369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2370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2371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2372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2373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2374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2375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2376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2377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2378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2379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2380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2381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2382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2383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2384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2385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2386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2387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2388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2389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2390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2391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2392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2393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2394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2395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2396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2397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2398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2399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2400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2401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2402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2403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2404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2405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2406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2407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2408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2409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2410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2411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2412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2413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2414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2415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2416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2417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2418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2419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2420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2421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2422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2423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2424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2425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2426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2427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2428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2429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2430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2431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2432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2433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2434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2435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2436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2437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2438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2439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2440</v>
      </c>
      <c r="B1460" t="str">
        <f>IF(ISBLANK(NeoBerLab!$D$38),"",NeoBerLab!$D$38)</f>
        <v/>
      </c>
      <c r="C1460" s="44"/>
    </row>
    <row r="1461" spans="1:3" x14ac:dyDescent="0.2">
      <c r="A1461" s="151" t="s">
        <v>2441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2442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2443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2444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2445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2446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2447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2448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2449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2450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2451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2452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2453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2454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2455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2456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2457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2458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2459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2460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2461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2462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2463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2464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2465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2466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2467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2468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2469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2470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2471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2472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3183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5205</v>
      </c>
      <c r="B1494" t="str">
        <f>IF(ISBLANK(PatDetails!$B$8),"",PatDetails!$B$8)</f>
        <v/>
      </c>
      <c r="C1494" s="151"/>
    </row>
    <row r="1495" spans="1:6" x14ac:dyDescent="0.2">
      <c r="A1495" s="151" t="s">
        <v>4138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4139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2759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2760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2758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1652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1653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1654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1655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1656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1657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1658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1659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1660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1661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1662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1663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1664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1665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1666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1667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1668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1669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1670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1671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1672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1673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1674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1675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1676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1677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1678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1679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1680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1681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1682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1683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1684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1685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1686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1687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1688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1689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1690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1691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1692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1693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1694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1695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1696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1697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1698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1699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1700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1701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1702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1703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4518</v>
      </c>
      <c r="B1552">
        <f>IF(ISBLANK(PedBerAfspr!$C$43),"",PedBerAfspr!$C$43)</f>
        <v>0</v>
      </c>
      <c r="C1552" s="461" t="s">
        <v>4519</v>
      </c>
      <c r="D1552"/>
      <c r="E1552"/>
      <c r="F1552"/>
    </row>
    <row r="1553" spans="1:6" s="151" customFormat="1" x14ac:dyDescent="0.2">
      <c r="A1553" s="151" t="s">
        <v>1704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1705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1706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1707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1708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1709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1710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1711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1712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1713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1714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2473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1715</v>
      </c>
      <c r="B1565" t="str">
        <f>IF(ISBLANK(PedBerAfspr!$H$18),"",PedBerAfspr!$H$18)</f>
        <v/>
      </c>
      <c r="C1565" s="44"/>
    </row>
    <row r="1566" spans="1:6" x14ac:dyDescent="0.2">
      <c r="A1566" s="151" t="s">
        <v>1716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1538</v>
      </c>
      <c r="B1567" t="str">
        <f>IF(ISBLANK(PedBerAfspr!$F$17),"",PedBerAfspr!$F$17)</f>
        <v/>
      </c>
      <c r="C1567" s="44"/>
    </row>
    <row r="1568" spans="1:6" x14ac:dyDescent="0.2">
      <c r="A1568" s="151" t="s">
        <v>2474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2475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2476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2477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2478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2479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2480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2481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2482</v>
      </c>
      <c r="B1576" t="str">
        <f>IF(ISBLANK(PedBerEnt!$B$9),"",PedBerEnt!$B$9)</f>
        <v/>
      </c>
      <c r="C1576" s="151"/>
    </row>
    <row r="1577" spans="1:6" x14ac:dyDescent="0.2">
      <c r="A1577" s="151" t="s">
        <v>2483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2484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2485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2486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2487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2488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2489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2490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2491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2492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2493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2494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2495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2496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2497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2498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2499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2500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2501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2502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2503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2504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2505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2506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2507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2508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2509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2510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2511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2512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2513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2514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2515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2516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2517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2518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2519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2520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2521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2522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2523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2524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2525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2526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2527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2528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2529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2530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2531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2532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2533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2534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2535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2536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2537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2538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2539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2540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2541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2542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2543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2544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2545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2546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2547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2548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2549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2550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2551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2552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2553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2554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2555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2556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2557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2558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2559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2560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2561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2562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2563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2564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2565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2566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2567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2568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2569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2570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2571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2572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2573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2574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2575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2576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2577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2578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2579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2580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2581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2582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2583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2584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2585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2586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2587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2588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2589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2590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2591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2592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2593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2594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2595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2596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2597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2598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2599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2600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2601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2602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2603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2604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2605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2606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2607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2608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2609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2610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2611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2612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2613</v>
      </c>
      <c r="B1707" t="str">
        <f>IF(ISBLANK(PedBerLab!$B$37),"",PedBerLab!$B$37)</f>
        <v/>
      </c>
      <c r="C1707" s="44"/>
    </row>
    <row r="1708" spans="1:5" x14ac:dyDescent="0.2">
      <c r="A1708" s="151" t="s">
        <v>2614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2615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2616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2617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2618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2619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2620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2621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2622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2623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2624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2625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2626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2627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2628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2629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2630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2631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2632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2633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2634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2635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2636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2637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2638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2639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2640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2641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2642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2643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2644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2645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4717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4718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4719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4720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4721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4722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4723</v>
      </c>
      <c r="B1746" t="str">
        <f>IF(ISBLANK(PedBerIVenPM!$B$9),"",PedBerIVenPM!$B$9)</f>
        <v/>
      </c>
      <c r="C1746" s="44"/>
    </row>
    <row r="1747" spans="1:3" x14ac:dyDescent="0.2">
      <c r="A1747" s="151" t="s">
        <v>2646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2647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2648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2649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2650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2651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2652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2653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2654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2655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2656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2657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2658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2659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2660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3266</v>
      </c>
      <c r="B1762" t="str">
        <f>IF(ISBLANK(PedBerMedIV!$C$21),"",PedBerMedIV!$C$21)</f>
        <v/>
      </c>
      <c r="C1762" s="44"/>
    </row>
    <row r="1763" spans="1:3" x14ac:dyDescent="0.2">
      <c r="A1763" s="152" t="s">
        <v>3267</v>
      </c>
      <c r="B1763" t="str">
        <f>IF(ISBLANK(PedBerMedIV!$C$22),"",PedBerMedIV!$C$22)</f>
        <v/>
      </c>
      <c r="C1763" s="44"/>
    </row>
    <row r="1764" spans="1:3" x14ac:dyDescent="0.2">
      <c r="A1764" s="152" t="s">
        <v>3268</v>
      </c>
      <c r="B1764" t="str">
        <f>IF(ISBLANK(PedBerMedIV!$C$23),"",PedBerMedIV!$C$23)</f>
        <v/>
      </c>
      <c r="C1764" s="44"/>
    </row>
    <row r="1765" spans="1:3" x14ac:dyDescent="0.2">
      <c r="A1765" s="152" t="s">
        <v>3269</v>
      </c>
      <c r="B1765" t="str">
        <f>IF(ISBLANK(PedBerMedIV!$C$24),"",PedBerMedIV!$C$24)</f>
        <v/>
      </c>
      <c r="C1765" s="44"/>
    </row>
    <row r="1766" spans="1:3" x14ac:dyDescent="0.2">
      <c r="A1766" s="152" t="s">
        <v>3270</v>
      </c>
      <c r="B1766" t="str">
        <f>IF(ISBLANK(PedBerMedIV!$C$25),"",PedBerMedIV!$C$25)</f>
        <v/>
      </c>
      <c r="C1766" s="44"/>
    </row>
    <row r="1767" spans="1:3" x14ac:dyDescent="0.2">
      <c r="A1767" s="151" t="s">
        <v>2661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2662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2663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2664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2665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2666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2667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2668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2669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2670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2671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2672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2673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2674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2675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3271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3272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3273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3274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3275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2676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2677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2678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2679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2680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2681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2682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2683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2684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2685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2686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2687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2688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2689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2690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3277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3279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3280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3282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3284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2691</v>
      </c>
      <c r="B1807" t="str">
        <f>IF(ISBLANK(PedBerMedIV!$C$29),"",PedBerMedIV!$C$29)</f>
        <v/>
      </c>
      <c r="C1807" s="44"/>
    </row>
    <row r="1808" spans="1:3" x14ac:dyDescent="0.2">
      <c r="A1808" s="151" t="s">
        <v>2692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2693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2694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2695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2696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2697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2698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2699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2700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2701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2702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2703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2704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2705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2706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3285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3286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3287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3288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3289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2707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2708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2709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2710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2711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2712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2713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2714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2715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2716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2717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2718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2719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2720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2721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3291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3293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3294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3296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3298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2722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2723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2724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2725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2726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2727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2728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2729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2730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2731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4765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2732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2733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2734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2735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2736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2737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2738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2739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2740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2741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2742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2743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2744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2745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2746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2747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2748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2749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2750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2751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2752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2753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2754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2755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2756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2757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298</v>
      </c>
      <c r="B1" s="44"/>
    </row>
    <row r="2" spans="1:7" x14ac:dyDescent="0.2">
      <c r="A2" s="152" t="s">
        <v>395</v>
      </c>
    </row>
    <row r="3" spans="1:7" s="151" customFormat="1" x14ac:dyDescent="0.2">
      <c r="A3" t="s">
        <v>160</v>
      </c>
      <c r="B3"/>
    </row>
    <row r="4" spans="1:7" s="151" customFormat="1" x14ac:dyDescent="0.2">
      <c r="A4" t="s">
        <v>161</v>
      </c>
      <c r="B4"/>
    </row>
    <row r="5" spans="1:7" x14ac:dyDescent="0.2">
      <c r="A5" s="152" t="s">
        <v>2823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5197</v>
      </c>
    </row>
    <row r="9" spans="1:7" x14ac:dyDescent="0.2">
      <c r="A9" s="152" t="s">
        <v>2822</v>
      </c>
      <c r="B9">
        <v>0</v>
      </c>
    </row>
    <row r="10" spans="1:7" x14ac:dyDescent="0.2">
      <c r="A10" s="152" t="s">
        <v>2821</v>
      </c>
      <c r="B10" s="43">
        <v>1462</v>
      </c>
      <c r="E10" s="43"/>
    </row>
    <row r="11" spans="1:7" s="151" customFormat="1" x14ac:dyDescent="0.2">
      <c r="A11" s="152" t="s">
        <v>4105</v>
      </c>
      <c r="B11" s="7">
        <v>0</v>
      </c>
      <c r="E11" s="43"/>
    </row>
    <row r="12" spans="1:7" s="151" customFormat="1" x14ac:dyDescent="0.2">
      <c r="A12" s="152" t="s">
        <v>4106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159</v>
      </c>
      <c r="B15" s="11">
        <f ca="1" xml:space="preserve"> TODAY()</f>
        <v>43073</v>
      </c>
    </row>
    <row r="16" spans="1:7" x14ac:dyDescent="0.2">
      <c r="A16" t="s">
        <v>351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4520</v>
      </c>
      <c r="B18" s="43" t="str">
        <f ca="1">DateToString(Var_AfspraakDatum)</f>
        <v>04-dec-2017</v>
      </c>
      <c r="E18" s="53"/>
    </row>
    <row r="19" spans="1:5" s="151" customFormat="1" x14ac:dyDescent="0.2">
      <c r="A19" s="152" t="s">
        <v>3315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2823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3316</v>
      </c>
      <c r="B21" s="7" t="str">
        <f>IF(__0_PatNum&gt;0,__0_PatNum,"")</f>
        <v/>
      </c>
      <c r="E21" s="559"/>
    </row>
    <row r="22" spans="1:5" x14ac:dyDescent="0.2">
      <c r="A22" s="152" t="s">
        <v>3311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3312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2820</v>
      </c>
      <c r="B24" s="151" t="str">
        <f ca="1">IF(Var_AfspraakDatum-__4_GebDatum&lt;=28,B23,B22)</f>
        <v/>
      </c>
    </row>
    <row r="25" spans="1:5" x14ac:dyDescent="0.2">
      <c r="A25" s="152" t="s">
        <v>3310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3313</v>
      </c>
      <c r="B26" t="str">
        <f ca="1">IF(AND(__4_GebDatum&gt;0,_Pat_OpnDatum&gt;0),"(dag "&amp;ROUND(Var_AfspraakDatum-_Pat_OpnDatum+1,0)&amp;")", "")</f>
        <v>(dag 41612)</v>
      </c>
    </row>
    <row r="27" spans="1:5" x14ac:dyDescent="0.2">
      <c r="A27" s="152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3314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395</v>
      </c>
      <c r="B30" t="str">
        <f>IF(OR(__1_Bed=0,__1_Bed=""),"","Bed: "&amp;__1_Bed)</f>
        <v/>
      </c>
    </row>
    <row r="31" spans="1:5" x14ac:dyDescent="0.2">
      <c r="A31" s="152" t="s">
        <v>2822</v>
      </c>
      <c r="B31" t="str">
        <f>IF(_Pat_GebGew=0,"",_Pat_GebGew&amp;" gram")</f>
        <v/>
      </c>
    </row>
    <row r="32" spans="1:5" x14ac:dyDescent="0.2">
      <c r="A32" s="152" t="s">
        <v>4522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5197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7319</v>
      </c>
      <c r="B35" t="s">
        <v>7323</v>
      </c>
    </row>
    <row r="36" spans="1:2" x14ac:dyDescent="0.2">
      <c r="A36" s="152" t="s">
        <v>7320</v>
      </c>
      <c r="B36" t="s">
        <v>7324</v>
      </c>
    </row>
    <row r="37" spans="1:2" x14ac:dyDescent="0.2">
      <c r="A37" s="152" t="s">
        <v>7321</v>
      </c>
      <c r="B37" t="s">
        <v>7325</v>
      </c>
    </row>
    <row r="38" spans="1:2" x14ac:dyDescent="0.2">
      <c r="A38" s="152" t="s">
        <v>7322</v>
      </c>
      <c r="B38" s="43" t="s">
        <v>7326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0"/>
      <c r="C1" s="810"/>
      <c r="D1" s="810"/>
      <c r="E1" s="810"/>
      <c r="F1" s="810"/>
      <c r="G1" s="810"/>
      <c r="H1" s="810"/>
      <c r="I1" s="810"/>
      <c r="J1" s="810"/>
      <c r="K1" s="810"/>
      <c r="L1" s="810"/>
      <c r="M1" s="810"/>
      <c r="N1" s="810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234</v>
      </c>
      <c r="D2" s="568"/>
      <c r="E2" s="569" t="str">
        <f ca="1">Txt_Pat_AfspraakDat</f>
        <v>04-dec-2017</v>
      </c>
      <c r="F2" s="570"/>
      <c r="G2" s="571"/>
      <c r="H2" s="569" t="s">
        <v>3476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3477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3473</v>
      </c>
      <c r="D4" s="697"/>
      <c r="E4" s="575" t="str">
        <f>Txt_Pat_PatNo</f>
        <v/>
      </c>
      <c r="F4" s="576"/>
      <c r="G4" s="571"/>
      <c r="H4" s="569" t="s">
        <v>212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3307</v>
      </c>
      <c r="C7" s="610"/>
      <c r="D7" s="610"/>
      <c r="E7" s="611" t="s">
        <v>259</v>
      </c>
      <c r="F7" s="610" t="s">
        <v>156</v>
      </c>
      <c r="G7" s="612" t="s">
        <v>240</v>
      </c>
      <c r="H7" s="612" t="s">
        <v>113</v>
      </c>
      <c r="I7" s="612" t="s">
        <v>43</v>
      </c>
      <c r="J7" s="612" t="s">
        <v>260</v>
      </c>
      <c r="K7" s="612" t="s">
        <v>3301</v>
      </c>
      <c r="L7" s="612" t="s">
        <v>86</v>
      </c>
      <c r="M7" s="612" t="s">
        <v>256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184</v>
      </c>
      <c r="E31" s="597"/>
      <c r="F31" s="811">
        <f>PedBerMedIV!C29</f>
        <v>0</v>
      </c>
      <c r="G31" s="811"/>
      <c r="H31" s="811"/>
      <c r="I31" s="811"/>
      <c r="J31" s="811"/>
      <c r="K31" s="811"/>
      <c r="L31" s="811"/>
      <c r="M31" s="811"/>
      <c r="N31" s="811"/>
      <c r="O31" s="811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1"/>
      <c r="G32" s="811"/>
      <c r="H32" s="811"/>
      <c r="I32" s="811"/>
      <c r="J32" s="811"/>
      <c r="K32" s="811"/>
      <c r="L32" s="811"/>
      <c r="M32" s="811"/>
      <c r="N32" s="811"/>
      <c r="O32" s="811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1"/>
      <c r="G33" s="811"/>
      <c r="H33" s="811"/>
      <c r="I33" s="811"/>
      <c r="J33" s="811"/>
      <c r="K33" s="811"/>
      <c r="L33" s="811"/>
      <c r="M33" s="811"/>
      <c r="N33" s="811"/>
      <c r="O33" s="811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4786</v>
      </c>
      <c r="F35" s="631" t="s">
        <v>86</v>
      </c>
      <c r="G35" s="631"/>
      <c r="H35" s="631" t="s">
        <v>428</v>
      </c>
      <c r="I35" s="631"/>
      <c r="J35" s="631" t="s">
        <v>4786</v>
      </c>
      <c r="K35" s="631" t="s">
        <v>86</v>
      </c>
      <c r="L35" s="631"/>
      <c r="M35" s="631" t="s">
        <v>428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265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178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266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143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267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147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816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148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144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817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146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145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4085</v>
      </c>
      <c r="H1" s="152" t="s">
        <v>4086</v>
      </c>
      <c r="V1" s="152" t="s">
        <v>4088</v>
      </c>
      <c r="AD1" s="152" t="s">
        <v>4087</v>
      </c>
    </row>
    <row r="2" spans="1:40" s="369" customFormat="1" x14ac:dyDescent="0.2">
      <c r="A2" s="195" t="s">
        <v>4099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378</v>
      </c>
      <c r="B3" s="9" t="s">
        <v>374</v>
      </c>
      <c r="C3" s="9" t="s">
        <v>183</v>
      </c>
      <c r="D3" s="9" t="s">
        <v>156</v>
      </c>
      <c r="E3" s="51" t="s">
        <v>3302</v>
      </c>
      <c r="F3" s="51" t="s">
        <v>4084</v>
      </c>
      <c r="G3" s="51" t="s">
        <v>43</v>
      </c>
      <c r="H3" s="51" t="s">
        <v>4082</v>
      </c>
      <c r="I3" s="51" t="s">
        <v>4083</v>
      </c>
      <c r="J3" s="51" t="s">
        <v>871</v>
      </c>
      <c r="K3" s="286" t="s">
        <v>3303</v>
      </c>
      <c r="M3" s="51" t="s">
        <v>375</v>
      </c>
      <c r="N3" s="51" t="s">
        <v>376</v>
      </c>
      <c r="O3" s="51" t="s">
        <v>377</v>
      </c>
      <c r="P3" s="51" t="s">
        <v>214</v>
      </c>
      <c r="Q3" s="9" t="s">
        <v>173</v>
      </c>
      <c r="R3" s="51" t="s">
        <v>459</v>
      </c>
      <c r="S3" s="9" t="s">
        <v>174</v>
      </c>
      <c r="T3" s="9" t="s">
        <v>310</v>
      </c>
      <c r="U3" s="9" t="s">
        <v>168</v>
      </c>
      <c r="V3" s="51" t="s">
        <v>3494</v>
      </c>
      <c r="W3" s="51" t="s">
        <v>3493</v>
      </c>
      <c r="X3" s="51" t="s">
        <v>3495</v>
      </c>
      <c r="Y3" s="51" t="s">
        <v>3496</v>
      </c>
      <c r="Z3" s="51" t="s">
        <v>4263</v>
      </c>
      <c r="AA3" s="51" t="s">
        <v>4884</v>
      </c>
      <c r="AB3" s="51" t="s">
        <v>4882</v>
      </c>
      <c r="AC3" s="51" t="s">
        <v>4881</v>
      </c>
      <c r="AD3" s="51" t="s">
        <v>3300</v>
      </c>
      <c r="AE3" s="51" t="s">
        <v>3299</v>
      </c>
      <c r="AF3" s="9" t="s">
        <v>259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260</v>
      </c>
      <c r="AL3" s="9" t="s">
        <v>3301</v>
      </c>
      <c r="AM3" s="9" t="s">
        <v>240</v>
      </c>
      <c r="AN3" s="51" t="s">
        <v>428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265</v>
      </c>
      <c r="O26" s="152" t="s">
        <v>143</v>
      </c>
      <c r="Q26" s="152" t="s">
        <v>266</v>
      </c>
      <c r="R26" s="152" t="s">
        <v>816</v>
      </c>
      <c r="S26" s="152" t="s">
        <v>267</v>
      </c>
      <c r="T26" s="152" t="s">
        <v>147</v>
      </c>
      <c r="U26" s="152" t="s">
        <v>148</v>
      </c>
      <c r="V26"/>
      <c r="W26"/>
      <c r="X26"/>
      <c r="Y26"/>
      <c r="Z26"/>
    </row>
    <row r="27" spans="1:40" x14ac:dyDescent="0.2">
      <c r="A27" s="152" t="s">
        <v>166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354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4097</v>
      </c>
      <c r="F1" s="730"/>
      <c r="G1" s="730"/>
      <c r="H1" s="730"/>
      <c r="I1" s="730"/>
      <c r="J1" s="730"/>
      <c r="K1" s="730"/>
      <c r="L1" s="730"/>
      <c r="M1" s="730" t="s">
        <v>4098</v>
      </c>
      <c r="N1" s="730"/>
      <c r="O1" s="730"/>
      <c r="P1" s="730"/>
      <c r="Q1" s="730"/>
      <c r="R1" s="730"/>
      <c r="S1" s="730"/>
      <c r="T1" s="730" t="s">
        <v>4086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363</v>
      </c>
      <c r="F2" s="732"/>
      <c r="G2" s="732" t="s">
        <v>364</v>
      </c>
      <c r="H2" s="732"/>
      <c r="I2" s="732" t="s">
        <v>7019</v>
      </c>
      <c r="J2" s="732"/>
      <c r="K2" s="732" t="s">
        <v>7020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372</v>
      </c>
      <c r="V2" s="732"/>
      <c r="W2" s="732"/>
      <c r="X2" s="732"/>
    </row>
    <row r="3" spans="1:26" s="735" customFormat="1" ht="38.25" x14ac:dyDescent="0.2">
      <c r="A3" s="733"/>
      <c r="B3" s="734" t="s">
        <v>4100</v>
      </c>
      <c r="C3" s="734" t="s">
        <v>3301</v>
      </c>
      <c r="D3" s="734" t="s">
        <v>4102</v>
      </c>
      <c r="E3" s="734" t="s">
        <v>4101</v>
      </c>
      <c r="F3" s="734" t="s">
        <v>375</v>
      </c>
      <c r="G3" s="734" t="s">
        <v>4101</v>
      </c>
      <c r="H3" s="734" t="s">
        <v>375</v>
      </c>
      <c r="I3" s="734" t="s">
        <v>4101</v>
      </c>
      <c r="J3" s="734" t="s">
        <v>375</v>
      </c>
      <c r="K3" s="734" t="s">
        <v>4101</v>
      </c>
      <c r="L3" s="734" t="s">
        <v>375</v>
      </c>
      <c r="M3" s="734" t="s">
        <v>4094</v>
      </c>
      <c r="N3" s="734" t="s">
        <v>4095</v>
      </c>
      <c r="O3" s="734" t="s">
        <v>4096</v>
      </c>
      <c r="P3" s="734" t="s">
        <v>4883</v>
      </c>
      <c r="Q3" s="734" t="s">
        <v>4881</v>
      </c>
      <c r="R3" s="734" t="s">
        <v>4084</v>
      </c>
      <c r="S3" s="734" t="s">
        <v>4104</v>
      </c>
      <c r="T3" s="734" t="s">
        <v>365</v>
      </c>
      <c r="U3" s="734" t="s">
        <v>4101</v>
      </c>
      <c r="V3" s="734" t="s">
        <v>375</v>
      </c>
      <c r="W3" s="734" t="s">
        <v>4756</v>
      </c>
      <c r="X3" s="734" t="s">
        <v>4092</v>
      </c>
      <c r="Z3" s="735" t="s">
        <v>4728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162</v>
      </c>
      <c r="C5" s="720" t="s">
        <v>121</v>
      </c>
      <c r="D5" s="720" t="s">
        <v>461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238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288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460</v>
      </c>
    </row>
    <row r="7" spans="1:26" x14ac:dyDescent="0.2">
      <c r="A7" s="731">
        <f t="shared" si="5"/>
        <v>4</v>
      </c>
      <c r="B7" s="720" t="s">
        <v>112</v>
      </c>
      <c r="C7" s="720" t="s">
        <v>121</v>
      </c>
      <c r="D7" s="720" t="s">
        <v>331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463</v>
      </c>
    </row>
    <row r="8" spans="1:26" x14ac:dyDescent="0.2">
      <c r="A8" s="731">
        <f t="shared" si="5"/>
        <v>5</v>
      </c>
      <c r="B8" s="720" t="s">
        <v>339</v>
      </c>
      <c r="C8" s="720" t="s">
        <v>121</v>
      </c>
      <c r="D8" s="720" t="s">
        <v>461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121</v>
      </c>
      <c r="D9" s="720" t="s">
        <v>593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258</v>
      </c>
      <c r="C10" s="720" t="s">
        <v>121</v>
      </c>
      <c r="D10" s="720" t="s">
        <v>461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233</v>
      </c>
      <c r="C11" s="720" t="s">
        <v>121</v>
      </c>
      <c r="D11" s="720" t="s">
        <v>461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4265</v>
      </c>
      <c r="C12" s="720" t="s">
        <v>122</v>
      </c>
      <c r="D12" s="720" t="s">
        <v>132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4268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4264</v>
      </c>
      <c r="C13" s="720" t="s">
        <v>122</v>
      </c>
      <c r="D13" s="720" t="s">
        <v>132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4268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121</v>
      </c>
      <c r="D14" s="720" t="s">
        <v>331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106</v>
      </c>
      <c r="C15" s="720" t="s">
        <v>121</v>
      </c>
      <c r="D15" s="720" t="s">
        <v>286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366</v>
      </c>
      <c r="C16" s="720" t="s">
        <v>121</v>
      </c>
      <c r="D16" s="720" t="s">
        <v>373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380</v>
      </c>
      <c r="C17" s="720" t="s">
        <v>121</v>
      </c>
      <c r="D17" s="720" t="s">
        <v>593</v>
      </c>
      <c r="E17" s="720">
        <v>0.5</v>
      </c>
      <c r="F17" s="720">
        <v>50</v>
      </c>
      <c r="G17" s="720">
        <v>1</v>
      </c>
      <c r="H17" s="720">
        <v>50</v>
      </c>
      <c r="I17" s="720">
        <v>5</v>
      </c>
      <c r="J17" s="720">
        <v>50</v>
      </c>
      <c r="K17" s="721">
        <v>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10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367</v>
      </c>
      <c r="C18" s="720" t="s">
        <v>121</v>
      </c>
      <c r="D18" s="720" t="s">
        <v>461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126</v>
      </c>
      <c r="C19" s="720" t="s">
        <v>121</v>
      </c>
      <c r="D19" s="720" t="s">
        <v>287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141</v>
      </c>
      <c r="C20" s="720" t="s">
        <v>4062</v>
      </c>
      <c r="D20" s="720" t="s">
        <v>142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368</v>
      </c>
      <c r="C21" s="720" t="s">
        <v>4062</v>
      </c>
      <c r="D21" s="720" t="s">
        <v>142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311</v>
      </c>
      <c r="C22" s="720" t="s">
        <v>121</v>
      </c>
      <c r="D22" s="720" t="s">
        <v>461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369</v>
      </c>
      <c r="C23" s="720" t="s">
        <v>121</v>
      </c>
      <c r="D23" s="720" t="s">
        <v>286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370</v>
      </c>
      <c r="C24" s="720" t="s">
        <v>121</v>
      </c>
      <c r="D24" s="720" t="s">
        <v>286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281</v>
      </c>
      <c r="C25" s="720" t="s">
        <v>121</v>
      </c>
      <c r="D25" s="720" t="s">
        <v>286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371</v>
      </c>
      <c r="C26" s="720" t="s">
        <v>121</v>
      </c>
      <c r="D26" s="720" t="s">
        <v>461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121</v>
      </c>
      <c r="D27" s="720" t="s">
        <v>287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263</v>
      </c>
      <c r="C28" s="720" t="s">
        <v>379</v>
      </c>
      <c r="D28" s="720" t="s">
        <v>309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121</v>
      </c>
      <c r="D29" s="720" t="s">
        <v>461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307</v>
      </c>
      <c r="C30" s="720" t="s">
        <v>121</v>
      </c>
      <c r="D30" s="720" t="s">
        <v>461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254</v>
      </c>
      <c r="C31" s="720" t="s">
        <v>121</v>
      </c>
      <c r="D31" s="720" t="s">
        <v>286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255</v>
      </c>
      <c r="C32" s="720" t="s">
        <v>121</v>
      </c>
      <c r="D32" s="720" t="s">
        <v>286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210</v>
      </c>
      <c r="C33" s="720" t="s">
        <v>121</v>
      </c>
      <c r="D33" s="720" t="s">
        <v>286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121</v>
      </c>
      <c r="D34" s="720" t="s">
        <v>461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279</v>
      </c>
      <c r="C35" s="720" t="s">
        <v>121</v>
      </c>
      <c r="D35" s="720" t="s">
        <v>286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350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4099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234</v>
      </c>
      <c r="E2" s="570" t="str">
        <f ca="1">Txt_Pat_AfspraakDat</f>
        <v>04-dec-2017</v>
      </c>
      <c r="F2" s="569"/>
      <c r="G2" s="579"/>
      <c r="H2" s="573" t="s">
        <v>235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241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3473</v>
      </c>
      <c r="E4" s="569" t="str">
        <f>Txt_Pat_PatNo</f>
        <v/>
      </c>
      <c r="F4" s="569"/>
      <c r="G4" s="566"/>
      <c r="H4" s="573" t="s">
        <v>212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3307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224</v>
      </c>
      <c r="E16" s="812">
        <f>_Ped_Lijn_Opm</f>
        <v>0</v>
      </c>
      <c r="F16" s="813"/>
      <c r="G16" s="813"/>
      <c r="H16" s="813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205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227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3317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3318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823</v>
      </c>
      <c r="B1" s="1" t="s">
        <v>824</v>
      </c>
      <c r="C1" s="1" t="s">
        <v>140</v>
      </c>
      <c r="D1" s="1" t="s">
        <v>3307</v>
      </c>
      <c r="E1" s="1" t="s">
        <v>94</v>
      </c>
      <c r="F1" s="1" t="s">
        <v>816</v>
      </c>
      <c r="G1" s="1" t="s">
        <v>265</v>
      </c>
      <c r="I1" s="1" t="s">
        <v>4846</v>
      </c>
      <c r="J1" s="1" t="s">
        <v>7520</v>
      </c>
      <c r="K1" s="1" t="s">
        <v>7518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166</v>
      </c>
      <c r="B8" s="201"/>
      <c r="C8" s="201"/>
      <c r="D8" s="201"/>
      <c r="E8" s="201" t="s">
        <v>266</v>
      </c>
      <c r="F8" s="201" t="s">
        <v>816</v>
      </c>
      <c r="G8" s="201" t="s">
        <v>265</v>
      </c>
      <c r="H8" s="201"/>
    </row>
    <row r="9" spans="1:11" x14ac:dyDescent="0.2">
      <c r="A9" s="201" t="s">
        <v>184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3307</v>
      </c>
      <c r="G12" s="201"/>
      <c r="H12" s="201"/>
      <c r="I12" s="152" t="s">
        <v>4847</v>
      </c>
    </row>
    <row r="13" spans="1:11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202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203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822</v>
      </c>
      <c r="B1" s="1" t="s">
        <v>375</v>
      </c>
      <c r="C1" s="1" t="s">
        <v>173</v>
      </c>
      <c r="D1" s="1" t="s">
        <v>459</v>
      </c>
      <c r="E1" s="1" t="s">
        <v>7519</v>
      </c>
      <c r="F1" s="1" t="s">
        <v>825</v>
      </c>
      <c r="G1" s="1" t="s">
        <v>826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115</v>
      </c>
      <c r="B3" s="151"/>
      <c r="C3" s="151"/>
      <c r="E3" s="152" t="b">
        <v>0</v>
      </c>
      <c r="F3" s="151" t="s">
        <v>289</v>
      </c>
      <c r="G3" s="151" t="s">
        <v>197</v>
      </c>
    </row>
    <row r="4" spans="1:7" x14ac:dyDescent="0.2">
      <c r="A4" s="199" t="s">
        <v>830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195</v>
      </c>
      <c r="G4" s="151" t="s">
        <v>198</v>
      </c>
    </row>
    <row r="5" spans="1:7" x14ac:dyDescent="0.2">
      <c r="A5" s="199" t="s">
        <v>831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196</v>
      </c>
      <c r="G5" s="151" t="s">
        <v>199</v>
      </c>
    </row>
    <row r="6" spans="1:7" x14ac:dyDescent="0.2">
      <c r="A6" s="199" t="s">
        <v>802</v>
      </c>
      <c r="B6" s="201"/>
      <c r="C6" s="201"/>
      <c r="E6" s="152" t="b">
        <v>1</v>
      </c>
    </row>
    <row r="7" spans="1:7" x14ac:dyDescent="0.2">
      <c r="A7" s="199" t="s">
        <v>832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833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316</v>
      </c>
      <c r="B10" s="201"/>
      <c r="C10" s="201"/>
      <c r="E10" s="152" t="b">
        <v>1</v>
      </c>
    </row>
    <row r="11" spans="1:7" x14ac:dyDescent="0.2">
      <c r="A11" s="199" t="s">
        <v>317</v>
      </c>
      <c r="B11" s="201"/>
      <c r="C11" s="201"/>
      <c r="E11" s="152" t="b">
        <v>1</v>
      </c>
    </row>
    <row r="12" spans="1:7" x14ac:dyDescent="0.2">
      <c r="A12" s="199" t="s">
        <v>268</v>
      </c>
      <c r="B12" s="201"/>
      <c r="C12" s="201"/>
      <c r="E12" s="152" t="b">
        <v>1</v>
      </c>
    </row>
    <row r="13" spans="1:7" x14ac:dyDescent="0.2">
      <c r="A13" s="199" t="s">
        <v>269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834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835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139</v>
      </c>
      <c r="E17" s="152" t="b">
        <v>1</v>
      </c>
    </row>
    <row r="18" spans="1:5" x14ac:dyDescent="0.2">
      <c r="A18" s="199" t="s">
        <v>316</v>
      </c>
      <c r="E18" s="152" t="b">
        <v>1</v>
      </c>
    </row>
    <row r="19" spans="1:5" x14ac:dyDescent="0.2">
      <c r="A19" s="199" t="s">
        <v>317</v>
      </c>
      <c r="E19" s="152" t="b">
        <v>1</v>
      </c>
    </row>
    <row r="20" spans="1:5" x14ac:dyDescent="0.2">
      <c r="A20" s="199" t="s">
        <v>270</v>
      </c>
      <c r="E20" s="152" t="b">
        <v>1</v>
      </c>
    </row>
    <row r="21" spans="1:5" x14ac:dyDescent="0.2">
      <c r="A21" s="199" t="s">
        <v>247</v>
      </c>
      <c r="E21" s="152" t="b">
        <v>1</v>
      </c>
    </row>
    <row r="22" spans="1:5" x14ac:dyDescent="0.2">
      <c r="A22" s="199" t="s">
        <v>114</v>
      </c>
      <c r="E22" s="152" t="b">
        <v>0</v>
      </c>
    </row>
    <row r="23" spans="1:5" x14ac:dyDescent="0.2">
      <c r="A23" s="199" t="s">
        <v>248</v>
      </c>
      <c r="E23" s="152" t="b">
        <v>0</v>
      </c>
    </row>
    <row r="24" spans="1:5" x14ac:dyDescent="0.2">
      <c r="A24" s="199" t="s">
        <v>236</v>
      </c>
      <c r="E24" s="152" t="b">
        <v>0</v>
      </c>
    </row>
    <row r="25" spans="1:5" x14ac:dyDescent="0.2">
      <c r="A25" s="199" t="s">
        <v>836</v>
      </c>
      <c r="E25" s="152" t="b">
        <v>0</v>
      </c>
    </row>
    <row r="26" spans="1:5" x14ac:dyDescent="0.2">
      <c r="A26" s="199" t="s">
        <v>304</v>
      </c>
      <c r="E26" s="152" t="b">
        <v>0</v>
      </c>
    </row>
    <row r="27" spans="1:5" x14ac:dyDescent="0.2">
      <c r="A27" s="199" t="s">
        <v>302</v>
      </c>
      <c r="E27" s="152" t="b">
        <v>0</v>
      </c>
    </row>
    <row r="28" spans="1:5" x14ac:dyDescent="0.2">
      <c r="A28" s="199" t="s">
        <v>303</v>
      </c>
      <c r="E28" s="152" t="b">
        <v>0</v>
      </c>
    </row>
    <row r="29" spans="1:5" x14ac:dyDescent="0.2">
      <c r="A29" s="199" t="s">
        <v>837</v>
      </c>
      <c r="E29" s="152" t="b">
        <v>0</v>
      </c>
    </row>
    <row r="30" spans="1:5" x14ac:dyDescent="0.2">
      <c r="A30" s="199" t="s">
        <v>838</v>
      </c>
      <c r="E30" s="152" t="b">
        <v>0</v>
      </c>
    </row>
    <row r="31" spans="1:5" x14ac:dyDescent="0.2">
      <c r="A31" s="199" t="s">
        <v>334</v>
      </c>
      <c r="E31" s="152" t="b">
        <v>0</v>
      </c>
    </row>
    <row r="32" spans="1:5" x14ac:dyDescent="0.2">
      <c r="A32" s="199" t="s">
        <v>335</v>
      </c>
      <c r="E32" s="152" t="b">
        <v>0</v>
      </c>
    </row>
    <row r="33" spans="1:5" x14ac:dyDescent="0.2">
      <c r="A33" s="199" t="s">
        <v>863</v>
      </c>
      <c r="B33" s="200"/>
      <c r="C33" s="200"/>
      <c r="E33" s="152" t="b">
        <v>1</v>
      </c>
    </row>
    <row r="34" spans="1:5" x14ac:dyDescent="0.2">
      <c r="A34" s="199" t="s">
        <v>857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I29" sqref="I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234</v>
      </c>
      <c r="F2" s="570" t="str">
        <f ca="1">Txt_Pat_AfspraakDat</f>
        <v>04-dec-2017</v>
      </c>
      <c r="G2" s="571"/>
      <c r="H2" s="569"/>
      <c r="I2" s="573" t="s">
        <v>3476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3477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3473</v>
      </c>
      <c r="F4" s="569" t="str">
        <f>Txt_Pat_PatNo</f>
        <v/>
      </c>
      <c r="G4" s="571"/>
      <c r="H4" s="569"/>
      <c r="I4" s="577" t="s">
        <v>212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3307</v>
      </c>
      <c r="C7" s="609"/>
      <c r="D7" s="618" t="s">
        <v>3474</v>
      </c>
      <c r="E7" s="609"/>
      <c r="F7" s="618"/>
      <c r="G7" s="619"/>
      <c r="H7" s="618"/>
      <c r="I7" s="620"/>
      <c r="J7" s="620" t="s">
        <v>3307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116</v>
      </c>
      <c r="H9" s="597"/>
      <c r="I9" s="327"/>
      <c r="J9" s="327"/>
      <c r="K9" s="597" t="s">
        <v>3475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4060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216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796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121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121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121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121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224</v>
      </c>
      <c r="F18" s="814">
        <f>_Ped_Ent_Opm</f>
        <v>0</v>
      </c>
      <c r="G18" s="815"/>
      <c r="H18" s="815"/>
      <c r="I18" s="815"/>
      <c r="J18" s="699"/>
      <c r="K18" s="603" t="str">
        <f>PedBerEnt!A19</f>
        <v>Mg</v>
      </c>
      <c r="L18" s="414">
        <f>PedBerEnt!B19</f>
        <v>0</v>
      </c>
      <c r="M18" s="332" t="s">
        <v>121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3307</v>
      </c>
      <c r="C20" s="609"/>
      <c r="D20" s="609" t="s">
        <v>423</v>
      </c>
      <c r="E20" s="609"/>
      <c r="F20" s="609"/>
      <c r="G20" s="609"/>
      <c r="H20" s="609"/>
      <c r="I20" s="609"/>
      <c r="J20" s="609" t="s">
        <v>3307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3481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3491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3482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3483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3483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3484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3484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3485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7533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4759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/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3486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3487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3488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3489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3490</v>
      </c>
      <c r="F39" s="814">
        <f>_Ped_TPN_Opm</f>
        <v>0</v>
      </c>
      <c r="G39" s="815"/>
      <c r="H39" s="815"/>
      <c r="I39" s="815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4786</v>
      </c>
      <c r="F41" s="633" t="s">
        <v>86</v>
      </c>
      <c r="G41" s="633" t="s">
        <v>428</v>
      </c>
      <c r="H41" s="633"/>
      <c r="I41" s="663" t="s">
        <v>89</v>
      </c>
      <c r="J41" s="633"/>
      <c r="K41" s="633" t="s">
        <v>4786</v>
      </c>
      <c r="L41" s="633" t="s">
        <v>86</v>
      </c>
      <c r="M41" s="634" t="s">
        <v>428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265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178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266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143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267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147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816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148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144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817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146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145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15" sqref="E1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215</v>
      </c>
      <c r="F2" s="161" t="s">
        <v>183</v>
      </c>
      <c r="G2" s="162" t="s">
        <v>3300</v>
      </c>
      <c r="H2" s="162" t="s">
        <v>3478</v>
      </c>
      <c r="I2" s="162" t="s">
        <v>3479</v>
      </c>
      <c r="J2" s="162" t="s">
        <v>3480</v>
      </c>
      <c r="K2" s="162" t="s">
        <v>216</v>
      </c>
      <c r="L2" s="10" t="s">
        <v>178</v>
      </c>
      <c r="M2" s="10" t="s">
        <v>147</v>
      </c>
      <c r="N2" s="52" t="s">
        <v>143</v>
      </c>
      <c r="O2" s="10" t="s">
        <v>148</v>
      </c>
      <c r="P2" s="52" t="s">
        <v>266</v>
      </c>
      <c r="Q2" s="52" t="s">
        <v>267</v>
      </c>
      <c r="R2" s="52" t="s">
        <v>144</v>
      </c>
      <c r="S2" s="52" t="s">
        <v>145</v>
      </c>
      <c r="T2" s="52" t="s">
        <v>146</v>
      </c>
      <c r="U2" s="52" t="s">
        <v>818</v>
      </c>
      <c r="V2" s="52" t="s">
        <v>817</v>
      </c>
      <c r="W2" s="52" t="s">
        <v>816</v>
      </c>
      <c r="X2" s="52" t="s">
        <v>265</v>
      </c>
      <c r="Z2" s="52" t="s">
        <v>4087</v>
      </c>
    </row>
    <row r="3" spans="1:26" x14ac:dyDescent="0.2">
      <c r="A3" s="162" t="s">
        <v>158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216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INDEX(Tbl_Ped_Voeding,$F4,2)</f>
        <v>0</v>
      </c>
      <c r="L4" s="161">
        <f t="shared" ref="L4:W4" si="0">INDEX(Tbl_Ped_Voeding,$F4,L$1)*$E4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4057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 t="shared" ref="K5:K7" si="2">INDEX(Tbl_Ped_Poeder,$F5,K$1)</f>
        <v>0</v>
      </c>
      <c r="L5" s="161">
        <f t="shared" ref="L5:W7" si="3">INDEX(Tbl_Ped_Poeder,$F5,L$1)*$E5</f>
        <v>0</v>
      </c>
      <c r="M5" s="161">
        <f t="shared" si="3"/>
        <v>0</v>
      </c>
      <c r="N5" s="161">
        <f t="shared" si="3"/>
        <v>0</v>
      </c>
      <c r="O5" s="161">
        <f t="shared" si="3"/>
        <v>0</v>
      </c>
      <c r="P5" s="161">
        <f t="shared" si="3"/>
        <v>0</v>
      </c>
      <c r="Q5" s="161">
        <f t="shared" si="3"/>
        <v>0</v>
      </c>
      <c r="R5" s="161">
        <f t="shared" si="3"/>
        <v>0</v>
      </c>
      <c r="S5" s="161">
        <f t="shared" si="3"/>
        <v>0</v>
      </c>
      <c r="T5" s="161">
        <f t="shared" si="3"/>
        <v>0</v>
      </c>
      <c r="U5" s="161">
        <f t="shared" si="3"/>
        <v>0</v>
      </c>
      <c r="V5" s="161">
        <f t="shared" si="3"/>
        <v>0</v>
      </c>
      <c r="W5" s="161">
        <f t="shared" si="3"/>
        <v>0</v>
      </c>
      <c r="Z5" s="161" t="str">
        <f t="shared" si="1"/>
        <v>0</v>
      </c>
    </row>
    <row r="6" spans="1:26" x14ac:dyDescent="0.2">
      <c r="A6" s="52" t="s">
        <v>4058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 t="shared" si="2"/>
        <v>0</v>
      </c>
      <c r="L6" s="161">
        <f t="shared" si="3"/>
        <v>0</v>
      </c>
      <c r="M6" s="161">
        <f t="shared" si="3"/>
        <v>0</v>
      </c>
      <c r="N6" s="161">
        <f t="shared" si="3"/>
        <v>0</v>
      </c>
      <c r="O6" s="161">
        <f t="shared" si="3"/>
        <v>0</v>
      </c>
      <c r="P6" s="161">
        <f t="shared" si="3"/>
        <v>0</v>
      </c>
      <c r="Q6" s="161">
        <f t="shared" si="3"/>
        <v>0</v>
      </c>
      <c r="R6" s="161">
        <f t="shared" si="3"/>
        <v>0</v>
      </c>
      <c r="S6" s="161">
        <f t="shared" si="3"/>
        <v>0</v>
      </c>
      <c r="T6" s="161">
        <f t="shared" si="3"/>
        <v>0</v>
      </c>
      <c r="U6" s="161">
        <f t="shared" si="3"/>
        <v>0</v>
      </c>
      <c r="V6" s="161">
        <f t="shared" si="3"/>
        <v>0</v>
      </c>
      <c r="W6" s="161">
        <f t="shared" si="3"/>
        <v>0</v>
      </c>
      <c r="Z6" s="161" t="str">
        <f t="shared" si="1"/>
        <v>0</v>
      </c>
    </row>
    <row r="7" spans="1:26" x14ac:dyDescent="0.2">
      <c r="A7" s="52" t="s">
        <v>4059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 t="shared" si="2"/>
        <v>0</v>
      </c>
      <c r="L7" s="161">
        <f t="shared" si="3"/>
        <v>0</v>
      </c>
      <c r="M7" s="161">
        <f t="shared" si="3"/>
        <v>0</v>
      </c>
      <c r="N7" s="161">
        <f t="shared" si="3"/>
        <v>0</v>
      </c>
      <c r="O7" s="161">
        <f t="shared" si="3"/>
        <v>0</v>
      </c>
      <c r="P7" s="161">
        <f t="shared" si="3"/>
        <v>0</v>
      </c>
      <c r="Q7" s="161">
        <f t="shared" si="3"/>
        <v>0</v>
      </c>
      <c r="R7" s="161">
        <f t="shared" si="3"/>
        <v>0</v>
      </c>
      <c r="S7" s="161">
        <f t="shared" si="3"/>
        <v>0</v>
      </c>
      <c r="T7" s="161">
        <f t="shared" si="3"/>
        <v>0</v>
      </c>
      <c r="U7" s="161">
        <f t="shared" si="3"/>
        <v>0</v>
      </c>
      <c r="V7" s="161">
        <f t="shared" si="3"/>
        <v>0</v>
      </c>
      <c r="W7" s="161">
        <f t="shared" si="3"/>
        <v>0</v>
      </c>
      <c r="Z7" s="161" t="str">
        <f t="shared" si="1"/>
        <v>0</v>
      </c>
    </row>
    <row r="8" spans="1:26" x14ac:dyDescent="0.2">
      <c r="A8" s="52" t="s">
        <v>166</v>
      </c>
      <c r="E8" s="52">
        <f>E4</f>
        <v>0</v>
      </c>
      <c r="L8" s="161">
        <f>SUM(L4:L7)</f>
        <v>0</v>
      </c>
      <c r="M8" s="161">
        <f t="shared" ref="M8:W8" si="4">SUM(M4:M7)</f>
        <v>0</v>
      </c>
      <c r="N8" s="161">
        <f t="shared" si="4"/>
        <v>0</v>
      </c>
      <c r="O8" s="161">
        <f t="shared" si="4"/>
        <v>0</v>
      </c>
      <c r="P8" s="161">
        <f t="shared" si="4"/>
        <v>0</v>
      </c>
      <c r="Q8" s="161">
        <f t="shared" si="4"/>
        <v>0</v>
      </c>
      <c r="R8" s="161">
        <f t="shared" si="4"/>
        <v>0</v>
      </c>
      <c r="S8" s="161">
        <f t="shared" si="4"/>
        <v>0</v>
      </c>
      <c r="T8" s="161">
        <f t="shared" si="4"/>
        <v>0</v>
      </c>
      <c r="U8" s="161">
        <f t="shared" si="4"/>
        <v>0</v>
      </c>
      <c r="V8" s="161">
        <f t="shared" si="4"/>
        <v>0</v>
      </c>
      <c r="W8" s="161">
        <f t="shared" si="4"/>
        <v>0</v>
      </c>
      <c r="X8" s="161">
        <f>E8</f>
        <v>0</v>
      </c>
    </row>
    <row r="9" spans="1:26" x14ac:dyDescent="0.2">
      <c r="A9" s="52" t="s">
        <v>354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178</v>
      </c>
      <c r="B11" s="161">
        <f>_Glob_SpecialeVoeding_01</f>
        <v>0</v>
      </c>
      <c r="C11" s="161">
        <f t="shared" ref="C11:C22" si="5">VLOOKUP(A11,Tbl_Glob_Conversie,2,FALSE)*B11</f>
        <v>0</v>
      </c>
      <c r="E11" s="356"/>
      <c r="L11" s="152"/>
    </row>
    <row r="12" spans="1:26" ht="15" x14ac:dyDescent="0.25">
      <c r="A12" s="356" t="s">
        <v>147</v>
      </c>
      <c r="B12" s="161">
        <f>_Glob_SpecialeVoeding_02</f>
        <v>0</v>
      </c>
      <c r="C12" s="161">
        <f t="shared" si="5"/>
        <v>0</v>
      </c>
      <c r="E12" s="356"/>
      <c r="L12" s="152"/>
    </row>
    <row r="13" spans="1:26" ht="15" x14ac:dyDescent="0.25">
      <c r="A13" s="356" t="s">
        <v>179</v>
      </c>
      <c r="B13" s="161">
        <f>_Glob_SpecialeVoeding_03</f>
        <v>0</v>
      </c>
      <c r="C13" s="161">
        <f t="shared" si="5"/>
        <v>0</v>
      </c>
      <c r="E13" s="356"/>
      <c r="L13" s="157"/>
    </row>
    <row r="14" spans="1:26" ht="15" x14ac:dyDescent="0.25">
      <c r="A14" s="356" t="s">
        <v>148</v>
      </c>
      <c r="B14" s="161">
        <f>_Glob_SpecialeVoeding_04</f>
        <v>0</v>
      </c>
      <c r="C14" s="161">
        <f t="shared" si="5"/>
        <v>0</v>
      </c>
      <c r="E14" s="356"/>
      <c r="L14" s="152"/>
    </row>
    <row r="15" spans="1:26" ht="15" x14ac:dyDescent="0.25">
      <c r="A15" s="356" t="s">
        <v>173</v>
      </c>
      <c r="B15" s="161">
        <f>_Glob_SpecialeVoeding_05</f>
        <v>0</v>
      </c>
      <c r="C15" s="161">
        <f t="shared" si="5"/>
        <v>0</v>
      </c>
      <c r="E15" s="356"/>
      <c r="L15" s="152"/>
    </row>
    <row r="16" spans="1:26" ht="15" x14ac:dyDescent="0.25">
      <c r="A16" s="356" t="s">
        <v>174</v>
      </c>
      <c r="B16" s="161">
        <f>_Glob_SpecialeVoeding_06</f>
        <v>0</v>
      </c>
      <c r="C16" s="161">
        <f t="shared" si="5"/>
        <v>0</v>
      </c>
      <c r="E16" s="356"/>
      <c r="L16" s="152"/>
    </row>
    <row r="17" spans="1:12" ht="15" x14ac:dyDescent="0.25">
      <c r="A17" s="356" t="s">
        <v>175</v>
      </c>
      <c r="B17" s="161">
        <f>_Glob_SpecialeVoeding_07</f>
        <v>0</v>
      </c>
      <c r="C17" s="161">
        <f t="shared" si="5"/>
        <v>0</v>
      </c>
      <c r="E17" s="356"/>
      <c r="L17" s="152"/>
    </row>
    <row r="18" spans="1:12" ht="15" x14ac:dyDescent="0.25">
      <c r="A18" s="356" t="s">
        <v>180</v>
      </c>
      <c r="B18" s="161">
        <f>_Glob_SpecialeVoeding_08</f>
        <v>0</v>
      </c>
      <c r="C18" s="161">
        <f t="shared" si="5"/>
        <v>0</v>
      </c>
      <c r="E18" s="356"/>
      <c r="L18" s="152"/>
    </row>
    <row r="19" spans="1:12" ht="15" x14ac:dyDescent="0.25">
      <c r="A19" s="356" t="s">
        <v>176</v>
      </c>
      <c r="B19" s="161">
        <f>_Glob_SpecialeVoeding_09</f>
        <v>0</v>
      </c>
      <c r="C19" s="161">
        <f t="shared" si="5"/>
        <v>0</v>
      </c>
      <c r="E19" s="356"/>
      <c r="L19" s="152"/>
    </row>
    <row r="20" spans="1:12" ht="15" x14ac:dyDescent="0.25">
      <c r="A20" s="356" t="s">
        <v>733</v>
      </c>
      <c r="B20" s="161">
        <f>_Glob_SpecialeVoeding_10</f>
        <v>0</v>
      </c>
      <c r="C20" s="161">
        <f t="shared" si="5"/>
        <v>0</v>
      </c>
      <c r="E20" s="356"/>
      <c r="L20" s="152"/>
    </row>
    <row r="21" spans="1:12" ht="15" x14ac:dyDescent="0.25">
      <c r="A21" s="356" t="s">
        <v>734</v>
      </c>
      <c r="B21" s="161">
        <f>_Glob_SpecialeVoeding_11</f>
        <v>0</v>
      </c>
      <c r="C21" s="161">
        <f t="shared" si="5"/>
        <v>0</v>
      </c>
      <c r="E21" s="356"/>
      <c r="L21" s="152"/>
    </row>
    <row r="22" spans="1:12" ht="15" x14ac:dyDescent="0.25">
      <c r="A22" s="356" t="s">
        <v>459</v>
      </c>
      <c r="B22" s="161">
        <f>_Glob_SpecialeVoeding_12</f>
        <v>0</v>
      </c>
      <c r="C22" s="161">
        <f t="shared" si="5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183</v>
      </c>
      <c r="C2" s="51" t="s">
        <v>889</v>
      </c>
      <c r="D2" s="51" t="s">
        <v>4761</v>
      </c>
      <c r="E2" s="51" t="s">
        <v>4764</v>
      </c>
      <c r="F2" s="51" t="s">
        <v>4762</v>
      </c>
      <c r="G2" s="51" t="s">
        <v>4760</v>
      </c>
      <c r="H2" s="152" t="s">
        <v>361</v>
      </c>
      <c r="I2" s="497" t="s">
        <v>178</v>
      </c>
      <c r="J2" s="497" t="s">
        <v>147</v>
      </c>
      <c r="K2" s="498" t="s">
        <v>179</v>
      </c>
      <c r="L2" s="497" t="s">
        <v>148</v>
      </c>
      <c r="M2" s="497" t="s">
        <v>173</v>
      </c>
      <c r="N2" s="497" t="s">
        <v>174</v>
      </c>
      <c r="O2" s="497" t="s">
        <v>175</v>
      </c>
      <c r="P2" s="497" t="s">
        <v>180</v>
      </c>
      <c r="Q2" s="497" t="s">
        <v>176</v>
      </c>
      <c r="R2" s="497" t="s">
        <v>733</v>
      </c>
      <c r="S2" s="497" t="s">
        <v>734</v>
      </c>
      <c r="T2" s="497" t="s">
        <v>459</v>
      </c>
      <c r="V2" s="155" t="s">
        <v>4757</v>
      </c>
      <c r="W2" s="155" t="s">
        <v>4758</v>
      </c>
      <c r="X2" s="710" t="s">
        <v>5221</v>
      </c>
      <c r="Y2" s="152" t="s">
        <v>4755</v>
      </c>
      <c r="Z2" s="152" t="s">
        <v>4270</v>
      </c>
      <c r="AA2" s="152" t="s">
        <v>7515</v>
      </c>
      <c r="AB2" s="152" t="s">
        <v>4087</v>
      </c>
    </row>
    <row r="3" spans="1:28" x14ac:dyDescent="0.2">
      <c r="A3" s="152" t="s">
        <v>4848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4763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177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"&amp;ROUND(G5/IF(F5&gt;10,ROUNDUP(G5,0),ROUNDUP(F5,1)),1)&amp;" uur","")</f>
        <v/>
      </c>
      <c r="AB5" s="151" t="str">
        <f t="shared" si="0"/>
        <v/>
      </c>
    </row>
    <row r="6" spans="1:28" x14ac:dyDescent="0.2">
      <c r="A6" t="s">
        <v>239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 t="shared" ref="AA6:AA24" si="4">IF(F6&gt;0,"in "&amp;ROUND(G6/IF(F6&gt;10,ROUNDUP(G6,0),ROUNDUP(F6,1)),1)&amp;"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463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A7" s="151" t="str">
        <f t="shared" si="4"/>
        <v/>
      </c>
      <c r="AB7" s="151" t="str">
        <f t="shared" si="0"/>
        <v/>
      </c>
    </row>
    <row r="8" spans="1:28" x14ac:dyDescent="0.2">
      <c r="A8" s="179" t="s">
        <v>226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5">IF(G8=0,"","verw")</f>
        <v/>
      </c>
      <c r="AA8" s="151" t="str">
        <f t="shared" si="4"/>
        <v/>
      </c>
      <c r="AB8" s="151" t="str">
        <f t="shared" si="0"/>
        <v/>
      </c>
    </row>
    <row r="9" spans="1:28" x14ac:dyDescent="0.2">
      <c r="A9" t="s">
        <v>263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5"/>
        <v/>
      </c>
      <c r="AA9" s="151" t="str">
        <f t="shared" si="4"/>
        <v/>
      </c>
      <c r="AB9" s="151" t="str">
        <f t="shared" si="0"/>
        <v/>
      </c>
    </row>
    <row r="10" spans="1:28" x14ac:dyDescent="0.2">
      <c r="A10" t="s">
        <v>171</v>
      </c>
      <c r="B10" t="b">
        <v>0</v>
      </c>
      <c r="C10">
        <v>0</v>
      </c>
      <c r="E10" s="151">
        <f>IF(PedBerIVenPM!K2,2,12.5)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5"/>
        <v/>
      </c>
      <c r="AA10" s="151" t="str">
        <f t="shared" si="4"/>
        <v/>
      </c>
      <c r="AB10" s="151" t="str">
        <f t="shared" si="0"/>
        <v/>
      </c>
    </row>
    <row r="11" spans="1:28" s="151" customFormat="1" x14ac:dyDescent="0.2">
      <c r="A11" s="152" t="s">
        <v>463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6">IF($H11="",0,VLOOKUP($H11,Tbl_Glob_ParEnt,I$1,FALSE))*$G11</f>
        <v>0</v>
      </c>
      <c r="J11" s="497">
        <f t="shared" si="6"/>
        <v>0</v>
      </c>
      <c r="K11" s="497">
        <f t="shared" si="6"/>
        <v>0</v>
      </c>
      <c r="L11" s="497">
        <f t="shared" si="6"/>
        <v>0</v>
      </c>
      <c r="M11" s="497">
        <f t="shared" si="6"/>
        <v>0</v>
      </c>
      <c r="N11" s="497">
        <f t="shared" si="6"/>
        <v>0</v>
      </c>
      <c r="O11" s="497">
        <f t="shared" si="6"/>
        <v>0</v>
      </c>
      <c r="P11" s="497">
        <f t="shared" si="6"/>
        <v>0</v>
      </c>
      <c r="Q11" s="497">
        <f t="shared" si="6"/>
        <v>0</v>
      </c>
      <c r="R11" s="497">
        <f t="shared" si="6"/>
        <v>0</v>
      </c>
      <c r="S11" s="497">
        <f t="shared" si="6"/>
        <v>0</v>
      </c>
      <c r="T11" s="497">
        <f t="shared" si="6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"&amp;ROUND(SUM(G11:G13)/IF(F11&gt;10,ROUNDUP(G11,0),ROUNDUP(F11,1)),1)&amp;" uur","")</f>
        <v/>
      </c>
      <c r="AB11" s="151" t="str">
        <f t="shared" si="0"/>
        <v/>
      </c>
    </row>
    <row r="12" spans="1:28" x14ac:dyDescent="0.2">
      <c r="A12" t="s">
        <v>264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5"/>
        <v/>
      </c>
      <c r="AA12" s="151" t="str">
        <f t="shared" si="4"/>
        <v/>
      </c>
      <c r="AB12" s="151" t="str">
        <f t="shared" si="0"/>
        <v/>
      </c>
    </row>
    <row r="13" spans="1:28" x14ac:dyDescent="0.2">
      <c r="A13" s="152" t="s">
        <v>7532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5"/>
        <v/>
      </c>
      <c r="AA13" s="151" t="str">
        <f t="shared" si="4"/>
        <v/>
      </c>
      <c r="AB13" s="151" t="str">
        <f t="shared" si="0"/>
        <v/>
      </c>
    </row>
    <row r="14" spans="1:28" s="151" customFormat="1" x14ac:dyDescent="0.2">
      <c r="A14" s="152" t="s">
        <v>460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7">IF($H14="",0,VLOOKUP($H14,Tbl_Glob_ParEnt,I$1,FALSE))*$G14</f>
        <v>0</v>
      </c>
      <c r="J14" s="497">
        <f t="shared" si="7"/>
        <v>0</v>
      </c>
      <c r="K14" s="497">
        <f t="shared" si="7"/>
        <v>0</v>
      </c>
      <c r="L14" s="497">
        <f t="shared" si="7"/>
        <v>0</v>
      </c>
      <c r="M14" s="497">
        <f t="shared" si="7"/>
        <v>0</v>
      </c>
      <c r="N14" s="497">
        <f t="shared" si="7"/>
        <v>0</v>
      </c>
      <c r="O14" s="497">
        <f t="shared" si="7"/>
        <v>0</v>
      </c>
      <c r="P14" s="497">
        <f t="shared" si="7"/>
        <v>0</v>
      </c>
      <c r="Q14" s="497">
        <f t="shared" si="7"/>
        <v>0</v>
      </c>
      <c r="R14" s="497">
        <f t="shared" si="7"/>
        <v>0</v>
      </c>
      <c r="S14" s="497">
        <f t="shared" si="7"/>
        <v>0</v>
      </c>
      <c r="T14" s="497">
        <f t="shared" si="7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 t="shared" si="4"/>
        <v/>
      </c>
      <c r="AB14" s="151" t="str">
        <f t="shared" si="0"/>
        <v/>
      </c>
    </row>
    <row r="15" spans="1:28" x14ac:dyDescent="0.2">
      <c r="A15" t="s">
        <v>244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5"/>
        <v/>
      </c>
      <c r="AA15" s="151" t="str">
        <f t="shared" si="4"/>
        <v/>
      </c>
      <c r="AB15" s="151" t="str">
        <f t="shared" si="0"/>
        <v/>
      </c>
    </row>
    <row r="16" spans="1:28" x14ac:dyDescent="0.2">
      <c r="A16" t="s">
        <v>149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8">IF(G16=0,"",G16&amp;" ml")</f>
        <v/>
      </c>
      <c r="X16" s="151" t="str">
        <f>IF(V16="","",SUM(G16)&amp;" ml")</f>
        <v/>
      </c>
      <c r="Y16" s="151" t="str">
        <f t="shared" ref="Y16" si="9">IF(G16=0,"","verw")</f>
        <v/>
      </c>
      <c r="Z16" s="151"/>
      <c r="AA16" s="151" t="str">
        <f t="shared" si="4"/>
        <v/>
      </c>
      <c r="AB16" s="151" t="str">
        <f t="shared" si="0"/>
        <v/>
      </c>
    </row>
    <row r="17" spans="1:28" x14ac:dyDescent="0.2">
      <c r="A17" t="s">
        <v>150</v>
      </c>
      <c r="G17">
        <f>ROUND(G16-G18-G19-G20,1)</f>
        <v>0</v>
      </c>
      <c r="H17" s="151" t="str">
        <f>IF(G17=0,"",A17)</f>
        <v/>
      </c>
      <c r="I17" s="497">
        <f t="shared" ref="I17:T20" si="10">IF($H17="",0,VLOOKUP($H17,Tbl_Glob_ParEnt,I$1,FALSE))*$G17</f>
        <v>0</v>
      </c>
      <c r="J17" s="497">
        <f t="shared" si="10"/>
        <v>0</v>
      </c>
      <c r="K17" s="497">
        <f t="shared" si="10"/>
        <v>0</v>
      </c>
      <c r="L17" s="497">
        <f t="shared" si="10"/>
        <v>0</v>
      </c>
      <c r="M17" s="497">
        <f t="shared" si="10"/>
        <v>0</v>
      </c>
      <c r="N17" s="497">
        <f t="shared" si="10"/>
        <v>0</v>
      </c>
      <c r="O17" s="497">
        <f t="shared" si="10"/>
        <v>0</v>
      </c>
      <c r="P17" s="497">
        <f t="shared" si="10"/>
        <v>0</v>
      </c>
      <c r="Q17" s="497">
        <f t="shared" si="10"/>
        <v>0</v>
      </c>
      <c r="R17" s="497">
        <f t="shared" si="10"/>
        <v>0</v>
      </c>
      <c r="S17" s="497">
        <f t="shared" si="10"/>
        <v>0</v>
      </c>
      <c r="T17" s="497">
        <f t="shared" si="10"/>
        <v>0</v>
      </c>
      <c r="V17" s="151" t="str">
        <f t="shared" si="3"/>
        <v/>
      </c>
      <c r="W17" s="151" t="str">
        <f t="shared" si="2"/>
        <v/>
      </c>
      <c r="Y17" s="151" t="str">
        <f t="shared" si="5"/>
        <v/>
      </c>
      <c r="AA17" s="151" t="str">
        <f t="shared" si="4"/>
        <v/>
      </c>
      <c r="AB17" s="151" t="str">
        <f t="shared" si="0"/>
        <v/>
      </c>
    </row>
    <row r="18" spans="1:28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10"/>
        <v>0</v>
      </c>
      <c r="K18" s="497">
        <f t="shared" si="10"/>
        <v>0</v>
      </c>
      <c r="L18" s="497">
        <f t="shared" si="10"/>
        <v>0</v>
      </c>
      <c r="M18" s="497">
        <f t="shared" si="10"/>
        <v>0</v>
      </c>
      <c r="N18" s="497">
        <f t="shared" si="10"/>
        <v>0</v>
      </c>
      <c r="O18" s="497">
        <f t="shared" si="10"/>
        <v>0</v>
      </c>
      <c r="P18" s="497">
        <f t="shared" si="10"/>
        <v>0</v>
      </c>
      <c r="Q18" s="497">
        <f t="shared" si="10"/>
        <v>0</v>
      </c>
      <c r="R18" s="497">
        <f t="shared" si="10"/>
        <v>0</v>
      </c>
      <c r="S18" s="497">
        <f t="shared" si="10"/>
        <v>0</v>
      </c>
      <c r="T18" s="497">
        <f t="shared" si="10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 t="str">
        <f t="shared" si="4"/>
        <v/>
      </c>
      <c r="AB18" s="151" t="str">
        <f t="shared" si="0"/>
        <v/>
      </c>
    </row>
    <row r="19" spans="1:28" x14ac:dyDescent="0.2">
      <c r="A19" t="s">
        <v>152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10"/>
        <v>0</v>
      </c>
      <c r="K19" s="497">
        <f t="shared" si="10"/>
        <v>0</v>
      </c>
      <c r="L19" s="497">
        <f t="shared" si="10"/>
        <v>0</v>
      </c>
      <c r="M19" s="497">
        <f t="shared" si="10"/>
        <v>0</v>
      </c>
      <c r="N19" s="497">
        <f t="shared" si="10"/>
        <v>0</v>
      </c>
      <c r="O19" s="497">
        <f t="shared" si="10"/>
        <v>0</v>
      </c>
      <c r="P19" s="497">
        <f t="shared" si="10"/>
        <v>0</v>
      </c>
      <c r="Q19" s="497">
        <f t="shared" si="10"/>
        <v>0</v>
      </c>
      <c r="R19" s="497">
        <f t="shared" si="10"/>
        <v>0</v>
      </c>
      <c r="S19" s="497">
        <f t="shared" si="10"/>
        <v>0</v>
      </c>
      <c r="T19" s="497">
        <f t="shared" si="10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 t="str">
        <f t="shared" si="4"/>
        <v/>
      </c>
      <c r="AB19" s="151" t="str">
        <f t="shared" si="0"/>
        <v/>
      </c>
    </row>
    <row r="20" spans="1:28" s="151" customFormat="1" x14ac:dyDescent="0.2">
      <c r="A20" s="152" t="s">
        <v>858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10"/>
        <v>0</v>
      </c>
      <c r="J20" s="497">
        <f t="shared" si="10"/>
        <v>0</v>
      </c>
      <c r="K20" s="497">
        <f t="shared" si="10"/>
        <v>0</v>
      </c>
      <c r="L20" s="497">
        <f t="shared" si="10"/>
        <v>0</v>
      </c>
      <c r="M20" s="497">
        <f t="shared" si="10"/>
        <v>0</v>
      </c>
      <c r="N20" s="497">
        <f t="shared" si="10"/>
        <v>0</v>
      </c>
      <c r="O20" s="497">
        <f t="shared" si="10"/>
        <v>0</v>
      </c>
      <c r="P20" s="497">
        <f t="shared" si="10"/>
        <v>0</v>
      </c>
      <c r="Q20" s="497">
        <f t="shared" si="10"/>
        <v>0</v>
      </c>
      <c r="R20" s="497">
        <f t="shared" si="10"/>
        <v>0</v>
      </c>
      <c r="S20" s="497">
        <f t="shared" si="10"/>
        <v>0</v>
      </c>
      <c r="T20" s="497">
        <f t="shared" si="10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5"/>
        <v/>
      </c>
      <c r="AA20" s="151" t="str">
        <f t="shared" si="4"/>
        <v/>
      </c>
      <c r="AB20" s="151" t="str">
        <f t="shared" si="0"/>
        <v/>
      </c>
    </row>
    <row r="21" spans="1:28" x14ac:dyDescent="0.2">
      <c r="A21" s="152" t="s">
        <v>4849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5"/>
        <v/>
      </c>
      <c r="AA21" s="151" t="str">
        <f t="shared" si="4"/>
        <v/>
      </c>
      <c r="AB21" s="151" t="str">
        <f t="shared" si="0"/>
        <v/>
      </c>
    </row>
    <row r="22" spans="1:28" x14ac:dyDescent="0.2">
      <c r="A22" t="s">
        <v>226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1">IF($H22="",0,VLOOKUP($H22,Tbl_Glob_ParEnt,I$1,FALSE))*$G22</f>
        <v>0</v>
      </c>
      <c r="J22" s="497">
        <f t="shared" si="11"/>
        <v>0</v>
      </c>
      <c r="K22" s="497">
        <f t="shared" si="11"/>
        <v>0</v>
      </c>
      <c r="L22" s="497">
        <f t="shared" si="11"/>
        <v>0</v>
      </c>
      <c r="M22" s="497">
        <f t="shared" si="11"/>
        <v>0</v>
      </c>
      <c r="N22" s="497">
        <f t="shared" si="11"/>
        <v>0</v>
      </c>
      <c r="O22" s="497">
        <f t="shared" si="11"/>
        <v>0</v>
      </c>
      <c r="P22" s="497">
        <f t="shared" si="11"/>
        <v>0</v>
      </c>
      <c r="Q22" s="497">
        <f t="shared" si="11"/>
        <v>0</v>
      </c>
      <c r="R22" s="497">
        <f t="shared" si="11"/>
        <v>0</v>
      </c>
      <c r="S22" s="497">
        <f t="shared" si="11"/>
        <v>0</v>
      </c>
      <c r="T22" s="497">
        <f t="shared" si="11"/>
        <v>0</v>
      </c>
      <c r="V22" s="151" t="str">
        <f t="shared" si="3"/>
        <v/>
      </c>
      <c r="W22" s="151" t="str">
        <f t="shared" si="2"/>
        <v/>
      </c>
      <c r="Y22" s="151" t="str">
        <f t="shared" si="5"/>
        <v/>
      </c>
      <c r="AA22" s="151" t="str">
        <f t="shared" si="4"/>
        <v/>
      </c>
      <c r="AB22" s="151" t="str">
        <f t="shared" si="0"/>
        <v/>
      </c>
    </row>
    <row r="23" spans="1:28" x14ac:dyDescent="0.2">
      <c r="A23" t="s">
        <v>263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1"/>
        <v>0</v>
      </c>
      <c r="J23" s="497">
        <f t="shared" si="11"/>
        <v>0</v>
      </c>
      <c r="K23" s="497">
        <f t="shared" si="11"/>
        <v>0</v>
      </c>
      <c r="L23" s="497">
        <f t="shared" si="11"/>
        <v>0</v>
      </c>
      <c r="M23" s="497">
        <f t="shared" si="11"/>
        <v>0</v>
      </c>
      <c r="N23" s="497">
        <f t="shared" si="11"/>
        <v>0</v>
      </c>
      <c r="O23" s="497">
        <f t="shared" si="11"/>
        <v>0</v>
      </c>
      <c r="P23" s="497">
        <f t="shared" si="11"/>
        <v>0</v>
      </c>
      <c r="Q23" s="497">
        <f t="shared" si="11"/>
        <v>0</v>
      </c>
      <c r="R23" s="497">
        <f t="shared" si="11"/>
        <v>0</v>
      </c>
      <c r="S23" s="497">
        <f t="shared" si="11"/>
        <v>0</v>
      </c>
      <c r="T23" s="497">
        <f t="shared" si="11"/>
        <v>0</v>
      </c>
      <c r="V23" s="151" t="str">
        <f t="shared" si="3"/>
        <v/>
      </c>
      <c r="W23" s="151" t="str">
        <f t="shared" si="2"/>
        <v/>
      </c>
      <c r="Y23" s="151" t="str">
        <f t="shared" si="5"/>
        <v/>
      </c>
      <c r="AA23" s="151" t="str">
        <f t="shared" si="4"/>
        <v/>
      </c>
      <c r="AB23" s="151" t="str">
        <f t="shared" si="0"/>
        <v/>
      </c>
    </row>
    <row r="24" spans="1:28" x14ac:dyDescent="0.2">
      <c r="A24" t="s">
        <v>171</v>
      </c>
      <c r="B24" t="b">
        <v>0</v>
      </c>
      <c r="C24">
        <v>0</v>
      </c>
      <c r="E24" s="151">
        <f>IF(PedBerIVenPM!K2,2,12.5)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1"/>
        <v>0</v>
      </c>
      <c r="J24" s="497">
        <f t="shared" si="11"/>
        <v>0</v>
      </c>
      <c r="K24" s="497">
        <f t="shared" si="11"/>
        <v>0</v>
      </c>
      <c r="L24" s="497">
        <f t="shared" si="11"/>
        <v>0</v>
      </c>
      <c r="M24" s="497">
        <f t="shared" si="11"/>
        <v>0</v>
      </c>
      <c r="N24" s="497">
        <f t="shared" si="11"/>
        <v>0</v>
      </c>
      <c r="O24" s="497">
        <f t="shared" si="11"/>
        <v>0</v>
      </c>
      <c r="P24" s="497">
        <f t="shared" si="11"/>
        <v>0</v>
      </c>
      <c r="Q24" s="497">
        <f t="shared" si="11"/>
        <v>0</v>
      </c>
      <c r="R24" s="497">
        <f t="shared" si="11"/>
        <v>0</v>
      </c>
      <c r="S24" s="497">
        <f t="shared" si="11"/>
        <v>0</v>
      </c>
      <c r="T24" s="497">
        <f t="shared" si="11"/>
        <v>0</v>
      </c>
      <c r="V24" s="151" t="str">
        <f t="shared" si="3"/>
        <v/>
      </c>
      <c r="W24" s="151" t="str">
        <f t="shared" si="2"/>
        <v/>
      </c>
      <c r="Y24" s="151" t="str">
        <f t="shared" si="5"/>
        <v/>
      </c>
      <c r="AA24" s="151" t="str">
        <f t="shared" si="4"/>
        <v/>
      </c>
      <c r="AB24" s="151" t="str">
        <f t="shared" si="0"/>
        <v/>
      </c>
    </row>
    <row r="25" spans="1:28" x14ac:dyDescent="0.2">
      <c r="I25" s="498" t="s">
        <v>178</v>
      </c>
      <c r="J25" s="498" t="s">
        <v>147</v>
      </c>
      <c r="K25" s="498" t="s">
        <v>143</v>
      </c>
      <c r="L25" s="498" t="s">
        <v>148</v>
      </c>
      <c r="M25" s="498" t="s">
        <v>266</v>
      </c>
      <c r="N25" s="498" t="s">
        <v>267</v>
      </c>
      <c r="O25" s="498" t="s">
        <v>144</v>
      </c>
      <c r="P25" s="498" t="s">
        <v>145</v>
      </c>
      <c r="Q25" s="498" t="s">
        <v>146</v>
      </c>
      <c r="R25" s="498" t="s">
        <v>818</v>
      </c>
      <c r="S25" s="498" t="s">
        <v>817</v>
      </c>
      <c r="T25" s="498" t="s">
        <v>816</v>
      </c>
      <c r="U25" s="498" t="s">
        <v>265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2">SUM(I3:I24)</f>
        <v>0</v>
      </c>
      <c r="J26" s="497">
        <f t="shared" si="12"/>
        <v>0</v>
      </c>
      <c r="K26" s="497">
        <f t="shared" si="12"/>
        <v>0</v>
      </c>
      <c r="L26" s="497">
        <f t="shared" si="12"/>
        <v>0</v>
      </c>
      <c r="M26" s="497">
        <f t="shared" si="12"/>
        <v>0</v>
      </c>
      <c r="N26" s="497">
        <f t="shared" si="12"/>
        <v>0</v>
      </c>
      <c r="O26" s="497">
        <f t="shared" si="12"/>
        <v>0</v>
      </c>
      <c r="P26" s="497">
        <f t="shared" si="12"/>
        <v>0</v>
      </c>
      <c r="Q26" s="497">
        <f t="shared" si="12"/>
        <v>0</v>
      </c>
      <c r="R26" s="497">
        <f t="shared" si="12"/>
        <v>0</v>
      </c>
      <c r="S26" s="497">
        <f t="shared" si="12"/>
        <v>0</v>
      </c>
      <c r="T26" s="497">
        <f t="shared" si="12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184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5198</v>
      </c>
      <c r="C30" s="709" t="s">
        <v>5199</v>
      </c>
      <c r="D30" s="709" t="s">
        <v>5200</v>
      </c>
      <c r="E30" s="709" t="s">
        <v>5201</v>
      </c>
      <c r="F30" s="709" t="s">
        <v>5202</v>
      </c>
      <c r="G30" s="709" t="s">
        <v>5203</v>
      </c>
      <c r="H30" s="709" t="s">
        <v>5204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3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4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3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4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5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5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4786</v>
      </c>
      <c r="B2" s="51" t="s">
        <v>3301</v>
      </c>
      <c r="C2" s="51" t="s">
        <v>4787</v>
      </c>
      <c r="D2" s="51" t="s">
        <v>4788</v>
      </c>
      <c r="E2" s="51" t="s">
        <v>4789</v>
      </c>
      <c r="F2" s="51" t="s">
        <v>4790</v>
      </c>
      <c r="G2" s="51" t="s">
        <v>177</v>
      </c>
      <c r="H2" s="51" t="s">
        <v>86</v>
      </c>
      <c r="I2" s="51" t="s">
        <v>4074</v>
      </c>
      <c r="J2" s="51" t="s">
        <v>428</v>
      </c>
      <c r="K2" s="51" t="s">
        <v>89</v>
      </c>
    </row>
    <row r="3" spans="1:14" x14ac:dyDescent="0.2">
      <c r="A3" s="152" t="s">
        <v>178</v>
      </c>
      <c r="B3" s="152" t="s">
        <v>4060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265</v>
      </c>
      <c r="B4" s="152" t="s">
        <v>122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143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147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148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266</v>
      </c>
      <c r="B8" s="152" t="s">
        <v>379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273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267</v>
      </c>
      <c r="B9" s="152" t="s">
        <v>379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272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816</v>
      </c>
      <c r="B10" s="152" t="s">
        <v>379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3492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144</v>
      </c>
      <c r="B11" s="152" t="s">
        <v>379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145</v>
      </c>
      <c r="B12" s="152" t="s">
        <v>379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277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146</v>
      </c>
      <c r="B13" s="152" t="s">
        <v>379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278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818</v>
      </c>
      <c r="B14" s="152" t="s">
        <v>379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3492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817</v>
      </c>
      <c r="B15" s="152" t="s">
        <v>4062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3492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4872</v>
      </c>
    </row>
    <row r="20" spans="1:15" x14ac:dyDescent="0.2">
      <c r="A20" s="152" t="s">
        <v>275</v>
      </c>
      <c r="B20" s="152">
        <v>2</v>
      </c>
      <c r="C20" s="152" t="s">
        <v>276</v>
      </c>
      <c r="D20" s="151">
        <v>4</v>
      </c>
      <c r="E20" s="152" t="s">
        <v>4871</v>
      </c>
      <c r="F20" s="152" t="s">
        <v>178</v>
      </c>
      <c r="G20" s="152">
        <v>6</v>
      </c>
      <c r="H20" s="152" t="s">
        <v>265</v>
      </c>
      <c r="I20" s="155">
        <v>8</v>
      </c>
      <c r="J20" s="152" t="s">
        <v>147</v>
      </c>
      <c r="K20" s="152">
        <v>10</v>
      </c>
      <c r="L20" s="152" t="s">
        <v>148</v>
      </c>
      <c r="M20" s="152">
        <v>12</v>
      </c>
      <c r="N20" s="152" t="s">
        <v>143</v>
      </c>
      <c r="O20" s="152">
        <v>14</v>
      </c>
    </row>
    <row r="21" spans="1:15" x14ac:dyDescent="0.2">
      <c r="A21" s="152" t="s">
        <v>4857</v>
      </c>
      <c r="B21" s="152" t="s">
        <v>4858</v>
      </c>
      <c r="C21" s="152" t="s">
        <v>4857</v>
      </c>
      <c r="D21" s="152" t="s">
        <v>4858</v>
      </c>
      <c r="E21" s="152"/>
      <c r="F21" s="151" t="s">
        <v>4852</v>
      </c>
      <c r="G21" s="152" t="s">
        <v>215</v>
      </c>
      <c r="H21" s="151" t="s">
        <v>4853</v>
      </c>
      <c r="I21" s="152" t="s">
        <v>215</v>
      </c>
      <c r="J21" s="151" t="s">
        <v>4854</v>
      </c>
      <c r="K21" s="152" t="s">
        <v>215</v>
      </c>
      <c r="L21" s="151" t="s">
        <v>4854</v>
      </c>
      <c r="M21" s="152" t="s">
        <v>215</v>
      </c>
      <c r="N21" s="151" t="s">
        <v>4855</v>
      </c>
      <c r="O21" s="152" t="s">
        <v>215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4856</v>
      </c>
    </row>
    <row r="32" spans="1:15" x14ac:dyDescent="0.2">
      <c r="A32" s="152" t="s">
        <v>4859</v>
      </c>
      <c r="B32" s="151">
        <v>1.75</v>
      </c>
    </row>
    <row r="33" spans="1:2" x14ac:dyDescent="0.2">
      <c r="A33" s="152" t="s">
        <v>4860</v>
      </c>
      <c r="B33" s="151">
        <v>1.1499999999999999</v>
      </c>
    </row>
    <row r="34" spans="1:2" x14ac:dyDescent="0.2">
      <c r="A34" s="152" t="s">
        <v>4861</v>
      </c>
      <c r="B34" s="151">
        <v>1.3</v>
      </c>
    </row>
    <row r="35" spans="1:2" x14ac:dyDescent="0.2">
      <c r="A35" s="152" t="s">
        <v>4862</v>
      </c>
      <c r="B35" s="151">
        <v>1.3</v>
      </c>
    </row>
    <row r="36" spans="1:2" x14ac:dyDescent="0.2">
      <c r="A36" s="152" t="s">
        <v>4863</v>
      </c>
      <c r="B36" s="151">
        <v>1.3</v>
      </c>
    </row>
    <row r="37" spans="1:2" x14ac:dyDescent="0.2">
      <c r="A37" s="152" t="s">
        <v>4864</v>
      </c>
      <c r="B37" s="151">
        <v>1.4</v>
      </c>
    </row>
    <row r="38" spans="1:2" x14ac:dyDescent="0.2">
      <c r="A38" s="152" t="s">
        <v>4865</v>
      </c>
      <c r="B38" s="151">
        <v>1.4</v>
      </c>
    </row>
    <row r="39" spans="1:2" x14ac:dyDescent="0.2">
      <c r="A39" s="152" t="s">
        <v>4866</v>
      </c>
      <c r="B39" s="151">
        <v>1.6</v>
      </c>
    </row>
    <row r="40" spans="1:2" x14ac:dyDescent="0.2">
      <c r="A40" s="152" t="s">
        <v>4867</v>
      </c>
      <c r="B40" s="151">
        <v>1.4</v>
      </c>
    </row>
    <row r="41" spans="1:2" x14ac:dyDescent="0.2">
      <c r="A41" s="152" t="s">
        <v>4868</v>
      </c>
      <c r="B41" s="151">
        <v>1.35</v>
      </c>
    </row>
    <row r="42" spans="1:2" x14ac:dyDescent="0.2">
      <c r="A42" s="152" t="s">
        <v>4869</v>
      </c>
      <c r="B42" s="151">
        <v>1.3</v>
      </c>
    </row>
    <row r="43" spans="1:2" x14ac:dyDescent="0.2">
      <c r="A43" s="152" t="s">
        <v>4870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S21" sqref="S21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733</v>
      </c>
      <c r="M2" t="s">
        <v>734</v>
      </c>
      <c r="N2" t="s">
        <v>459</v>
      </c>
    </row>
    <row r="3" spans="1:14" x14ac:dyDescent="0.2">
      <c r="B3" s="152" t="s">
        <v>4077</v>
      </c>
      <c r="C3" t="s">
        <v>4060</v>
      </c>
      <c r="D3" t="s">
        <v>29</v>
      </c>
      <c r="E3" t="s">
        <v>29</v>
      </c>
      <c r="F3" t="s">
        <v>29</v>
      </c>
      <c r="G3" t="s">
        <v>379</v>
      </c>
      <c r="H3" t="s">
        <v>379</v>
      </c>
      <c r="I3" t="s">
        <v>379</v>
      </c>
      <c r="J3" t="s">
        <v>379</v>
      </c>
      <c r="K3" t="s">
        <v>379</v>
      </c>
      <c r="L3" t="s">
        <v>379</v>
      </c>
      <c r="M3" t="s">
        <v>4062</v>
      </c>
      <c r="N3" t="s">
        <v>379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261</v>
      </c>
      <c r="C5" s="151">
        <f t="shared" ref="C5:N9" si="0">VLOOKUP($B5,Tbl_Glob_ParEnt,C$1,FALSE)</f>
        <v>0.28999999999999998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0</v>
      </c>
    </row>
    <row r="6" spans="1:14" x14ac:dyDescent="0.2">
      <c r="A6" s="151">
        <v>3</v>
      </c>
      <c r="B6" t="s">
        <v>262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0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0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0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4078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460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463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1" t="s">
        <v>4070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464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4071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466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467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470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472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4072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7.6999999999999999E-2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7.6999999999999999E-2</v>
      </c>
    </row>
    <row r="24" spans="1:14" x14ac:dyDescent="0.2">
      <c r="A24" s="151">
        <v>13</v>
      </c>
      <c r="B24" s="151" t="s">
        <v>4073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238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158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391</v>
      </c>
      <c r="B2" s="52"/>
      <c r="C2" s="360" t="s">
        <v>4056</v>
      </c>
      <c r="D2" s="360"/>
      <c r="F2" s="162" t="s">
        <v>178</v>
      </c>
      <c r="G2" s="162" t="s">
        <v>147</v>
      </c>
      <c r="H2" s="162" t="s">
        <v>179</v>
      </c>
      <c r="I2" s="162" t="s">
        <v>148</v>
      </c>
      <c r="J2" s="162" t="s">
        <v>173</v>
      </c>
      <c r="K2" s="162" t="s">
        <v>174</v>
      </c>
      <c r="L2" s="162" t="s">
        <v>175</v>
      </c>
      <c r="M2" s="162" t="s">
        <v>180</v>
      </c>
      <c r="N2" s="162" t="s">
        <v>176</v>
      </c>
      <c r="O2" s="162" t="s">
        <v>733</v>
      </c>
      <c r="P2" s="162" t="s">
        <v>734</v>
      </c>
      <c r="Q2" s="162" t="s">
        <v>459</v>
      </c>
    </row>
    <row r="3" spans="1:17" x14ac:dyDescent="0.2">
      <c r="A3" s="52" t="s">
        <v>392</v>
      </c>
      <c r="B3" s="52"/>
      <c r="D3" s="162" t="s">
        <v>4064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393</v>
      </c>
      <c r="B4" s="52"/>
    </row>
    <row r="5" spans="1:17" x14ac:dyDescent="0.2">
      <c r="A5" s="52" t="s">
        <v>394</v>
      </c>
      <c r="B5" s="52"/>
      <c r="C5" s="162" t="s">
        <v>736</v>
      </c>
      <c r="D5" s="162" t="str">
        <f t="shared" ref="D5:D28" si="1">IF(ISBLANK(C5),E5,C5&amp;": "&amp;E5)</f>
        <v>&lt;10 kg: MM</v>
      </c>
      <c r="E5" s="162" t="s">
        <v>123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856</v>
      </c>
      <c r="B6" s="52"/>
      <c r="C6" s="162" t="s">
        <v>737</v>
      </c>
      <c r="D6" s="162" t="str">
        <f t="shared" si="1"/>
        <v>&lt;3,5 kg: Nutrilon Nenatal Start</v>
      </c>
      <c r="E6" s="162" t="s">
        <v>738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737</v>
      </c>
      <c r="D7" s="162" t="str">
        <f t="shared" si="1"/>
        <v>&lt;3,5 kg: Nutrilon Nenatal 1</v>
      </c>
      <c r="E7" s="262" t="s">
        <v>739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740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381</v>
      </c>
      <c r="D9" s="162" t="str">
        <f t="shared" si="1"/>
        <v>3,5-10 kg: Nutrilon Standaard 1</v>
      </c>
      <c r="E9" s="162" t="s">
        <v>462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381</v>
      </c>
      <c r="D10" s="162" t="str">
        <f t="shared" si="1"/>
        <v>3,5-10 kg: Nutrilon Standaard 2</v>
      </c>
      <c r="E10" s="162" t="s">
        <v>803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736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736</v>
      </c>
      <c r="D12" s="162" t="str">
        <f t="shared" si="1"/>
        <v>&lt;10 kg: Infatrini Peptisorb</v>
      </c>
      <c r="E12" s="162" t="s">
        <v>819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736</v>
      </c>
      <c r="D13" s="162" t="str">
        <f t="shared" si="1"/>
        <v>&lt;10 kg: Nutrilon Pepti 1</v>
      </c>
      <c r="E13" s="162" t="s">
        <v>815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382</v>
      </c>
      <c r="D14" s="162" t="str">
        <f t="shared" si="1"/>
        <v>10-20 kg: Nutrini Multi Fibre</v>
      </c>
      <c r="E14" s="162" t="s">
        <v>383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382</v>
      </c>
      <c r="D15" s="162" t="str">
        <f t="shared" si="1"/>
        <v>10-20 kg: Nutrini Energy Multi Fibre</v>
      </c>
      <c r="E15" s="162" t="s">
        <v>384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382</v>
      </c>
      <c r="D16" s="162" t="str">
        <f t="shared" si="1"/>
        <v>10-20 kg: Nutrini Peptisorb</v>
      </c>
      <c r="E16" s="162" t="s">
        <v>820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382</v>
      </c>
      <c r="D17" s="162" t="str">
        <f t="shared" si="1"/>
        <v>10-20 kg: Nutrilon Pepti 2</v>
      </c>
      <c r="E17" s="162" t="s">
        <v>827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385</v>
      </c>
      <c r="D18" s="162" t="str">
        <f t="shared" si="1"/>
        <v>20-45 kg: NutriniMax Multi Fibre</v>
      </c>
      <c r="E18" s="162" t="s">
        <v>386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385</v>
      </c>
      <c r="D19" s="162" t="str">
        <f t="shared" si="1"/>
        <v>20-45 kg: NutriniMax Energy Multi Fibre</v>
      </c>
      <c r="E19" s="162" t="s">
        <v>387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385</v>
      </c>
      <c r="D20" s="162" t="str">
        <f t="shared" si="1"/>
        <v>20-45 kg: Nutrini Peptisorb</v>
      </c>
      <c r="E20" s="162" t="s">
        <v>820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385</v>
      </c>
      <c r="D21" s="162" t="str">
        <f t="shared" si="1"/>
        <v>20-45 kg: Nutrilon Pepti 2</v>
      </c>
      <c r="E21" s="162" t="s">
        <v>827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388</v>
      </c>
      <c r="D22" s="162" t="str">
        <f t="shared" si="1"/>
        <v>&gt; 45 kg: Nutrison Multi Fibre</v>
      </c>
      <c r="E22" s="162" t="s">
        <v>389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388</v>
      </c>
      <c r="D23" s="162" t="str">
        <f t="shared" si="1"/>
        <v>&gt; 45 kg: Nutrison Energy Multi Fibre</v>
      </c>
      <c r="E23" s="162" t="s">
        <v>390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388</v>
      </c>
      <c r="D24" s="162" t="str">
        <f t="shared" si="1"/>
        <v>&gt; 45 kg: Nutrison Adv Peptisorb</v>
      </c>
      <c r="E24" s="162" t="s">
        <v>821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388</v>
      </c>
      <c r="D25" s="162" t="str">
        <f t="shared" si="1"/>
        <v>&gt; 45 kg: Nutrilon Pepti 2</v>
      </c>
      <c r="E25" s="162" t="s">
        <v>827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741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742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124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4261</v>
      </c>
      <c r="F31" s="162" t="s">
        <v>178</v>
      </c>
      <c r="G31" s="162" t="s">
        <v>147</v>
      </c>
      <c r="H31" s="162" t="s">
        <v>179</v>
      </c>
      <c r="I31" s="162" t="s">
        <v>148</v>
      </c>
      <c r="J31" s="162" t="s">
        <v>173</v>
      </c>
      <c r="K31" s="162" t="s">
        <v>174</v>
      </c>
      <c r="L31" s="162" t="s">
        <v>175</v>
      </c>
      <c r="M31" s="162" t="s">
        <v>180</v>
      </c>
      <c r="N31" s="162" t="s">
        <v>176</v>
      </c>
      <c r="O31" s="162" t="s">
        <v>733</v>
      </c>
      <c r="P31" s="162" t="s">
        <v>734</v>
      </c>
      <c r="Q31" s="162" t="s">
        <v>459</v>
      </c>
    </row>
    <row r="32" spans="3:17" x14ac:dyDescent="0.2">
      <c r="D32" s="162" t="s">
        <v>4227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465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743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744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745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746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747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750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751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752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753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754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755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420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756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757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810</v>
      </c>
      <c r="E55" s="202" t="s">
        <v>828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811</v>
      </c>
      <c r="E56" s="202" t="s">
        <v>811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234</v>
      </c>
      <c r="D2" s="570" t="str">
        <f ca="1">Txt_Pat_AfspraakDat</f>
        <v>04-dec-2017</v>
      </c>
      <c r="E2" s="571"/>
      <c r="F2" s="569"/>
      <c r="G2" s="568"/>
      <c r="H2" s="573" t="s">
        <v>3476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3477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3473</v>
      </c>
      <c r="D4" s="569" t="str">
        <f>Txt_Pat_PatNo</f>
        <v/>
      </c>
      <c r="E4" s="571"/>
      <c r="F4" s="569"/>
      <c r="G4" s="568"/>
      <c r="H4" s="577" t="s">
        <v>212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110</v>
      </c>
      <c r="C7" s="623"/>
      <c r="D7" s="623" t="s">
        <v>565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563</v>
      </c>
      <c r="C9" s="605" t="str">
        <f>PedBerLab!C3</f>
        <v/>
      </c>
      <c r="D9" s="604" t="s">
        <v>356</v>
      </c>
      <c r="E9" s="605" t="str">
        <f>PedBerLab!E3</f>
        <v/>
      </c>
      <c r="F9" s="604" t="s">
        <v>357</v>
      </c>
      <c r="G9" s="605" t="str">
        <f>PedBerLab!G3</f>
        <v/>
      </c>
      <c r="H9" s="604" t="s">
        <v>111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224</v>
      </c>
      <c r="C43" s="604"/>
      <c r="D43" s="816" t="str">
        <f>IF(_Ped_Lab_Opm=0,"",_Ped_Lab_Opm)</f>
        <v/>
      </c>
      <c r="E43" s="817"/>
      <c r="F43" s="817"/>
      <c r="G43" s="817"/>
      <c r="H43" s="817"/>
      <c r="I43" s="817"/>
      <c r="J43" s="817"/>
      <c r="K43" s="817"/>
      <c r="L43" s="817"/>
    </row>
    <row r="44" spans="2:12" ht="20.100000000000001" customHeight="1" x14ac:dyDescent="0.2">
      <c r="B44" s="604"/>
      <c r="C44" s="604"/>
      <c r="D44" s="817"/>
      <c r="E44" s="817"/>
      <c r="F44" s="817"/>
      <c r="G44" s="817"/>
      <c r="H44" s="817"/>
      <c r="I44" s="817"/>
      <c r="J44" s="817"/>
      <c r="K44" s="817"/>
      <c r="L44" s="817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562</v>
      </c>
      <c r="B3" s="54" t="s">
        <v>563</v>
      </c>
      <c r="C3" s="54" t="str">
        <f>IF(OR(C4:C35)," verw","")</f>
        <v/>
      </c>
      <c r="D3" s="70" t="s">
        <v>356</v>
      </c>
      <c r="E3" s="54" t="str">
        <f>IF(OR(E4:E35)," verw","")</f>
        <v/>
      </c>
      <c r="F3" s="70" t="s">
        <v>357</v>
      </c>
      <c r="G3" s="54" t="str">
        <f>IF(OR(G4:G35)," verw","")</f>
        <v/>
      </c>
      <c r="H3" s="70" t="s">
        <v>111</v>
      </c>
      <c r="I3" s="54" t="str">
        <f>IF(OR(I4:I35)," verw","")</f>
        <v/>
      </c>
      <c r="K3" s="70" t="s">
        <v>564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184</v>
      </c>
    </row>
    <row r="39" spans="1:16" x14ac:dyDescent="0.2">
      <c r="A39" s="54" t="s">
        <v>299</v>
      </c>
      <c r="B39" s="54" t="str">
        <f>ConcatenateRange(B$4:B$35,  ", ")</f>
        <v/>
      </c>
    </row>
    <row r="40" spans="1:16" x14ac:dyDescent="0.2">
      <c r="A40" s="54" t="s">
        <v>356</v>
      </c>
      <c r="B40" s="261" t="str">
        <f>ConcatenateRange(D$4:D$34,  ", ")</f>
        <v/>
      </c>
    </row>
    <row r="41" spans="1:16" x14ac:dyDescent="0.2">
      <c r="A41" s="54" t="s">
        <v>357</v>
      </c>
      <c r="B41" s="261" t="str">
        <f>ConcatenateRange(F$4:F$34,  ", ")</f>
        <v/>
      </c>
    </row>
    <row r="42" spans="1:16" x14ac:dyDescent="0.2">
      <c r="A42" s="54" t="s">
        <v>111</v>
      </c>
      <c r="B42" s="261" t="str">
        <f>ConcatenateRange(H$4:H$34,  ", ")</f>
        <v/>
      </c>
    </row>
    <row r="43" spans="1:16" x14ac:dyDescent="0.2">
      <c r="A43" s="54" t="s">
        <v>128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234</v>
      </c>
      <c r="D2" s="591" t="str">
        <f ca="1">Txt_Pat_AfspraakDat</f>
        <v>04-dec-2017</v>
      </c>
      <c r="E2" s="590"/>
      <c r="F2" s="592"/>
      <c r="G2" s="590" t="s">
        <v>235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241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3473</v>
      </c>
      <c r="D4" s="590" t="str">
        <f>Txt_Pat_PatNo</f>
        <v/>
      </c>
      <c r="E4" s="590"/>
      <c r="F4" s="594"/>
      <c r="G4" s="590" t="s">
        <v>212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575</v>
      </c>
      <c r="D6" s="625"/>
      <c r="E6" s="625"/>
      <c r="F6" s="625"/>
      <c r="G6" s="625" t="s">
        <v>582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18" t="str">
        <f>IF(_Ped_AfsprOverig=0,"",_Ped_AfsprOverig)</f>
        <v/>
      </c>
      <c r="H18" s="819"/>
      <c r="I18" s="819"/>
      <c r="J18" s="819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19"/>
      <c r="H19" s="819"/>
      <c r="I19" s="819"/>
      <c r="J19" s="819"/>
      <c r="O19" s="348"/>
    </row>
    <row r="20" spans="2:15" ht="18" customHeight="1" thickTop="1" x14ac:dyDescent="0.2">
      <c r="G20" s="819"/>
      <c r="H20" s="819"/>
      <c r="I20" s="819"/>
      <c r="J20" s="819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581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774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776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575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581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774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561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575</v>
      </c>
      <c r="E6" s="173" t="s">
        <v>561</v>
      </c>
    </row>
    <row r="7" spans="1:8" x14ac:dyDescent="0.2">
      <c r="A7" s="174" t="s">
        <v>211</v>
      </c>
      <c r="B7" s="181" t="b">
        <v>0</v>
      </c>
      <c r="C7" s="181">
        <v>0</v>
      </c>
      <c r="D7" s="182">
        <v>0</v>
      </c>
      <c r="E7" s="175" t="s">
        <v>547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557</v>
      </c>
      <c r="F8" s="181" t="b">
        <v>0</v>
      </c>
    </row>
    <row r="9" spans="1:8" x14ac:dyDescent="0.2">
      <c r="A9" s="171" t="s">
        <v>715</v>
      </c>
      <c r="B9" s="181" t="b">
        <v>0</v>
      </c>
      <c r="C9" s="181">
        <v>0</v>
      </c>
      <c r="D9" s="182">
        <v>1</v>
      </c>
      <c r="E9" s="175" t="s">
        <v>783</v>
      </c>
      <c r="F9" s="181" t="b">
        <v>0</v>
      </c>
    </row>
    <row r="10" spans="1:8" x14ac:dyDescent="0.2">
      <c r="A10" s="171" t="s">
        <v>762</v>
      </c>
      <c r="B10" s="181" t="b">
        <v>0</v>
      </c>
      <c r="C10" s="181"/>
      <c r="D10" s="182"/>
      <c r="E10" s="175" t="s">
        <v>784</v>
      </c>
      <c r="F10" s="181" t="b">
        <v>0</v>
      </c>
    </row>
    <row r="11" spans="1:8" x14ac:dyDescent="0.2">
      <c r="A11" s="174" t="s">
        <v>605</v>
      </c>
      <c r="B11" s="181" t="b">
        <v>0</v>
      </c>
      <c r="C11" s="174" t="s">
        <v>577</v>
      </c>
      <c r="D11" s="182" t="b">
        <v>0</v>
      </c>
      <c r="E11" s="175" t="s">
        <v>785</v>
      </c>
      <c r="F11" s="181" t="b">
        <v>0</v>
      </c>
    </row>
    <row r="12" spans="1:8" x14ac:dyDescent="0.2">
      <c r="A12" s="174" t="s">
        <v>607</v>
      </c>
      <c r="B12" s="196">
        <v>0</v>
      </c>
      <c r="C12" s="176" t="s">
        <v>578</v>
      </c>
      <c r="D12" s="182" t="b">
        <v>0</v>
      </c>
      <c r="E12" s="175" t="s">
        <v>555</v>
      </c>
      <c r="F12" s="181" t="b">
        <v>0</v>
      </c>
    </row>
    <row r="13" spans="1:8" x14ac:dyDescent="0.2">
      <c r="B13" s="181"/>
      <c r="C13" s="174" t="s">
        <v>579</v>
      </c>
      <c r="D13" s="182" t="b">
        <v>0</v>
      </c>
      <c r="E13" s="177" t="s">
        <v>786</v>
      </c>
      <c r="F13" s="181" t="b">
        <v>0</v>
      </c>
    </row>
    <row r="14" spans="1:8" x14ac:dyDescent="0.2">
      <c r="B14" s="181"/>
      <c r="C14" s="174" t="s">
        <v>580</v>
      </c>
      <c r="D14" s="182" t="b">
        <v>0</v>
      </c>
      <c r="E14" s="177" t="s">
        <v>787</v>
      </c>
      <c r="F14" s="181" t="b">
        <v>0</v>
      </c>
    </row>
    <row r="15" spans="1:8" x14ac:dyDescent="0.2">
      <c r="A15" s="174" t="s">
        <v>606</v>
      </c>
      <c r="B15" s="181" t="b">
        <v>0</v>
      </c>
      <c r="D15" s="182"/>
      <c r="E15" s="177" t="s">
        <v>788</v>
      </c>
      <c r="F15" s="181" t="b">
        <v>0</v>
      </c>
    </row>
    <row r="16" spans="1:8" x14ac:dyDescent="0.2">
      <c r="A16" s="171" t="s">
        <v>503</v>
      </c>
      <c r="B16" s="181" t="b">
        <v>0</v>
      </c>
      <c r="D16" s="182"/>
      <c r="E16" s="175" t="s">
        <v>797</v>
      </c>
      <c r="F16" s="181" t="b">
        <v>0</v>
      </c>
      <c r="G16" s="181">
        <v>0</v>
      </c>
      <c r="H16" s="174"/>
    </row>
    <row r="17" spans="1:8" x14ac:dyDescent="0.2">
      <c r="A17" s="174" t="s">
        <v>502</v>
      </c>
      <c r="B17" s="181" t="b">
        <v>0</v>
      </c>
      <c r="D17" s="182"/>
      <c r="E17" s="175" t="s">
        <v>561</v>
      </c>
      <c r="F17" s="181"/>
    </row>
    <row r="18" spans="1:8" x14ac:dyDescent="0.2">
      <c r="E18" s="175" t="s">
        <v>711</v>
      </c>
      <c r="F18" s="181" t="b">
        <v>0</v>
      </c>
      <c r="G18" s="181">
        <v>0</v>
      </c>
      <c r="H18" s="181"/>
    </row>
    <row r="19" spans="1:8" x14ac:dyDescent="0.2">
      <c r="A19" s="170" t="s">
        <v>581</v>
      </c>
      <c r="B19" s="181"/>
      <c r="E19" s="175"/>
    </row>
    <row r="20" spans="1:8" x14ac:dyDescent="0.2">
      <c r="A20" s="174" t="s">
        <v>760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608</v>
      </c>
      <c r="B22" s="181" t="b">
        <v>0</v>
      </c>
      <c r="D22" s="182"/>
    </row>
    <row r="23" spans="1:8" x14ac:dyDescent="0.2">
      <c r="A23" s="174" t="s">
        <v>609</v>
      </c>
      <c r="B23" s="181" t="b">
        <v>0</v>
      </c>
      <c r="D23" s="182"/>
    </row>
    <row r="24" spans="1:8" x14ac:dyDescent="0.2">
      <c r="A24" s="171" t="s">
        <v>789</v>
      </c>
      <c r="B24" s="181" t="b">
        <v>0</v>
      </c>
      <c r="D24" s="182"/>
    </row>
    <row r="25" spans="1:8" x14ac:dyDescent="0.2">
      <c r="A25" s="171" t="s">
        <v>790</v>
      </c>
      <c r="B25" s="181" t="b">
        <v>0</v>
      </c>
      <c r="D25" s="182"/>
    </row>
    <row r="26" spans="1:8" x14ac:dyDescent="0.2">
      <c r="A26" s="170" t="s">
        <v>774</v>
      </c>
      <c r="B26" s="181"/>
      <c r="D26" s="182"/>
    </row>
    <row r="27" spans="1:8" x14ac:dyDescent="0.2">
      <c r="A27" s="174" t="s">
        <v>610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777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559</v>
      </c>
      <c r="B36" s="179" t="b">
        <v>0</v>
      </c>
      <c r="C36" s="152" t="s">
        <v>778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717</v>
      </c>
      <c r="B37" s="179" t="b">
        <v>0</v>
      </c>
      <c r="C37" s="152" t="s">
        <v>778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558</v>
      </c>
      <c r="B38" s="179" t="b">
        <v>0</v>
      </c>
      <c r="C38" s="152" t="s">
        <v>778</v>
      </c>
      <c r="D38" s="179" t="b">
        <v>0</v>
      </c>
      <c r="E38" s="177" t="str">
        <f t="shared" si="1"/>
        <v/>
      </c>
    </row>
    <row r="39" spans="1:5" x14ac:dyDescent="0.2">
      <c r="A39" s="152" t="s">
        <v>775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776</v>
      </c>
      <c r="D40" s="180">
        <v>0</v>
      </c>
    </row>
    <row r="42" spans="1:5" x14ac:dyDescent="0.2">
      <c r="A42" s="171" t="s">
        <v>799</v>
      </c>
      <c r="B42" s="181" t="b">
        <v>0</v>
      </c>
      <c r="C42" s="181">
        <v>0</v>
      </c>
    </row>
    <row r="43" spans="1:5" x14ac:dyDescent="0.2">
      <c r="A43" s="171" t="s">
        <v>800</v>
      </c>
      <c r="B43" s="181" t="b">
        <v>0</v>
      </c>
      <c r="C43" s="181">
        <v>0</v>
      </c>
    </row>
    <row r="44" spans="1:5" x14ac:dyDescent="0.2">
      <c r="A44" s="171" t="s">
        <v>801</v>
      </c>
      <c r="B44" s="181" t="b">
        <v>0</v>
      </c>
    </row>
    <row r="46" spans="1:5" x14ac:dyDescent="0.2">
      <c r="A46" s="170" t="s">
        <v>548</v>
      </c>
    </row>
    <row r="47" spans="1:5" x14ac:dyDescent="0.2">
      <c r="A47" s="174" t="s">
        <v>575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581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774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561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516</v>
      </c>
      <c r="B1" s="1" t="s">
        <v>551</v>
      </c>
      <c r="C1" s="1" t="s">
        <v>552</v>
      </c>
      <c r="D1" s="1" t="s">
        <v>770</v>
      </c>
      <c r="E1" s="1" t="s">
        <v>576</v>
      </c>
      <c r="F1" s="1" t="s">
        <v>583</v>
      </c>
      <c r="G1" s="1" t="s">
        <v>611</v>
      </c>
      <c r="H1" s="166"/>
      <c r="I1" s="1" t="s">
        <v>761</v>
      </c>
      <c r="J1" s="1" t="s">
        <v>779</v>
      </c>
    </row>
    <row r="2" spans="1:16" x14ac:dyDescent="0.2">
      <c r="G2">
        <v>1</v>
      </c>
    </row>
    <row r="3" spans="1:16" x14ac:dyDescent="0.2">
      <c r="A3" s="152" t="s">
        <v>512</v>
      </c>
      <c r="B3" s="157" t="s">
        <v>763</v>
      </c>
      <c r="C3" s="152" t="s">
        <v>766</v>
      </c>
      <c r="D3" s="152" t="s">
        <v>771</v>
      </c>
      <c r="E3" s="152" t="s">
        <v>577</v>
      </c>
      <c r="F3" s="152" t="s">
        <v>584</v>
      </c>
      <c r="G3">
        <v>2</v>
      </c>
      <c r="H3" s="151" t="s">
        <v>612</v>
      </c>
      <c r="I3" s="194" t="s">
        <v>791</v>
      </c>
      <c r="J3" t="s">
        <v>780</v>
      </c>
      <c r="N3" s="155"/>
      <c r="O3" s="151"/>
      <c r="P3" s="151"/>
    </row>
    <row r="4" spans="1:16" x14ac:dyDescent="0.2">
      <c r="A4" s="152" t="s">
        <v>513</v>
      </c>
      <c r="B4" s="157" t="s">
        <v>549</v>
      </c>
      <c r="C4" s="152" t="s">
        <v>767</v>
      </c>
      <c r="D4" s="152" t="s">
        <v>772</v>
      </c>
      <c r="E4" s="152" t="s">
        <v>578</v>
      </c>
      <c r="F4" s="152" t="s">
        <v>585</v>
      </c>
      <c r="G4">
        <v>3</v>
      </c>
      <c r="H4" s="151" t="s">
        <v>613</v>
      </c>
      <c r="I4" s="194" t="s">
        <v>792</v>
      </c>
      <c r="J4" t="s">
        <v>781</v>
      </c>
      <c r="N4" s="152"/>
      <c r="O4" s="151"/>
      <c r="P4" s="151"/>
    </row>
    <row r="5" spans="1:16" x14ac:dyDescent="0.2">
      <c r="A5" s="152" t="s">
        <v>514</v>
      </c>
      <c r="B5" s="157" t="s">
        <v>550</v>
      </c>
      <c r="C5" s="152" t="s">
        <v>768</v>
      </c>
      <c r="D5" s="152" t="s">
        <v>773</v>
      </c>
      <c r="E5" s="152" t="s">
        <v>579</v>
      </c>
      <c r="F5" s="152" t="s">
        <v>586</v>
      </c>
      <c r="G5" s="151">
        <v>4</v>
      </c>
      <c r="H5" s="151" t="s">
        <v>614</v>
      </c>
      <c r="I5" s="194" t="s">
        <v>793</v>
      </c>
      <c r="J5" t="s">
        <v>782</v>
      </c>
      <c r="N5" s="152"/>
      <c r="O5" s="151"/>
      <c r="P5" s="151"/>
    </row>
    <row r="6" spans="1:16" x14ac:dyDescent="0.2">
      <c r="A6" s="179"/>
      <c r="B6" s="157" t="s">
        <v>716</v>
      </c>
      <c r="C6" t="s">
        <v>769</v>
      </c>
      <c r="E6" s="152" t="s">
        <v>580</v>
      </c>
      <c r="F6" s="152" t="s">
        <v>587</v>
      </c>
      <c r="G6" s="151">
        <v>5</v>
      </c>
      <c r="H6" s="151" t="s">
        <v>615</v>
      </c>
      <c r="I6" s="165"/>
      <c r="N6" s="151"/>
      <c r="O6" s="151"/>
      <c r="P6" s="151"/>
    </row>
    <row r="7" spans="1:16" x14ac:dyDescent="0.2">
      <c r="B7" s="157" t="s">
        <v>764</v>
      </c>
      <c r="E7" s="152"/>
      <c r="G7" s="151">
        <v>6</v>
      </c>
      <c r="H7" s="151" t="s">
        <v>616</v>
      </c>
      <c r="I7" s="165"/>
      <c r="N7" s="151"/>
      <c r="O7" s="151"/>
      <c r="P7" s="151"/>
    </row>
    <row r="8" spans="1:16" x14ac:dyDescent="0.2">
      <c r="B8" s="157" t="s">
        <v>765</v>
      </c>
      <c r="G8" s="151">
        <v>7</v>
      </c>
      <c r="H8" s="151" t="s">
        <v>617</v>
      </c>
      <c r="I8" s="165"/>
      <c r="N8" s="151"/>
      <c r="O8" s="151"/>
      <c r="P8" s="151"/>
    </row>
    <row r="9" spans="1:16" x14ac:dyDescent="0.2">
      <c r="G9" s="151">
        <v>8</v>
      </c>
      <c r="H9" s="151" t="s">
        <v>618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620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621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622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623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624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625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626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627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630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631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632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633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634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635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636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637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640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641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642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643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644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645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646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647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650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651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652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653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654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655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656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657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660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661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662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663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664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665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666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667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670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671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672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673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674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675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676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677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680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681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682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683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684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685</v>
      </c>
      <c r="I76" s="165"/>
    </row>
    <row r="77" spans="7:16" x14ac:dyDescent="0.2">
      <c r="G77" s="151">
        <v>76</v>
      </c>
      <c r="H77" s="151" t="s">
        <v>686</v>
      </c>
      <c r="I77" s="165"/>
    </row>
    <row r="78" spans="7:16" x14ac:dyDescent="0.2">
      <c r="G78" s="151">
        <v>77</v>
      </c>
      <c r="H78" s="151" t="s">
        <v>687</v>
      </c>
      <c r="I78" s="165"/>
    </row>
    <row r="79" spans="7:16" x14ac:dyDescent="0.2">
      <c r="G79" s="151">
        <v>78</v>
      </c>
      <c r="H79" s="151" t="s">
        <v>688</v>
      </c>
      <c r="I79" s="165"/>
    </row>
    <row r="80" spans="7:16" x14ac:dyDescent="0.2">
      <c r="G80" s="151">
        <v>79</v>
      </c>
      <c r="H80" s="151" t="s">
        <v>689</v>
      </c>
      <c r="I80" s="165"/>
    </row>
    <row r="81" spans="7:9" x14ac:dyDescent="0.2">
      <c r="G81" s="151">
        <v>80</v>
      </c>
      <c r="H81" s="151" t="s">
        <v>690</v>
      </c>
      <c r="I81" s="165"/>
    </row>
    <row r="82" spans="7:9" x14ac:dyDescent="0.2">
      <c r="G82" s="151">
        <v>81</v>
      </c>
      <c r="H82" s="151" t="s">
        <v>691</v>
      </c>
      <c r="I82" s="165"/>
    </row>
    <row r="83" spans="7:9" x14ac:dyDescent="0.2">
      <c r="G83" s="151">
        <v>82</v>
      </c>
      <c r="H83" s="151" t="s">
        <v>692</v>
      </c>
      <c r="I83" s="165"/>
    </row>
    <row r="84" spans="7:9" x14ac:dyDescent="0.2">
      <c r="G84" s="151">
        <v>83</v>
      </c>
      <c r="H84" s="151" t="s">
        <v>693</v>
      </c>
      <c r="I84" s="165"/>
    </row>
    <row r="85" spans="7:9" x14ac:dyDescent="0.2">
      <c r="G85" s="151">
        <v>84</v>
      </c>
      <c r="H85" s="151" t="s">
        <v>694</v>
      </c>
      <c r="I85" s="165"/>
    </row>
    <row r="86" spans="7:9" x14ac:dyDescent="0.2">
      <c r="G86" s="151">
        <v>85</v>
      </c>
      <c r="H86" s="151" t="s">
        <v>695</v>
      </c>
      <c r="I86" s="165"/>
    </row>
    <row r="87" spans="7:9" x14ac:dyDescent="0.2">
      <c r="G87" s="151">
        <v>86</v>
      </c>
      <c r="H87" s="151" t="s">
        <v>696</v>
      </c>
      <c r="I87" s="165"/>
    </row>
    <row r="88" spans="7:9" x14ac:dyDescent="0.2">
      <c r="G88" s="151">
        <v>87</v>
      </c>
      <c r="H88" s="151" t="s">
        <v>697</v>
      </c>
      <c r="I88" s="165"/>
    </row>
    <row r="89" spans="7:9" x14ac:dyDescent="0.2">
      <c r="G89" s="151">
        <v>88</v>
      </c>
      <c r="H89" s="151" t="s">
        <v>698</v>
      </c>
      <c r="I89" s="165"/>
    </row>
    <row r="90" spans="7:9" x14ac:dyDescent="0.2">
      <c r="G90" s="151">
        <v>89</v>
      </c>
      <c r="H90" s="151" t="s">
        <v>699</v>
      </c>
      <c r="I90" s="165"/>
    </row>
    <row r="91" spans="7:9" x14ac:dyDescent="0.2">
      <c r="G91" s="151">
        <v>90</v>
      </c>
      <c r="H91" s="151" t="s">
        <v>700</v>
      </c>
      <c r="I91" s="165"/>
    </row>
    <row r="92" spans="7:9" x14ac:dyDescent="0.2">
      <c r="G92" s="151">
        <v>91</v>
      </c>
      <c r="H92" s="151" t="s">
        <v>701</v>
      </c>
      <c r="I92" s="165"/>
    </row>
    <row r="93" spans="7:9" x14ac:dyDescent="0.2">
      <c r="G93" s="151">
        <v>92</v>
      </c>
      <c r="H93" s="151" t="s">
        <v>702</v>
      </c>
      <c r="I93" s="165"/>
    </row>
    <row r="94" spans="7:9" x14ac:dyDescent="0.2">
      <c r="G94" s="151">
        <v>93</v>
      </c>
      <c r="H94" s="151" t="s">
        <v>703</v>
      </c>
      <c r="I94" s="165"/>
    </row>
    <row r="95" spans="7:9" x14ac:dyDescent="0.2">
      <c r="G95" s="151">
        <v>94</v>
      </c>
      <c r="H95" s="151" t="s">
        <v>704</v>
      </c>
      <c r="I95" s="165"/>
    </row>
    <row r="96" spans="7:9" x14ac:dyDescent="0.2">
      <c r="G96" s="151">
        <v>95</v>
      </c>
      <c r="H96" s="151" t="s">
        <v>705</v>
      </c>
      <c r="I96" s="165"/>
    </row>
    <row r="97" spans="7:9" x14ac:dyDescent="0.2">
      <c r="G97" s="151">
        <v>96</v>
      </c>
      <c r="H97" s="151" t="s">
        <v>706</v>
      </c>
      <c r="I97" s="165"/>
    </row>
    <row r="98" spans="7:9" x14ac:dyDescent="0.2">
      <c r="G98" s="151">
        <v>97</v>
      </c>
      <c r="H98" s="151" t="s">
        <v>707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595</v>
      </c>
      <c r="M1" s="443" t="s">
        <v>602</v>
      </c>
      <c r="N1" s="443" t="s">
        <v>596</v>
      </c>
      <c r="O1" s="443"/>
      <c r="P1" s="443"/>
      <c r="Q1" s="443"/>
      <c r="R1" s="443"/>
      <c r="S1" s="443" t="s">
        <v>603</v>
      </c>
      <c r="T1" s="443" t="s">
        <v>604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332</v>
      </c>
      <c r="D4" s="587" t="s">
        <v>333</v>
      </c>
      <c r="E4" s="587" t="s">
        <v>211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243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143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301</v>
      </c>
      <c r="C14" s="598" t="s">
        <v>251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210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252</v>
      </c>
      <c r="D16" s="430" t="str">
        <f>IF(ROUND(0.02*(E5),1)&lt;0.1,"0,1 mg iv",IF(ROUND(0.02*(E5),1)&gt;0.5,"0,5 mg iv",ROUND(0.02*(E5),1)&amp;" mg iv"))</f>
        <v>0,1 mg iv</v>
      </c>
      <c r="E16" s="823" t="str">
        <f>"= "&amp;IF(ROUND(0.02*(E5),1)&lt;0.1,0.1,IF(ROUND(0.02*(E5),1)&gt;0.5,0.5,ROUND(0.02*(E5),1)))*2&amp;" ml van 0,5 mg/ml (min 0,1 mg)"</f>
        <v>= 0,2 ml van 0,5 mg/ml (min 0,1 mg)</v>
      </c>
      <c r="F16" s="823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4"/>
      <c r="F17" s="824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206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253</v>
      </c>
      <c r="D20" s="430" t="str">
        <f>IF(0.01*E5&gt;0.4,"0,4 mg iv",0.01*E5&amp;" mg iv")</f>
        <v>0 mg iv</v>
      </c>
      <c r="E20" s="82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3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4"/>
      <c r="F21" s="824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207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246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257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308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1" t="s">
        <v>7024</v>
      </c>
      <c r="C27" s="598" t="s">
        <v>339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2"/>
      <c r="C28" s="598" t="s">
        <v>242</v>
      </c>
      <c r="D28" s="415" t="str">
        <f>IF(E5/10&gt;10,"10 ml iv",E5/10 &amp;" ml iv")</f>
        <v>0 ml iv</v>
      </c>
      <c r="E28" s="415" t="s">
        <v>181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0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0"/>
      <c r="C31" s="598" t="s">
        <v>209</v>
      </c>
      <c r="D31" s="430" t="str">
        <f>IF((20*E5)&gt;1500,"1500 mg iv",20*E5&amp;" mg iv")</f>
        <v>0 mg iv</v>
      </c>
      <c r="E31" s="82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3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3"/>
      <c r="F32" s="823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281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315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229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340</v>
      </c>
      <c r="E40" s="430"/>
      <c r="F40" s="430" t="s">
        <v>329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330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249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360</v>
      </c>
      <c r="D2" s="216" t="str">
        <f ca="1">Txt_Pat_AfspraakDat</f>
        <v>04-dec-2017</v>
      </c>
      <c r="E2" s="215" t="s">
        <v>361</v>
      </c>
      <c r="F2" s="825" t="str">
        <f>Txt_Pat_FullName</f>
        <v/>
      </c>
      <c r="G2" s="825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155</v>
      </c>
      <c r="D3" s="219" t="str">
        <f ca="1">Txt_Pat_OpnameDag</f>
        <v>(dag 41612)</v>
      </c>
      <c r="E3" s="215" t="s">
        <v>359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395</v>
      </c>
      <c r="D4" s="219" t="str">
        <f>Txt_Pat_Bed</f>
        <v/>
      </c>
      <c r="E4" s="775" t="s">
        <v>249</v>
      </c>
      <c r="F4" s="208" t="str">
        <f>_User_LastName&amp;", "&amp;_User_FirstName</f>
        <v>Bollen, C.</v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182</v>
      </c>
      <c r="D6" s="212" t="str">
        <f>Txt_Ped_Ent_Sonde</f>
        <v/>
      </c>
      <c r="F6" s="217" t="s">
        <v>216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4805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224</v>
      </c>
      <c r="D12" s="826">
        <f>_Ped_Ent_Opm</f>
        <v>0</v>
      </c>
      <c r="E12" s="827"/>
      <c r="F12" s="827"/>
      <c r="G12" s="827"/>
      <c r="H12" s="827"/>
      <c r="I12" s="827"/>
      <c r="J12" s="82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299</v>
      </c>
      <c r="D15" s="834" t="str">
        <f>TRIM(Txt_Ped_Lab_1)</f>
        <v/>
      </c>
      <c r="E15" s="835"/>
      <c r="F15" s="835"/>
      <c r="G15" s="835"/>
      <c r="H15" s="835"/>
      <c r="I15" s="835"/>
      <c r="J15" s="835"/>
      <c r="L15" s="218"/>
    </row>
    <row r="16" spans="1:12" ht="12.6" customHeight="1" x14ac:dyDescent="0.2">
      <c r="B16" s="217"/>
      <c r="C16" s="217" t="s">
        <v>356</v>
      </c>
      <c r="D16" s="832" t="str">
        <f>TRIM(Txt_Ped_Lab_2)</f>
        <v/>
      </c>
      <c r="E16" s="833"/>
      <c r="F16" s="833"/>
      <c r="G16" s="833"/>
      <c r="H16" s="833"/>
      <c r="I16" s="833"/>
      <c r="J16" s="833"/>
      <c r="L16" s="218"/>
    </row>
    <row r="17" spans="1:12" ht="12.6" customHeight="1" x14ac:dyDescent="0.2">
      <c r="B17" s="217"/>
      <c r="C17" s="217" t="s">
        <v>357</v>
      </c>
      <c r="D17" s="832" t="str">
        <f>TRIM(Txt_Ped_Lab_3)</f>
        <v/>
      </c>
      <c r="E17" s="836"/>
      <c r="F17" s="836"/>
      <c r="G17" s="836"/>
      <c r="H17" s="836"/>
      <c r="I17" s="836"/>
      <c r="J17" s="836"/>
      <c r="L17" s="218"/>
    </row>
    <row r="18" spans="1:12" ht="12.6" customHeight="1" x14ac:dyDescent="0.2">
      <c r="B18" s="217"/>
      <c r="C18" s="217" t="s">
        <v>111</v>
      </c>
      <c r="D18" s="832" t="str">
        <f>TRIM(Txt_Ped_Lab_4)</f>
        <v/>
      </c>
      <c r="E18" s="836"/>
      <c r="F18" s="836"/>
      <c r="G18" s="836"/>
      <c r="H18" s="836"/>
      <c r="I18" s="836"/>
      <c r="J18" s="836"/>
      <c r="L18" s="218"/>
    </row>
    <row r="19" spans="1:12" ht="12.6" customHeight="1" x14ac:dyDescent="0.2">
      <c r="B19" s="217"/>
      <c r="C19" s="227" t="s">
        <v>18</v>
      </c>
      <c r="D19" s="832" t="str">
        <f>TRIM(Txt_Ped_Lab_5)</f>
        <v/>
      </c>
      <c r="E19" s="837"/>
      <c r="F19" s="837"/>
      <c r="G19" s="837"/>
      <c r="H19" s="837"/>
      <c r="I19" s="837"/>
      <c r="J19" s="837"/>
      <c r="L19" s="218"/>
    </row>
    <row r="20" spans="1:12" ht="12.6" customHeight="1" x14ac:dyDescent="0.2">
      <c r="B20" s="217"/>
      <c r="C20" s="227" t="s">
        <v>224</v>
      </c>
      <c r="D20" s="828">
        <f>_Ped_Lab_Opm</f>
        <v>0</v>
      </c>
      <c r="E20" s="829"/>
      <c r="F20" s="829"/>
      <c r="G20" s="829"/>
      <c r="H20" s="829"/>
      <c r="I20" s="829"/>
      <c r="J20" s="829"/>
      <c r="L20" s="218"/>
    </row>
    <row r="21" spans="1:12" ht="12.6" customHeight="1" x14ac:dyDescent="0.2">
      <c r="A21" s="221"/>
      <c r="B21" s="226"/>
      <c r="C21" s="228"/>
      <c r="D21" s="830"/>
      <c r="E21" s="830"/>
      <c r="F21" s="830"/>
      <c r="G21" s="830"/>
      <c r="H21" s="830"/>
      <c r="I21" s="830"/>
      <c r="J21" s="83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218</v>
      </c>
      <c r="C24" s="230" t="s">
        <v>575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219</v>
      </c>
      <c r="C25" s="230" t="s">
        <v>581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220</v>
      </c>
      <c r="C26" s="230" t="s">
        <v>774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221</v>
      </c>
      <c r="C27" s="230" t="s">
        <v>561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355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360</v>
      </c>
      <c r="D34" s="216" t="str">
        <f ca="1">Txt_Pat_AfspraakDat</f>
        <v>04-dec-2017</v>
      </c>
      <c r="E34" s="215" t="s">
        <v>361</v>
      </c>
      <c r="F34" s="825" t="str">
        <f>Txt_Pat_FullName</f>
        <v/>
      </c>
      <c r="G34" s="825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155</v>
      </c>
      <c r="D35" s="219" t="str">
        <f ca="1">Txt_Pat_OpnameDag</f>
        <v>(dag 41612)</v>
      </c>
      <c r="E35" s="215" t="s">
        <v>359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395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224</v>
      </c>
      <c r="D46" s="826">
        <f>_Ped_Lijn_Opm</f>
        <v>0</v>
      </c>
      <c r="E46" s="827"/>
      <c r="F46" s="827"/>
      <c r="G46" s="827"/>
      <c r="H46" s="827"/>
      <c r="I46" s="827"/>
      <c r="J46" s="82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225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231</v>
      </c>
      <c r="D50" s="217"/>
      <c r="E50" s="217" t="s">
        <v>74</v>
      </c>
      <c r="F50" s="217"/>
      <c r="G50" s="217" t="s">
        <v>232</v>
      </c>
      <c r="H50" s="217"/>
      <c r="I50" s="217"/>
      <c r="J50" s="217" t="s">
        <v>140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224</v>
      </c>
      <c r="D72" s="828">
        <f>_Ped_MedIV_Opm</f>
        <v>0</v>
      </c>
      <c r="E72" s="828"/>
      <c r="F72" s="828"/>
      <c r="G72" s="828"/>
      <c r="H72" s="828"/>
      <c r="I72" s="828"/>
      <c r="J72" s="828"/>
      <c r="L72" s="218"/>
    </row>
    <row r="73" spans="1:12" ht="12.6" customHeight="1" x14ac:dyDescent="0.2">
      <c r="D73" s="831"/>
      <c r="E73" s="831"/>
      <c r="F73" s="831"/>
      <c r="G73" s="831"/>
      <c r="H73" s="831"/>
      <c r="I73" s="831"/>
      <c r="J73" s="831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360</v>
      </c>
      <c r="D75" s="216" t="str">
        <f ca="1">Txt_Pat_AfspraakDat</f>
        <v>04-dec-2017</v>
      </c>
      <c r="E75" s="215" t="s">
        <v>361</v>
      </c>
      <c r="F75" s="825" t="str">
        <f>Txt_Pat_FullName</f>
        <v/>
      </c>
      <c r="G75" s="825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155</v>
      </c>
      <c r="D76" s="219" t="str">
        <f ca="1">Txt_Pat_OpnameDag</f>
        <v>(dag 41612)</v>
      </c>
      <c r="E76" s="215" t="s">
        <v>359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395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224</v>
      </c>
      <c r="D99" s="826">
        <f>_Ped_TPN_Opm</f>
        <v>0</v>
      </c>
      <c r="E99" s="827"/>
      <c r="F99" s="827"/>
      <c r="G99" s="827"/>
      <c r="H99" s="827"/>
      <c r="I99" s="827"/>
      <c r="J99" s="82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280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265</v>
      </c>
      <c r="D103" s="212" t="str">
        <f>VLOOKUP(C103,Tbl_Ped_Totalen,13,FALSE )</f>
        <v>0 ml/kg</v>
      </c>
      <c r="E103" s="215" t="s">
        <v>178</v>
      </c>
      <c r="F103" s="212" t="str">
        <f>VLOOKUP(E103,Tbl_Ped_Totalen,13,FALSE )</f>
        <v>0 kcal/kg</v>
      </c>
      <c r="G103" s="215" t="s">
        <v>144</v>
      </c>
      <c r="H103" s="212" t="str">
        <f>VLOOKUP(G103,Tbl_Ped_Totalen,13,FALSE )</f>
        <v>0 mmol/kg</v>
      </c>
      <c r="I103" s="215" t="s">
        <v>818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147</v>
      </c>
      <c r="D104" s="212" t="str">
        <f>VLOOKUP(C104,Tbl_Ped_Totalen,13,FALSE )</f>
        <v>0 gram/kg</v>
      </c>
      <c r="E104" s="215" t="s">
        <v>266</v>
      </c>
      <c r="F104" s="212" t="str">
        <f>VLOOKUP(E104,Tbl_Ped_Totalen,13,FALSE )</f>
        <v>0 mmol/kg</v>
      </c>
      <c r="G104" s="215" t="s">
        <v>145</v>
      </c>
      <c r="H104" s="212" t="str">
        <f>VLOOKUP(G104,Tbl_Ped_Totalen,13,FALSE )</f>
        <v>0 mmol/kg</v>
      </c>
      <c r="I104" s="215" t="s">
        <v>817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143</v>
      </c>
      <c r="D105" s="212" t="str">
        <f>VLOOKUP(C105,Tbl_Ped_Totalen,13,FALSE )</f>
        <v>0 gram/kg</v>
      </c>
      <c r="E105" s="215" t="s">
        <v>267</v>
      </c>
      <c r="F105" s="212" t="str">
        <f>VLOOKUP(E105,Tbl_Ped_Totalen,13,FALSE )</f>
        <v>0 mmol/kg</v>
      </c>
      <c r="G105" s="215" t="s">
        <v>146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148</v>
      </c>
      <c r="D106" s="221" t="str">
        <f>VLOOKUP(C106,Tbl_Ped_Totalen,13,FALSE )</f>
        <v>0 gram/kg</v>
      </c>
      <c r="E106" s="243" t="s">
        <v>816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0" t="str">
        <f ca="1">Txt_Pat_GeboorteDat</f>
        <v/>
      </c>
      <c r="F2" s="840"/>
      <c r="G2" s="209" t="str">
        <f>Txt_Pat_Gewicht</f>
        <v>Gewicht:</v>
      </c>
      <c r="H2" s="503"/>
      <c r="O2" s="503" t="s">
        <v>138</v>
      </c>
      <c r="Q2" s="838" t="str">
        <f>_User_LastName&amp;", "&amp;_User_FirstName</f>
        <v>Bollen, C.</v>
      </c>
      <c r="R2" s="838"/>
      <c r="S2" s="838"/>
      <c r="T2" s="838"/>
      <c r="U2" s="838"/>
      <c r="V2" s="838"/>
      <c r="X2" s="497" t="s">
        <v>234</v>
      </c>
      <c r="AA2" s="839">
        <f ca="1">TODAY()</f>
        <v>43073</v>
      </c>
      <c r="AB2" s="839"/>
      <c r="AC2" s="839"/>
      <c r="AD2" s="839"/>
      <c r="AE2" s="839"/>
    </row>
    <row r="3" spans="1:32" ht="26.1" customHeight="1" x14ac:dyDescent="0.2">
      <c r="B3" s="16" t="s">
        <v>259</v>
      </c>
      <c r="C3" s="17" t="s">
        <v>260</v>
      </c>
      <c r="D3" s="17"/>
      <c r="E3" s="17"/>
      <c r="F3" s="18" t="s">
        <v>240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776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41">
        <f ca="1">TODAY()</f>
        <v>43073</v>
      </c>
      <c r="AB25" s="841"/>
      <c r="AC25" s="841"/>
      <c r="AD25" s="841"/>
      <c r="AE25"/>
      <c r="AF25"/>
    </row>
    <row r="26" spans="2:32" s="151" customFormat="1" ht="26.1" customHeight="1" x14ac:dyDescent="0.2">
      <c r="B26" s="16" t="s">
        <v>259</v>
      </c>
      <c r="C26" s="17" t="s">
        <v>260</v>
      </c>
      <c r="D26" s="17"/>
      <c r="E26" s="17"/>
      <c r="F26" s="18" t="s">
        <v>240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F2" sqref="F2"/>
    </sheetView>
  </sheetViews>
  <sheetFormatPr defaultColWidth="9.140625" defaultRowHeight="12.75" x14ac:dyDescent="0.2"/>
  <cols>
    <col min="1" max="1" width="8.7109375" style="152" customWidth="1"/>
    <col min="2" max="2" width="23.85546875" style="152" customWidth="1"/>
    <col min="3" max="3" width="9.28515625" style="152" bestFit="1" customWidth="1"/>
    <col min="4" max="6" width="10.7109375" style="152" customWidth="1"/>
    <col min="7" max="7" width="11.7109375" style="152" customWidth="1"/>
    <col min="8" max="8" width="14.7109375" style="152" customWidth="1"/>
    <col min="9" max="16384" width="9.140625" style="152"/>
  </cols>
  <sheetData>
    <row r="1" spans="1:8" x14ac:dyDescent="0.2">
      <c r="A1" s="183" t="s">
        <v>191</v>
      </c>
      <c r="F1" s="1" t="s">
        <v>7543</v>
      </c>
    </row>
    <row r="3" spans="1:8" x14ac:dyDescent="0.2">
      <c r="A3" s="152" t="s">
        <v>192</v>
      </c>
      <c r="B3" s="510">
        <f ca="1">TODAY()</f>
        <v>43073</v>
      </c>
      <c r="F3" s="511" t="str">
        <f>Txt_Pat_PatNo</f>
        <v/>
      </c>
      <c r="G3" s="512"/>
      <c r="H3" s="513"/>
    </row>
    <row r="4" spans="1:8" x14ac:dyDescent="0.2">
      <c r="F4" s="514" t="str">
        <f>Txt_Pat_FullName</f>
        <v/>
      </c>
      <c r="G4" s="164"/>
      <c r="H4" s="515"/>
    </row>
    <row r="5" spans="1:8" x14ac:dyDescent="0.2">
      <c r="A5" s="152" t="s">
        <v>193</v>
      </c>
      <c r="B5" s="152" t="s">
        <v>300</v>
      </c>
      <c r="F5" s="516" t="str">
        <f ca="1">Txt_Pat_GeboorteDat</f>
        <v/>
      </c>
      <c r="G5" s="164"/>
      <c r="H5" s="515"/>
    </row>
    <row r="6" spans="1:8" x14ac:dyDescent="0.2">
      <c r="A6" s="183" t="s">
        <v>395</v>
      </c>
      <c r="B6" s="152">
        <f>__1_Bed</f>
        <v>0</v>
      </c>
      <c r="F6" s="514" t="str">
        <f>Txt_Pat_Gewicht</f>
        <v>Gewicht:</v>
      </c>
      <c r="G6" s="164"/>
      <c r="H6" s="515"/>
    </row>
    <row r="7" spans="1:8" x14ac:dyDescent="0.2">
      <c r="A7" s="152" t="s">
        <v>249</v>
      </c>
      <c r="B7" s="152" t="s">
        <v>194</v>
      </c>
      <c r="F7" s="517"/>
      <c r="G7" s="518"/>
      <c r="H7" s="519"/>
    </row>
    <row r="8" spans="1:8" x14ac:dyDescent="0.2">
      <c r="A8" s="152" t="s">
        <v>222</v>
      </c>
      <c r="B8" s="152" t="s">
        <v>194</v>
      </c>
    </row>
    <row r="10" spans="1:8" ht="13.5" thickBot="1" x14ac:dyDescent="0.25">
      <c r="A10" s="152" t="str">
        <f>IF(_Pat_Gewicht&lt;7,"Tot. hoev. vocht* (150 ml/kg/24 uur):","Tot. hoev. vocht* (110-90 ml/kg/24 uur):")</f>
        <v>Tot. hoev. vocht* (150 ml/kg/24 uur):</v>
      </c>
      <c r="C10" s="152">
        <f>PedBerTPN!G26</f>
        <v>0</v>
      </c>
      <c r="D10" s="152" t="s">
        <v>250</v>
      </c>
    </row>
    <row r="11" spans="1:8" ht="13.5" thickTop="1" x14ac:dyDescent="0.2">
      <c r="A11" s="855" t="s">
        <v>16</v>
      </c>
      <c r="B11" s="856"/>
      <c r="C11" s="856"/>
      <c r="D11" s="856"/>
      <c r="E11" s="856"/>
      <c r="F11" s="856"/>
      <c r="G11" s="856"/>
      <c r="H11" s="857"/>
    </row>
    <row r="12" spans="1:8" ht="25.5" x14ac:dyDescent="0.2">
      <c r="A12" s="520" t="s">
        <v>237</v>
      </c>
      <c r="B12" s="858" t="s">
        <v>127</v>
      </c>
      <c r="C12" s="860"/>
      <c r="D12" s="862" t="s">
        <v>128</v>
      </c>
      <c r="E12" s="862" t="s">
        <v>129</v>
      </c>
      <c r="F12" s="862" t="s">
        <v>130</v>
      </c>
      <c r="G12" s="521"/>
      <c r="H12" s="521" t="s">
        <v>131</v>
      </c>
    </row>
    <row r="13" spans="1:8" x14ac:dyDescent="0.2">
      <c r="A13" s="789" t="s">
        <v>132</v>
      </c>
      <c r="B13" s="859"/>
      <c r="C13" s="861"/>
      <c r="D13" s="863"/>
      <c r="E13" s="863"/>
      <c r="F13" s="863"/>
      <c r="G13" s="521" t="s">
        <v>133</v>
      </c>
      <c r="H13" s="522" t="s">
        <v>134</v>
      </c>
    </row>
    <row r="14" spans="1:8" ht="20.100000000000001" customHeight="1" x14ac:dyDescent="0.2">
      <c r="A14" s="845" t="str">
        <f>IF(PedBerTPN!G5=0,"",PedBerTPN!V3)</f>
        <v/>
      </c>
      <c r="B14" s="523" t="s">
        <v>32</v>
      </c>
      <c r="C14" s="791"/>
      <c r="D14" s="791" t="s">
        <v>135</v>
      </c>
      <c r="E14" s="791" t="s">
        <v>135</v>
      </c>
      <c r="F14" s="792" t="s">
        <v>135</v>
      </c>
      <c r="G14" s="524" t="str">
        <f>IF(A14="","",PedBerTPN!W9)</f>
        <v/>
      </c>
      <c r="H14" s="801"/>
    </row>
    <row r="15" spans="1:8" ht="20.100000000000001" customHeight="1" x14ac:dyDescent="0.2">
      <c r="A15" s="846"/>
      <c r="B15" s="525" t="s">
        <v>318</v>
      </c>
      <c r="C15" s="526"/>
      <c r="D15" s="526" t="s">
        <v>37</v>
      </c>
      <c r="E15" s="526" t="s">
        <v>69</v>
      </c>
      <c r="F15" s="527" t="s">
        <v>69</v>
      </c>
      <c r="G15" s="524" t="str">
        <f>IF(A14="","",PedBerTPN!W10)</f>
        <v/>
      </c>
      <c r="H15" s="801"/>
    </row>
    <row r="16" spans="1:8" ht="20.100000000000001" customHeight="1" x14ac:dyDescent="0.2">
      <c r="A16" s="520"/>
      <c r="B16" s="525" t="s">
        <v>319</v>
      </c>
      <c r="C16" s="526"/>
      <c r="D16" s="526" t="s">
        <v>136</v>
      </c>
      <c r="E16" s="526" t="s">
        <v>38</v>
      </c>
      <c r="F16" s="527" t="s">
        <v>39</v>
      </c>
      <c r="G16" s="528" t="str">
        <f>PedBerTPN!W5</f>
        <v/>
      </c>
      <c r="H16" s="801"/>
    </row>
    <row r="17" spans="1:8" ht="20.100000000000001" customHeight="1" x14ac:dyDescent="0.2">
      <c r="A17" s="520"/>
      <c r="B17" s="525" t="s">
        <v>463</v>
      </c>
      <c r="C17" s="526"/>
      <c r="D17" s="526" t="s">
        <v>40</v>
      </c>
      <c r="E17" s="526"/>
      <c r="F17" s="527"/>
      <c r="G17" s="528" t="str">
        <f>IF(B17=PedBerTPN!H8,PedBerTPN!W8,"")</f>
        <v/>
      </c>
      <c r="H17" s="801"/>
    </row>
    <row r="18" spans="1:8" ht="20.100000000000001" customHeight="1" x14ac:dyDescent="0.2">
      <c r="A18" s="520"/>
      <c r="B18" s="525" t="s">
        <v>4851</v>
      </c>
      <c r="C18" s="526"/>
      <c r="D18" s="526"/>
      <c r="E18" s="526" t="s">
        <v>41</v>
      </c>
      <c r="F18" s="527"/>
      <c r="G18" s="528" t="str">
        <f>IF(B17=PedBerTPN!H8,PedBerTPN!W8,"")</f>
        <v/>
      </c>
      <c r="H18" s="801"/>
    </row>
    <row r="19" spans="1:8" ht="20.100000000000001" customHeight="1" x14ac:dyDescent="0.2">
      <c r="A19" s="520"/>
      <c r="B19" s="525" t="s">
        <v>4071</v>
      </c>
      <c r="C19" s="526"/>
      <c r="D19" s="526"/>
      <c r="E19" s="526"/>
      <c r="F19" s="527" t="s">
        <v>42</v>
      </c>
      <c r="G19" s="528" t="str">
        <f>IF(B17=PedBerTPN!H8,PedBerTPN!W8,"")</f>
        <v/>
      </c>
      <c r="H19" s="801"/>
    </row>
    <row r="20" spans="1:8" ht="20.100000000000001" customHeight="1" x14ac:dyDescent="0.2">
      <c r="A20" s="520"/>
      <c r="B20" s="525" t="str">
        <f>IF($A$14="","",PedBerTPN!$H$8)</f>
        <v/>
      </c>
      <c r="C20" s="526"/>
      <c r="D20" s="526"/>
      <c r="E20" s="526"/>
      <c r="F20" s="527"/>
      <c r="G20" s="528" t="str">
        <f>IF(AND(G$17="",G$18="",G$19="",$A$14&lt;&gt;""),PedBerTPN!$W$8,"")</f>
        <v/>
      </c>
      <c r="H20" s="801"/>
    </row>
    <row r="21" spans="1:8" ht="15.95" customHeight="1" x14ac:dyDescent="0.2">
      <c r="A21" s="520"/>
      <c r="B21" s="790"/>
      <c r="C21" s="790"/>
      <c r="D21" s="790"/>
      <c r="E21" s="849" t="s">
        <v>164</v>
      </c>
      <c r="F21" s="849"/>
      <c r="G21" s="797" t="str">
        <f>IF($A$14="","",PedBerTPN!$W$3)</f>
        <v/>
      </c>
      <c r="H21" s="801"/>
    </row>
    <row r="22" spans="1:8" ht="15.95" customHeight="1" x14ac:dyDescent="0.2">
      <c r="A22" s="520"/>
      <c r="B22" s="531"/>
      <c r="C22" s="531"/>
      <c r="D22" s="531"/>
      <c r="E22" s="531"/>
      <c r="F22" s="531"/>
      <c r="G22" s="531"/>
      <c r="H22" s="521"/>
    </row>
    <row r="23" spans="1:8" ht="20.100000000000001" customHeight="1" x14ac:dyDescent="0.2">
      <c r="A23" s="845" t="str">
        <f>PedBerTPN!$V$16</f>
        <v/>
      </c>
      <c r="B23" s="523" t="s">
        <v>150</v>
      </c>
      <c r="C23" s="791"/>
      <c r="D23" s="791" t="s">
        <v>305</v>
      </c>
      <c r="E23" s="791" t="s">
        <v>306</v>
      </c>
      <c r="F23" s="792" t="s">
        <v>136</v>
      </c>
      <c r="G23" s="524" t="str">
        <f>PedBerTPN!$W$17</f>
        <v/>
      </c>
      <c r="H23" s="533"/>
    </row>
    <row r="24" spans="1:8" ht="20.100000000000001" customHeight="1" x14ac:dyDescent="0.2">
      <c r="A24" s="846"/>
      <c r="B24" s="525" t="s">
        <v>151</v>
      </c>
      <c r="C24" s="526"/>
      <c r="D24" s="526"/>
      <c r="E24" s="850" t="s">
        <v>223</v>
      </c>
      <c r="F24" s="851"/>
      <c r="G24" s="528" t="str">
        <f>PedBerTPN!$W$18</f>
        <v/>
      </c>
      <c r="H24" s="521"/>
    </row>
    <row r="25" spans="1:8" ht="20.100000000000001" customHeight="1" x14ac:dyDescent="0.2">
      <c r="A25" s="520"/>
      <c r="B25" s="525"/>
      <c r="C25" s="526"/>
      <c r="D25" s="526"/>
      <c r="E25" s="850"/>
      <c r="F25" s="851"/>
      <c r="G25" s="528"/>
      <c r="H25" s="521"/>
    </row>
    <row r="26" spans="1:8" ht="15.95" customHeight="1" x14ac:dyDescent="0.2">
      <c r="A26" s="520"/>
      <c r="B26" s="531"/>
      <c r="C26" s="531"/>
      <c r="D26" s="531"/>
      <c r="E26" s="849" t="s">
        <v>164</v>
      </c>
      <c r="F26" s="849"/>
      <c r="G26" s="798" t="str">
        <f>PedBerTPN!$W$16</f>
        <v/>
      </c>
      <c r="H26" s="530"/>
    </row>
    <row r="27" spans="1:8" ht="15.95" customHeight="1" thickBot="1" x14ac:dyDescent="0.25">
      <c r="A27" s="520"/>
      <c r="B27" s="531"/>
      <c r="C27" s="531"/>
      <c r="D27" s="531"/>
      <c r="E27" s="531"/>
      <c r="F27" s="531"/>
      <c r="G27" s="531"/>
      <c r="H27" s="521"/>
    </row>
    <row r="28" spans="1:8" ht="15.95" customHeight="1" thickTop="1" x14ac:dyDescent="0.2">
      <c r="A28" s="534"/>
      <c r="B28" s="847" t="s">
        <v>88</v>
      </c>
      <c r="C28" s="848"/>
      <c r="D28" s="848"/>
      <c r="E28" s="848"/>
      <c r="F28" s="848"/>
      <c r="G28" s="799"/>
      <c r="H28" s="536"/>
    </row>
    <row r="29" spans="1:8" ht="20.100000000000001" customHeight="1" x14ac:dyDescent="0.2">
      <c r="A29" s="845" t="str">
        <f>IF(PedBerTPN!$W$5="",IF(PedBerTPN!$V$11="",PedBerTPN!$V$3,PedBerTPN!$V$12),PedBerTPN!$V$11)</f>
        <v/>
      </c>
      <c r="B29" s="537" t="s">
        <v>32</v>
      </c>
      <c r="C29" s="538"/>
      <c r="D29" s="538"/>
      <c r="E29" s="538"/>
      <c r="F29" s="802"/>
      <c r="G29" s="524" t="str">
        <f>IF(G14="",PedBerTPN!$W$9,"")</f>
        <v/>
      </c>
      <c r="H29" s="521"/>
    </row>
    <row r="30" spans="1:8" ht="20.100000000000001" customHeight="1" x14ac:dyDescent="0.2">
      <c r="A30" s="846"/>
      <c r="B30" s="541" t="s">
        <v>320</v>
      </c>
      <c r="C30" s="542"/>
      <c r="D30" s="542"/>
      <c r="E30" s="542"/>
      <c r="F30" s="803"/>
      <c r="G30" s="528" t="str">
        <f>IF($G$15="",PedBerTPN!$W$10,"")</f>
        <v/>
      </c>
      <c r="H30" s="521"/>
    </row>
    <row r="31" spans="1:8" ht="20.100000000000001" customHeight="1" x14ac:dyDescent="0.2">
      <c r="A31" s="520"/>
      <c r="B31" s="541" t="s">
        <v>7529</v>
      </c>
      <c r="C31" s="542"/>
      <c r="D31" s="542"/>
      <c r="E31" s="542"/>
      <c r="F31" s="803"/>
      <c r="G31" s="528" t="str">
        <f>PedBerTPN!$W$12</f>
        <v/>
      </c>
      <c r="H31" s="521"/>
    </row>
    <row r="32" spans="1:8" ht="20.100000000000001" customHeight="1" x14ac:dyDescent="0.2">
      <c r="A32" s="520"/>
      <c r="B32" s="541" t="s">
        <v>337</v>
      </c>
      <c r="C32" s="542"/>
      <c r="D32" s="542"/>
      <c r="E32" s="542"/>
      <c r="F32" s="803"/>
      <c r="G32" s="528" t="str">
        <f>PedBerTPN!$W$13</f>
        <v/>
      </c>
      <c r="H32" s="521"/>
    </row>
    <row r="33" spans="1:8" ht="20.100000000000001" customHeight="1" x14ac:dyDescent="0.2">
      <c r="A33" s="520"/>
      <c r="B33" s="541" t="s">
        <v>463</v>
      </c>
      <c r="C33" s="542"/>
      <c r="D33" s="542"/>
      <c r="E33" s="542"/>
      <c r="F33" s="803"/>
      <c r="G33" s="528" t="str">
        <f>IF($G$17="",PedBerTPN!$W$11,"")</f>
        <v/>
      </c>
      <c r="H33" s="521"/>
    </row>
    <row r="34" spans="1:8" ht="20.100000000000001" customHeight="1" x14ac:dyDescent="0.2">
      <c r="A34" s="520"/>
      <c r="B34" s="541" t="str">
        <f>IF(B20="",PedBerTPN!$H$8,"")</f>
        <v/>
      </c>
      <c r="C34" s="542"/>
      <c r="D34" s="542"/>
      <c r="E34" s="542"/>
      <c r="F34" s="803"/>
      <c r="G34" s="528" t="str">
        <f>IF(AND(G18="",G19="",G20=""),PedBerTPN!$W$8,"")</f>
        <v/>
      </c>
      <c r="H34" s="521"/>
    </row>
    <row r="35" spans="1:8" ht="15.95" customHeight="1" x14ac:dyDescent="0.2">
      <c r="A35" s="520"/>
      <c r="B35" s="531"/>
      <c r="C35" s="531"/>
      <c r="D35" s="531"/>
      <c r="E35" s="849" t="s">
        <v>165</v>
      </c>
      <c r="F35" s="849"/>
      <c r="G35" s="800" t="str">
        <f>IF(G21="",PedBerTPN!$W$3,SUM(PedBerTPN!$G$12:$G$13,PedBerTPN!$G$11)&amp;" ml")</f>
        <v/>
      </c>
      <c r="H35" s="521"/>
    </row>
    <row r="36" spans="1:8" ht="15.95" customHeight="1" thickBot="1" x14ac:dyDescent="0.25">
      <c r="A36" s="520"/>
      <c r="B36" s="531"/>
      <c r="C36" s="531"/>
      <c r="D36" s="531"/>
      <c r="E36" s="531"/>
      <c r="F36" s="531"/>
      <c r="G36" s="531"/>
      <c r="H36" s="521"/>
    </row>
    <row r="37" spans="1:8" ht="15.95" customHeight="1" thickTop="1" x14ac:dyDescent="0.2">
      <c r="A37" s="534"/>
      <c r="B37" s="852" t="s">
        <v>185</v>
      </c>
      <c r="C37" s="853"/>
      <c r="D37" s="853"/>
      <c r="E37" s="853"/>
      <c r="F37" s="854"/>
      <c r="G37" s="536" t="s">
        <v>186</v>
      </c>
      <c r="H37" s="536"/>
    </row>
    <row r="38" spans="1:8" ht="15.95" customHeight="1" x14ac:dyDescent="0.2">
      <c r="A38" s="547"/>
      <c r="B38" s="842" t="s">
        <v>187</v>
      </c>
      <c r="C38" s="843"/>
      <c r="D38" s="843"/>
      <c r="E38" s="843"/>
      <c r="F38" s="844"/>
      <c r="G38" s="522" t="s">
        <v>188</v>
      </c>
      <c r="H38" s="521"/>
    </row>
    <row r="39" spans="1:8" ht="15.95" customHeight="1" x14ac:dyDescent="0.2">
      <c r="A39" s="547"/>
      <c r="B39" s="842" t="s">
        <v>189</v>
      </c>
      <c r="C39" s="843"/>
      <c r="D39" s="843"/>
      <c r="E39" s="843"/>
      <c r="F39" s="844"/>
      <c r="G39" s="522" t="s">
        <v>186</v>
      </c>
      <c r="H39" s="548"/>
    </row>
    <row r="40" spans="1:8" x14ac:dyDescent="0.2">
      <c r="A40" s="152" t="s">
        <v>190</v>
      </c>
    </row>
    <row r="42" spans="1:8" x14ac:dyDescent="0.2">
      <c r="A42" s="152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>
      <selection activeCell="E1" sqref="E1"/>
    </sheetView>
  </sheetViews>
  <sheetFormatPr defaultColWidth="9.140625" defaultRowHeight="12.75" x14ac:dyDescent="0.2"/>
  <cols>
    <col min="1" max="1" width="8.7109375" style="152" customWidth="1"/>
    <col min="2" max="2" width="23.85546875" style="152" customWidth="1"/>
    <col min="3" max="3" width="9.28515625" style="152" bestFit="1" customWidth="1"/>
    <col min="4" max="6" width="10.7109375" style="152" customWidth="1"/>
    <col min="7" max="7" width="11.7109375" style="152" customWidth="1"/>
    <col min="8" max="8" width="14.7109375" style="152" customWidth="1"/>
    <col min="9" max="16384" width="9.140625" style="152"/>
  </cols>
  <sheetData>
    <row r="1" spans="1:8" x14ac:dyDescent="0.2">
      <c r="A1" s="183" t="s">
        <v>191</v>
      </c>
      <c r="F1" s="1" t="s">
        <v>4875</v>
      </c>
    </row>
    <row r="3" spans="1:8" x14ac:dyDescent="0.2">
      <c r="A3" s="152" t="s">
        <v>192</v>
      </c>
      <c r="B3" s="510">
        <f ca="1">TODAY()</f>
        <v>43073</v>
      </c>
      <c r="F3" s="511" t="str">
        <f>Txt_Pat_PatNo</f>
        <v/>
      </c>
      <c r="G3" s="512"/>
      <c r="H3" s="513"/>
    </row>
    <row r="4" spans="1:8" x14ac:dyDescent="0.2">
      <c r="A4" s="152" t="s">
        <v>193</v>
      </c>
      <c r="B4" s="152" t="s">
        <v>882</v>
      </c>
      <c r="F4" s="514" t="str">
        <f>Txt_Pat_FullName</f>
        <v/>
      </c>
      <c r="G4" s="164"/>
      <c r="H4" s="515"/>
    </row>
    <row r="5" spans="1:8" x14ac:dyDescent="0.2">
      <c r="A5" s="183" t="s">
        <v>395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x14ac:dyDescent="0.2">
      <c r="A6" s="152" t="s">
        <v>249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8" x14ac:dyDescent="0.2">
      <c r="A7" s="152" t="s">
        <v>222</v>
      </c>
      <c r="F7" s="517"/>
      <c r="G7" s="518"/>
      <c r="H7" s="519"/>
    </row>
    <row r="9" spans="1:8" ht="13.5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PedBerTPN!G26</f>
        <v>0</v>
      </c>
      <c r="D9" s="152" t="s">
        <v>250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520" t="s">
        <v>237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521"/>
      <c r="H11" s="521" t="s">
        <v>131</v>
      </c>
    </row>
    <row r="12" spans="1:8" ht="15" customHeight="1" x14ac:dyDescent="0.2">
      <c r="A12" s="789" t="s">
        <v>132</v>
      </c>
      <c r="B12" s="859"/>
      <c r="C12" s="861"/>
      <c r="D12" s="863"/>
      <c r="E12" s="863"/>
      <c r="F12" s="863"/>
      <c r="G12" s="521" t="s">
        <v>133</v>
      </c>
      <c r="H12" s="522" t="s">
        <v>134</v>
      </c>
    </row>
    <row r="13" spans="1:8" ht="20.100000000000001" customHeight="1" x14ac:dyDescent="0.2">
      <c r="A13" s="864" t="str">
        <f>IF(PedBerTPN!G5=0,"",PedBerTPN!V3)</f>
        <v/>
      </c>
      <c r="B13" s="523" t="s">
        <v>32</v>
      </c>
      <c r="C13" s="791"/>
      <c r="D13" s="791" t="s">
        <v>135</v>
      </c>
      <c r="E13" s="791" t="s">
        <v>135</v>
      </c>
      <c r="F13" s="792" t="s">
        <v>135</v>
      </c>
      <c r="G13" s="524" t="str">
        <f>IF(A13="","",PedBerTPN!W9)</f>
        <v/>
      </c>
      <c r="H13" s="521"/>
    </row>
    <row r="14" spans="1:8" ht="20.100000000000001" customHeight="1" x14ac:dyDescent="0.2">
      <c r="A14" s="865"/>
      <c r="B14" s="525" t="s">
        <v>318</v>
      </c>
      <c r="C14" s="526"/>
      <c r="D14" s="526" t="s">
        <v>321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20.100000000000001" customHeight="1" x14ac:dyDescent="0.2">
      <c r="A15" s="520"/>
      <c r="B15" s="525" t="s">
        <v>322</v>
      </c>
      <c r="C15" s="526"/>
      <c r="D15" s="526" t="s">
        <v>306</v>
      </c>
      <c r="E15" s="526" t="s">
        <v>323</v>
      </c>
      <c r="F15" s="527" t="s">
        <v>38</v>
      </c>
      <c r="G15" s="528" t="str">
        <f>PedBerTPN!W5</f>
        <v/>
      </c>
      <c r="H15" s="521"/>
    </row>
    <row r="16" spans="1:8" ht="20.100000000000001" customHeight="1" x14ac:dyDescent="0.2">
      <c r="A16" s="520"/>
      <c r="B16" s="525" t="s">
        <v>463</v>
      </c>
      <c r="C16" s="526"/>
      <c r="D16" s="526" t="s">
        <v>324</v>
      </c>
      <c r="E16" s="526"/>
      <c r="F16" s="527"/>
      <c r="G16" s="528" t="str">
        <f>IF(B16=PedBerTPN!$H$8,PedBerTPN!$W$8,"")</f>
        <v/>
      </c>
      <c r="H16" s="521"/>
    </row>
    <row r="17" spans="1:8" ht="20.100000000000001" customHeight="1" x14ac:dyDescent="0.2">
      <c r="A17" s="520"/>
      <c r="B17" s="525" t="s">
        <v>466</v>
      </c>
      <c r="C17" s="526"/>
      <c r="D17" s="526"/>
      <c r="E17" s="526" t="s">
        <v>325</v>
      </c>
      <c r="F17" s="527"/>
      <c r="G17" s="528" t="str">
        <f>IF(B17=PedBerTPN!$H$8,PedBerTPN!$W$8,"")</f>
        <v/>
      </c>
      <c r="H17" s="521"/>
    </row>
    <row r="18" spans="1:8" ht="20.100000000000001" customHeight="1" x14ac:dyDescent="0.2">
      <c r="A18" s="520"/>
      <c r="B18" s="525" t="s">
        <v>468</v>
      </c>
      <c r="C18" s="526" t="s">
        <v>4873</v>
      </c>
      <c r="D18" s="526"/>
      <c r="E18" s="526"/>
      <c r="F18" s="527" t="s">
        <v>326</v>
      </c>
      <c r="G18" s="528" t="str">
        <f>IF(AND(B18=PedBerTPN!$H$8, _Pat_Gewicht&gt;=70,_Pat_Gewicht&lt;100),PedBerTPN!$W$8,"")</f>
        <v/>
      </c>
      <c r="H18" s="521"/>
    </row>
    <row r="19" spans="1:8" ht="20.100000000000001" customHeight="1" x14ac:dyDescent="0.2">
      <c r="A19" s="520"/>
      <c r="B19" s="525" t="s">
        <v>468</v>
      </c>
      <c r="C19" s="526" t="s">
        <v>4874</v>
      </c>
      <c r="D19" s="526"/>
      <c r="E19" s="526"/>
      <c r="F19" s="527" t="s">
        <v>327</v>
      </c>
      <c r="G19" s="528" t="str">
        <f>IF(AND(B19=PedBerTPN!$H$8,_Pat_Gewicht&gt;=11),PedBerTPN!$W$8,"")</f>
        <v/>
      </c>
      <c r="H19" s="521"/>
    </row>
    <row r="20" spans="1:8" ht="20.100000000000001" customHeight="1" x14ac:dyDescent="0.2">
      <c r="A20" s="520"/>
      <c r="B20" s="525" t="str">
        <f>IF($A$13="","",PedBerTPN!$H$8)</f>
        <v/>
      </c>
      <c r="C20" s="526"/>
      <c r="D20" s="526"/>
      <c r="E20" s="526"/>
      <c r="F20" s="527"/>
      <c r="G20" s="528" t="str">
        <f>IF(AND(G$16="",G$17="",G$18="",$G$19="",$A$13&lt;&gt;""),PedBerTPN!$W$8,"")</f>
        <v/>
      </c>
      <c r="H20" s="521"/>
    </row>
    <row r="21" spans="1:8" ht="15.95" customHeight="1" x14ac:dyDescent="0.2">
      <c r="A21" s="520"/>
      <c r="B21" s="790"/>
      <c r="C21" s="790"/>
      <c r="D21" s="790"/>
      <c r="E21" s="849" t="s">
        <v>164</v>
      </c>
      <c r="F21" s="849"/>
      <c r="G21" s="529" t="str">
        <f>IF($A$13="","",PedBerTPN!$W$3)</f>
        <v/>
      </c>
      <c r="H21" s="530"/>
    </row>
    <row r="22" spans="1:8" ht="15.95" customHeight="1" x14ac:dyDescent="0.2">
      <c r="A22" s="520"/>
      <c r="B22" s="531"/>
      <c r="C22" s="531"/>
      <c r="D22" s="531"/>
      <c r="E22" s="531"/>
      <c r="F22" s="531"/>
      <c r="G22" s="532"/>
      <c r="H22" s="521"/>
    </row>
    <row r="23" spans="1:8" ht="20.100000000000001" customHeight="1" x14ac:dyDescent="0.2">
      <c r="A23" s="845" t="str">
        <f>PedBerTPN!$V$16</f>
        <v/>
      </c>
      <c r="B23" s="523" t="s">
        <v>150</v>
      </c>
      <c r="C23" s="791"/>
      <c r="D23" s="791" t="s">
        <v>305</v>
      </c>
      <c r="E23" s="791" t="s">
        <v>306</v>
      </c>
      <c r="F23" s="792" t="s">
        <v>136</v>
      </c>
      <c r="G23" s="524" t="str">
        <f>PedBerTPN!$W$17</f>
        <v/>
      </c>
      <c r="H23" s="533"/>
    </row>
    <row r="24" spans="1:8" ht="20.100000000000001" customHeight="1" x14ac:dyDescent="0.2">
      <c r="A24" s="846"/>
      <c r="B24" s="525" t="s">
        <v>151</v>
      </c>
      <c r="C24" s="526"/>
      <c r="D24" s="526"/>
      <c r="E24" s="866" t="s">
        <v>293</v>
      </c>
      <c r="F24" s="867"/>
      <c r="G24" s="524" t="str">
        <f>PedBerTPN!$W$18</f>
        <v/>
      </c>
      <c r="H24" s="521"/>
    </row>
    <row r="25" spans="1:8" ht="20.100000000000001" customHeight="1" x14ac:dyDescent="0.2">
      <c r="A25" s="520"/>
      <c r="B25" s="525" t="s">
        <v>163</v>
      </c>
      <c r="C25" s="526"/>
      <c r="D25" s="526"/>
      <c r="E25" s="866" t="s">
        <v>293</v>
      </c>
      <c r="F25" s="867"/>
      <c r="G25" s="524" t="str">
        <f>PedBerTPN!$W$19</f>
        <v/>
      </c>
      <c r="H25" s="521"/>
    </row>
    <row r="26" spans="1:8" ht="15.95" customHeight="1" x14ac:dyDescent="0.2">
      <c r="A26" s="520"/>
      <c r="B26" s="531"/>
      <c r="C26" s="531"/>
      <c r="D26" s="531"/>
      <c r="E26" s="849" t="s">
        <v>164</v>
      </c>
      <c r="F26" s="849"/>
      <c r="G26" s="532" t="str">
        <f>PedBerTPN!$W$16</f>
        <v/>
      </c>
      <c r="H26" s="530"/>
    </row>
    <row r="27" spans="1:8" ht="15.95" customHeight="1" thickBot="1" x14ac:dyDescent="0.25">
      <c r="A27" s="520"/>
      <c r="B27" s="531"/>
      <c r="C27" s="531"/>
      <c r="D27" s="531"/>
      <c r="E27" s="531"/>
      <c r="F27" s="531"/>
      <c r="G27" s="532"/>
      <c r="H27" s="521"/>
    </row>
    <row r="28" spans="1:8" ht="15.95" customHeight="1" thickTop="1" x14ac:dyDescent="0.2">
      <c r="A28" s="534"/>
      <c r="B28" s="847" t="s">
        <v>88</v>
      </c>
      <c r="C28" s="848"/>
      <c r="D28" s="848"/>
      <c r="E28" s="848"/>
      <c r="F28" s="848"/>
      <c r="G28" s="535"/>
      <c r="H28" s="536"/>
    </row>
    <row r="29" spans="1:8" ht="20.100000000000001" customHeight="1" x14ac:dyDescent="0.2">
      <c r="A29" s="845" t="str">
        <f>IF(PedBerTPN!$W$5="",IF(PedBerTPN!$V$11="",PedBerTPN!$V$3,PedBerTPN!$V$12),PedBerTPN!$V$11)</f>
        <v/>
      </c>
      <c r="B29" s="537" t="s">
        <v>32</v>
      </c>
      <c r="C29" s="538"/>
      <c r="D29" s="538"/>
      <c r="E29" s="538"/>
      <c r="F29" s="539"/>
      <c r="G29" s="540" t="str">
        <f>IF(G14="",PedBerTPN!$W$9,"")</f>
        <v/>
      </c>
      <c r="H29" s="521"/>
    </row>
    <row r="30" spans="1:8" ht="20.100000000000001" customHeight="1" x14ac:dyDescent="0.2">
      <c r="A30" s="846"/>
      <c r="B30" s="541" t="s">
        <v>320</v>
      </c>
      <c r="C30" s="542"/>
      <c r="D30" s="542"/>
      <c r="E30" s="542"/>
      <c r="F30" s="543"/>
      <c r="G30" s="544" t="str">
        <f>IF($G$14="",PedBerTPN!$W$10,"")</f>
        <v/>
      </c>
      <c r="H30" s="521"/>
    </row>
    <row r="31" spans="1:8" ht="20.100000000000001" customHeight="1" x14ac:dyDescent="0.2">
      <c r="A31" s="545"/>
      <c r="B31" s="541" t="s">
        <v>7529</v>
      </c>
      <c r="C31" s="542"/>
      <c r="D31" s="542"/>
      <c r="E31" s="542"/>
      <c r="F31" s="543"/>
      <c r="G31" s="544" t="str">
        <f>PedBerTPN!$W$12</f>
        <v/>
      </c>
      <c r="H31" s="521"/>
    </row>
    <row r="32" spans="1:8" ht="20.100000000000001" customHeight="1" x14ac:dyDescent="0.2">
      <c r="A32" s="545"/>
      <c r="B32" s="541" t="s">
        <v>337</v>
      </c>
      <c r="C32" s="542"/>
      <c r="D32" s="542"/>
      <c r="E32" s="542"/>
      <c r="F32" s="543"/>
      <c r="G32" s="544" t="str">
        <f>PedBerTPN!$W$13</f>
        <v/>
      </c>
      <c r="H32" s="521"/>
    </row>
    <row r="33" spans="1:8" ht="20.100000000000001" customHeight="1" x14ac:dyDescent="0.2">
      <c r="A33" s="545"/>
      <c r="B33" s="541" t="s">
        <v>463</v>
      </c>
      <c r="C33" s="542"/>
      <c r="D33" s="542"/>
      <c r="E33" s="542"/>
      <c r="F33" s="543"/>
      <c r="G33" s="544" t="str">
        <f>IF($G$16="",PedBerTPN!$W$11,"")</f>
        <v/>
      </c>
      <c r="H33" s="521"/>
    </row>
    <row r="34" spans="1:8" ht="20.100000000000001" customHeight="1" x14ac:dyDescent="0.2">
      <c r="A34" s="520"/>
      <c r="B34" s="541" t="str">
        <f>IF(B20="",PedBerTPN!$H$8,"")</f>
        <v/>
      </c>
      <c r="C34" s="542"/>
      <c r="D34" s="542"/>
      <c r="E34" s="542"/>
      <c r="F34" s="543"/>
      <c r="G34" s="544" t="str">
        <f>IF(AND(G17="",G18="",G19="",G20=""),PedBerTPN!$W$8,"")</f>
        <v/>
      </c>
      <c r="H34" s="521"/>
    </row>
    <row r="35" spans="1:8" ht="15.95" customHeight="1" x14ac:dyDescent="0.2">
      <c r="A35" s="520"/>
      <c r="B35" s="531"/>
      <c r="C35" s="531"/>
      <c r="D35" s="531"/>
      <c r="E35" s="849" t="s">
        <v>165</v>
      </c>
      <c r="F35" s="849"/>
      <c r="G35" s="546" t="str">
        <f>IF(G21="",PedBerTPN!$W$3,SUM(PedBerTPN!$G$12:$G$13,PedBerTPN!$G$11)&amp;" ml")</f>
        <v/>
      </c>
      <c r="H35" s="521"/>
    </row>
    <row r="36" spans="1:8" ht="15.95" customHeight="1" thickBot="1" x14ac:dyDescent="0.25">
      <c r="A36" s="520"/>
      <c r="B36" s="531"/>
      <c r="C36" s="531"/>
      <c r="D36" s="531"/>
      <c r="E36" s="531"/>
      <c r="F36" s="531"/>
      <c r="G36" s="531"/>
      <c r="H36" s="521"/>
    </row>
    <row r="37" spans="1:8" ht="15.95" customHeight="1" thickTop="1" x14ac:dyDescent="0.2">
      <c r="A37" s="534"/>
      <c r="B37" s="868" t="s">
        <v>185</v>
      </c>
      <c r="C37" s="869"/>
      <c r="D37" s="869"/>
      <c r="E37" s="869"/>
      <c r="F37" s="870"/>
      <c r="G37" s="536" t="s">
        <v>186</v>
      </c>
      <c r="H37" s="536"/>
    </row>
    <row r="38" spans="1:8" ht="15.95" customHeight="1" x14ac:dyDescent="0.2">
      <c r="A38" s="547"/>
      <c r="B38" s="871" t="s">
        <v>187</v>
      </c>
      <c r="C38" s="872"/>
      <c r="D38" s="872"/>
      <c r="E38" s="872"/>
      <c r="F38" s="873"/>
      <c r="G38" s="522" t="s">
        <v>188</v>
      </c>
      <c r="H38" s="521"/>
    </row>
    <row r="39" spans="1:8" ht="15.95" customHeight="1" x14ac:dyDescent="0.2">
      <c r="A39" s="547"/>
      <c r="B39" s="871" t="s">
        <v>189</v>
      </c>
      <c r="C39" s="872"/>
      <c r="D39" s="872"/>
      <c r="E39" s="872"/>
      <c r="F39" s="873"/>
      <c r="G39" s="522" t="s">
        <v>186</v>
      </c>
      <c r="H39" s="548"/>
    </row>
    <row r="40" spans="1:8" x14ac:dyDescent="0.2">
      <c r="A40" s="152" t="s">
        <v>190</v>
      </c>
    </row>
    <row r="42" spans="1:8" x14ac:dyDescent="0.2">
      <c r="A42" s="152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M28" sqref="M28"/>
    </sheetView>
  </sheetViews>
  <sheetFormatPr defaultColWidth="9.140625" defaultRowHeight="12.75" x14ac:dyDescent="0.2"/>
  <cols>
    <col min="1" max="1" width="8.7109375" style="152" customWidth="1"/>
    <col min="2" max="2" width="23.85546875" style="152" customWidth="1"/>
    <col min="3" max="3" width="9.28515625" style="152" bestFit="1" customWidth="1"/>
    <col min="4" max="6" width="10.7109375" style="152" customWidth="1"/>
    <col min="7" max="7" width="9.140625" style="152"/>
    <col min="8" max="8" width="14.7109375" style="152" customWidth="1"/>
    <col min="9" max="16384" width="9.140625" style="152"/>
  </cols>
  <sheetData>
    <row r="1" spans="1:8" x14ac:dyDescent="0.2">
      <c r="A1" s="183" t="s">
        <v>191</v>
      </c>
      <c r="F1" s="1" t="s">
        <v>4876</v>
      </c>
    </row>
    <row r="3" spans="1:8" x14ac:dyDescent="0.2">
      <c r="A3" s="152" t="s">
        <v>192</v>
      </c>
      <c r="B3" s="510">
        <f ca="1">TODAY()</f>
        <v>43073</v>
      </c>
      <c r="F3" s="511" t="str">
        <f>Txt_Pat_PatNo</f>
        <v/>
      </c>
      <c r="G3" s="512"/>
      <c r="H3" s="513"/>
    </row>
    <row r="4" spans="1:8" x14ac:dyDescent="0.2">
      <c r="A4" s="152" t="s">
        <v>395</v>
      </c>
      <c r="B4" s="152">
        <f>__1_Bed</f>
        <v>0</v>
      </c>
      <c r="F4" s="514" t="str">
        <f>Txt_Pat_FullName</f>
        <v/>
      </c>
      <c r="G4" s="164"/>
      <c r="H4" s="515"/>
    </row>
    <row r="5" spans="1:8" x14ac:dyDescent="0.2">
      <c r="A5" s="152" t="s">
        <v>193</v>
      </c>
      <c r="B5" s="152" t="s">
        <v>300</v>
      </c>
      <c r="F5" s="516" t="str">
        <f ca="1">Txt_Pat_GeboorteDat</f>
        <v/>
      </c>
      <c r="G5" s="164"/>
      <c r="H5" s="515"/>
    </row>
    <row r="6" spans="1:8" x14ac:dyDescent="0.2">
      <c r="A6" s="152" t="s">
        <v>249</v>
      </c>
      <c r="B6" s="152" t="s">
        <v>194</v>
      </c>
      <c r="F6" s="514" t="str">
        <f>Txt_Pat_Gewicht</f>
        <v>Gewicht:</v>
      </c>
      <c r="G6" s="164"/>
      <c r="H6" s="515"/>
    </row>
    <row r="7" spans="1:8" x14ac:dyDescent="0.2">
      <c r="A7" s="152" t="s">
        <v>222</v>
      </c>
      <c r="B7" s="152" t="s">
        <v>194</v>
      </c>
      <c r="F7" s="517"/>
      <c r="G7" s="518"/>
      <c r="H7" s="519"/>
    </row>
    <row r="9" spans="1:8" ht="13.5" thickBot="1" x14ac:dyDescent="0.25">
      <c r="A9" s="152" t="s">
        <v>285</v>
      </c>
      <c r="C9" s="152">
        <f>PedBerTPN!G26</f>
        <v>0</v>
      </c>
      <c r="D9" s="152" t="s">
        <v>250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520" t="s">
        <v>237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521"/>
      <c r="H11" s="521" t="s">
        <v>131</v>
      </c>
    </row>
    <row r="12" spans="1:8" ht="25.5" x14ac:dyDescent="0.2">
      <c r="A12" s="789" t="s">
        <v>132</v>
      </c>
      <c r="B12" s="859"/>
      <c r="C12" s="861"/>
      <c r="D12" s="863"/>
      <c r="E12" s="863"/>
      <c r="F12" s="863"/>
      <c r="G12" s="521" t="s">
        <v>133</v>
      </c>
      <c r="H12" s="522" t="s">
        <v>134</v>
      </c>
    </row>
    <row r="13" spans="1:8" ht="20.100000000000001" customHeight="1" x14ac:dyDescent="0.2">
      <c r="A13" s="864" t="str">
        <f>IF(PedBerTPN!G5=0,"",PedBerTPN!V3)</f>
        <v/>
      </c>
      <c r="B13" s="523" t="s">
        <v>32</v>
      </c>
      <c r="C13" s="791"/>
      <c r="D13" s="791" t="s">
        <v>135</v>
      </c>
      <c r="E13" s="791" t="s">
        <v>135</v>
      </c>
      <c r="F13" s="792" t="s">
        <v>135</v>
      </c>
      <c r="G13" s="524" t="str">
        <f>IF(A13="","",PedBerTPN!W9)</f>
        <v/>
      </c>
      <c r="H13" s="521"/>
    </row>
    <row r="14" spans="1:8" ht="20.100000000000001" customHeight="1" x14ac:dyDescent="0.2">
      <c r="A14" s="865"/>
      <c r="B14" s="525" t="s">
        <v>318</v>
      </c>
      <c r="C14" s="526"/>
      <c r="D14" s="526" t="s">
        <v>321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20.100000000000001" customHeight="1" x14ac:dyDescent="0.2">
      <c r="A15" s="520"/>
      <c r="B15" s="525" t="s">
        <v>328</v>
      </c>
      <c r="C15" s="526"/>
      <c r="D15" s="526" t="s">
        <v>306</v>
      </c>
      <c r="E15" s="526" t="s">
        <v>136</v>
      </c>
      <c r="F15" s="527" t="s">
        <v>323</v>
      </c>
      <c r="G15" s="528" t="str">
        <f>PedBerTPN!W5</f>
        <v/>
      </c>
      <c r="H15" s="521"/>
    </row>
    <row r="16" spans="1:8" ht="20.100000000000001" customHeight="1" x14ac:dyDescent="0.2">
      <c r="A16" s="520"/>
      <c r="B16" s="525" t="s">
        <v>239</v>
      </c>
      <c r="C16" s="526"/>
      <c r="D16" s="526"/>
      <c r="E16" s="866" t="s">
        <v>97</v>
      </c>
      <c r="F16" s="867"/>
      <c r="G16" s="528" t="str">
        <f>PedBerTPN!W6</f>
        <v/>
      </c>
      <c r="H16" s="521"/>
    </row>
    <row r="17" spans="1:8" ht="20.100000000000001" customHeight="1" x14ac:dyDescent="0.2">
      <c r="A17" s="520"/>
      <c r="B17" s="525" t="s">
        <v>463</v>
      </c>
      <c r="C17" s="526"/>
      <c r="D17" s="526" t="s">
        <v>98</v>
      </c>
      <c r="E17" s="526"/>
      <c r="F17" s="527"/>
      <c r="G17" s="528" t="str">
        <f>IF(B17=PedBerTPN!$H$8,PedBerTPN!$W$8,"")</f>
        <v/>
      </c>
      <c r="H17" s="521"/>
    </row>
    <row r="18" spans="1:8" ht="20.100000000000001" customHeight="1" x14ac:dyDescent="0.2">
      <c r="A18" s="520"/>
      <c r="B18" s="525" t="s">
        <v>466</v>
      </c>
      <c r="C18" s="526"/>
      <c r="D18" s="526"/>
      <c r="E18" s="526" t="s">
        <v>99</v>
      </c>
      <c r="F18" s="527"/>
      <c r="G18" s="528" t="str">
        <f>IF(AND(B18=PedBerTPN!$H$8),PedBerTPN!$W$8,"")</f>
        <v/>
      </c>
      <c r="H18" s="521"/>
    </row>
    <row r="19" spans="1:8" ht="20.100000000000001" customHeight="1" x14ac:dyDescent="0.2">
      <c r="A19" s="520"/>
      <c r="B19" s="525" t="s">
        <v>468</v>
      </c>
      <c r="C19" s="526"/>
      <c r="D19" s="526"/>
      <c r="E19" s="526"/>
      <c r="F19" s="527" t="s">
        <v>100</v>
      </c>
      <c r="G19" s="528" t="str">
        <f>IF(AND(B19=PedBerTPN!$H$8),PedBerTPN!$W$8,"")</f>
        <v/>
      </c>
      <c r="H19" s="521"/>
    </row>
    <row r="20" spans="1:8" ht="20.100000000000001" customHeight="1" x14ac:dyDescent="0.2">
      <c r="A20" s="520"/>
      <c r="B20" s="525" t="str">
        <f>IF($A$13="","",PedBerTPN!$H$8)</f>
        <v/>
      </c>
      <c r="C20" s="526"/>
      <c r="D20" s="526"/>
      <c r="E20" s="526"/>
      <c r="F20" s="527"/>
      <c r="G20" s="528" t="str">
        <f>IF(AND(G$17="",G$18="",$G$19="",$A$13&lt;&gt;""),PedBerTPN!$W$8,"")</f>
        <v/>
      </c>
      <c r="H20" s="521"/>
    </row>
    <row r="21" spans="1:8" ht="15.95" customHeight="1" x14ac:dyDescent="0.2">
      <c r="A21" s="520"/>
      <c r="B21" s="790"/>
      <c r="C21" s="790"/>
      <c r="D21" s="790"/>
      <c r="E21" s="849" t="s">
        <v>164</v>
      </c>
      <c r="F21" s="849"/>
      <c r="G21" s="797" t="str">
        <f>IF($A$13="","",PedBerTPN!$W$3)</f>
        <v/>
      </c>
      <c r="H21" s="530"/>
    </row>
    <row r="22" spans="1:8" ht="15.95" customHeight="1" x14ac:dyDescent="0.2">
      <c r="A22" s="520"/>
      <c r="B22" s="531"/>
      <c r="C22" s="531"/>
      <c r="D22" s="531"/>
      <c r="E22" s="531"/>
      <c r="F22" s="531"/>
      <c r="G22" s="531"/>
      <c r="H22" s="521"/>
    </row>
    <row r="23" spans="1:8" ht="20.100000000000001" customHeight="1" x14ac:dyDescent="0.2">
      <c r="A23" s="864" t="str">
        <f>PedBerTPN!$V$16</f>
        <v/>
      </c>
      <c r="B23" s="523" t="s">
        <v>150</v>
      </c>
      <c r="C23" s="791"/>
      <c r="D23" s="791" t="s">
        <v>305</v>
      </c>
      <c r="E23" s="791" t="s">
        <v>306</v>
      </c>
      <c r="F23" s="792" t="s">
        <v>136</v>
      </c>
      <c r="G23" s="524" t="str">
        <f>PedBerTPN!$W$17</f>
        <v/>
      </c>
      <c r="H23" s="533"/>
    </row>
    <row r="24" spans="1:8" ht="20.100000000000001" customHeight="1" x14ac:dyDescent="0.2">
      <c r="A24" s="865"/>
      <c r="B24" s="525" t="s">
        <v>151</v>
      </c>
      <c r="C24" s="526"/>
      <c r="D24" s="526"/>
      <c r="E24" s="866" t="s">
        <v>293</v>
      </c>
      <c r="F24" s="867"/>
      <c r="G24" s="528" t="str">
        <f>PedBerTPN!$W$18</f>
        <v/>
      </c>
      <c r="H24" s="521"/>
    </row>
    <row r="25" spans="1:8" ht="20.100000000000001" customHeight="1" x14ac:dyDescent="0.2">
      <c r="A25" s="520"/>
      <c r="B25" s="525" t="s">
        <v>163</v>
      </c>
      <c r="C25" s="526"/>
      <c r="D25" s="526"/>
      <c r="E25" s="866" t="s">
        <v>293</v>
      </c>
      <c r="F25" s="867"/>
      <c r="G25" s="528" t="str">
        <f>PedBerTPN!$W$19</f>
        <v/>
      </c>
      <c r="H25" s="521"/>
    </row>
    <row r="26" spans="1:8" ht="15.95" customHeight="1" x14ac:dyDescent="0.2">
      <c r="A26" s="520"/>
      <c r="B26" s="531"/>
      <c r="C26" s="531"/>
      <c r="D26" s="531"/>
      <c r="E26" s="849" t="s">
        <v>164</v>
      </c>
      <c r="F26" s="849"/>
      <c r="G26" s="798" t="str">
        <f>PedBerTPN!$W$16</f>
        <v/>
      </c>
      <c r="H26" s="530"/>
    </row>
    <row r="27" spans="1:8" ht="15.95" customHeight="1" thickBot="1" x14ac:dyDescent="0.25">
      <c r="A27" s="520"/>
      <c r="B27" s="531"/>
      <c r="C27" s="531"/>
      <c r="D27" s="531"/>
      <c r="E27" s="531"/>
      <c r="F27" s="531"/>
      <c r="G27" s="531"/>
      <c r="H27" s="521"/>
    </row>
    <row r="28" spans="1:8" ht="15.95" customHeight="1" thickTop="1" x14ac:dyDescent="0.2">
      <c r="A28" s="534"/>
      <c r="B28" s="847" t="s">
        <v>88</v>
      </c>
      <c r="C28" s="848"/>
      <c r="D28" s="848"/>
      <c r="E28" s="848"/>
      <c r="F28" s="848"/>
      <c r="G28" s="799"/>
      <c r="H28" s="536"/>
    </row>
    <row r="29" spans="1:8" ht="20.100000000000001" customHeight="1" x14ac:dyDescent="0.2">
      <c r="A29" s="864" t="str">
        <f>IF(PedBerTPN!$W$5="",IF(PedBerTPN!$V$11="",PedBerTPN!$V$3,PedBerTPN!$V$12),PedBerTPN!$V$11)</f>
        <v/>
      </c>
      <c r="B29" s="537" t="s">
        <v>32</v>
      </c>
      <c r="C29" s="538"/>
      <c r="D29" s="538"/>
      <c r="E29" s="538"/>
      <c r="F29" s="802"/>
      <c r="G29" s="540" t="str">
        <f>IF(G14="",PedBerTPN!$W$9,"")</f>
        <v/>
      </c>
      <c r="H29" s="521"/>
    </row>
    <row r="30" spans="1:8" ht="20.100000000000001" customHeight="1" x14ac:dyDescent="0.2">
      <c r="A30" s="865"/>
      <c r="B30" s="541" t="s">
        <v>320</v>
      </c>
      <c r="C30" s="542"/>
      <c r="D30" s="542"/>
      <c r="E30" s="542"/>
      <c r="F30" s="803"/>
      <c r="G30" s="544" t="str">
        <f>IF($G$14="",PedBerTPN!$W$10,"")</f>
        <v/>
      </c>
      <c r="H30" s="521"/>
    </row>
    <row r="31" spans="1:8" ht="20.100000000000001" customHeight="1" x14ac:dyDescent="0.2">
      <c r="A31" s="545"/>
      <c r="B31" s="541" t="s">
        <v>7529</v>
      </c>
      <c r="C31" s="542"/>
      <c r="D31" s="542"/>
      <c r="E31" s="542"/>
      <c r="F31" s="803"/>
      <c r="G31" s="544" t="str">
        <f>PedBerTPN!$W$12</f>
        <v/>
      </c>
      <c r="H31" s="521"/>
    </row>
    <row r="32" spans="1:8" ht="20.100000000000001" customHeight="1" x14ac:dyDescent="0.2">
      <c r="A32" s="545"/>
      <c r="B32" s="541" t="s">
        <v>337</v>
      </c>
      <c r="C32" s="542"/>
      <c r="D32" s="542"/>
      <c r="E32" s="542"/>
      <c r="F32" s="803"/>
      <c r="G32" s="544" t="str">
        <f>PedBerTPN!$W$13</f>
        <v/>
      </c>
      <c r="H32" s="521"/>
    </row>
    <row r="33" spans="1:8" ht="20.100000000000001" customHeight="1" x14ac:dyDescent="0.2">
      <c r="A33" s="545"/>
      <c r="B33" s="541" t="s">
        <v>463</v>
      </c>
      <c r="C33" s="542"/>
      <c r="D33" s="542"/>
      <c r="E33" s="542"/>
      <c r="F33" s="803"/>
      <c r="G33" s="544" t="str">
        <f>IF($G$16="",PedBerTPN!$W$11,"")</f>
        <v/>
      </c>
      <c r="H33" s="521"/>
    </row>
    <row r="34" spans="1:8" ht="20.100000000000001" customHeight="1" x14ac:dyDescent="0.2">
      <c r="A34" s="545"/>
      <c r="B34" s="541" t="str">
        <f>IF(B20="",PedBerTPN!$H$8,"")</f>
        <v/>
      </c>
      <c r="C34" s="542"/>
      <c r="D34" s="542"/>
      <c r="E34" s="542"/>
      <c r="F34" s="803"/>
      <c r="G34" s="544" t="str">
        <f>IF(AND(G18="",G19="",G20=""),PedBerTPN!$W$8,"")</f>
        <v/>
      </c>
      <c r="H34" s="521"/>
    </row>
    <row r="35" spans="1:8" ht="15.95" customHeight="1" x14ac:dyDescent="0.2">
      <c r="A35" s="520"/>
      <c r="B35" s="531"/>
      <c r="C35" s="531"/>
      <c r="D35" s="531"/>
      <c r="E35" s="849" t="s">
        <v>165</v>
      </c>
      <c r="F35" s="849"/>
      <c r="G35" s="800" t="str">
        <f>IF(G21="",PedBerTPN!$W$3,SUM(PedBerTPN!$G$12:$G$13,PedBerTPN!$G$11)&amp;" ml")</f>
        <v/>
      </c>
      <c r="H35" s="521"/>
    </row>
    <row r="36" spans="1:8" ht="15.95" customHeight="1" thickBot="1" x14ac:dyDescent="0.25">
      <c r="A36" s="520"/>
      <c r="B36" s="531"/>
      <c r="C36" s="531"/>
      <c r="D36" s="531"/>
      <c r="E36" s="531"/>
      <c r="F36" s="531"/>
      <c r="G36" s="531"/>
      <c r="H36" s="521"/>
    </row>
    <row r="37" spans="1:8" ht="15.95" customHeight="1" thickTop="1" x14ac:dyDescent="0.2">
      <c r="A37" s="534"/>
      <c r="B37" s="852" t="s">
        <v>185</v>
      </c>
      <c r="C37" s="853"/>
      <c r="D37" s="853"/>
      <c r="E37" s="853"/>
      <c r="F37" s="854"/>
      <c r="G37" s="536" t="s">
        <v>186</v>
      </c>
      <c r="H37" s="536"/>
    </row>
    <row r="38" spans="1:8" ht="15.95" customHeight="1" x14ac:dyDescent="0.2">
      <c r="A38" s="547"/>
      <c r="B38" s="842" t="s">
        <v>187</v>
      </c>
      <c r="C38" s="843"/>
      <c r="D38" s="843"/>
      <c r="E38" s="843"/>
      <c r="F38" s="844"/>
      <c r="G38" s="522" t="s">
        <v>188</v>
      </c>
      <c r="H38" s="521"/>
    </row>
    <row r="39" spans="1:8" ht="15.95" customHeight="1" x14ac:dyDescent="0.2">
      <c r="A39" s="547"/>
      <c r="B39" s="842" t="s">
        <v>189</v>
      </c>
      <c r="C39" s="843"/>
      <c r="D39" s="843"/>
      <c r="E39" s="843"/>
      <c r="F39" s="844"/>
      <c r="G39" s="522" t="s">
        <v>186</v>
      </c>
      <c r="H39" s="548"/>
    </row>
    <row r="40" spans="1:8" x14ac:dyDescent="0.2">
      <c r="A40" s="152" t="s">
        <v>190</v>
      </c>
    </row>
    <row r="42" spans="1:8" x14ac:dyDescent="0.2">
      <c r="A42" s="152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P16" sqref="P16"/>
    </sheetView>
  </sheetViews>
  <sheetFormatPr defaultColWidth="9.140625" defaultRowHeight="12.75" x14ac:dyDescent="0.2"/>
  <cols>
    <col min="1" max="1" width="8.7109375" style="152" customWidth="1"/>
    <col min="2" max="2" width="23.85546875" style="152" customWidth="1"/>
    <col min="3" max="3" width="9.28515625" style="152" bestFit="1" customWidth="1"/>
    <col min="4" max="6" width="10.7109375" style="152" customWidth="1"/>
    <col min="7" max="7" width="9.140625" style="152"/>
    <col min="8" max="8" width="14.7109375" style="152" customWidth="1"/>
    <col min="9" max="16384" width="9.140625" style="152"/>
  </cols>
  <sheetData>
    <row r="1" spans="1:8" x14ac:dyDescent="0.2">
      <c r="A1" s="183" t="s">
        <v>191</v>
      </c>
      <c r="F1" s="1" t="s">
        <v>4877</v>
      </c>
    </row>
    <row r="3" spans="1:8" x14ac:dyDescent="0.2">
      <c r="A3" s="152" t="s">
        <v>192</v>
      </c>
      <c r="B3" s="510">
        <f ca="1">TODAY()</f>
        <v>43073</v>
      </c>
      <c r="F3" s="511" t="str">
        <f>Txt_Pat_PatNo</f>
        <v/>
      </c>
      <c r="G3" s="512"/>
      <c r="H3" s="513"/>
    </row>
    <row r="4" spans="1:8" x14ac:dyDescent="0.2">
      <c r="A4" s="152" t="s">
        <v>395</v>
      </c>
      <c r="B4" s="152">
        <f>__1_Bed</f>
        <v>0</v>
      </c>
      <c r="F4" s="514" t="str">
        <f>Txt_Pat_FullName</f>
        <v/>
      </c>
      <c r="G4" s="164"/>
      <c r="H4" s="515"/>
    </row>
    <row r="5" spans="1:8" x14ac:dyDescent="0.2">
      <c r="A5" s="152" t="s">
        <v>193</v>
      </c>
      <c r="B5" s="152" t="s">
        <v>300</v>
      </c>
      <c r="F5" s="516" t="str">
        <f ca="1">Txt_Pat_GeboorteDat</f>
        <v/>
      </c>
      <c r="G5" s="164"/>
      <c r="H5" s="515"/>
    </row>
    <row r="6" spans="1:8" x14ac:dyDescent="0.2">
      <c r="A6" s="152" t="s">
        <v>249</v>
      </c>
      <c r="B6" s="152" t="s">
        <v>194</v>
      </c>
      <c r="F6" s="514" t="str">
        <f>Txt_Pat_Gewicht</f>
        <v>Gewicht:</v>
      </c>
      <c r="G6" s="164"/>
      <c r="H6" s="515"/>
    </row>
    <row r="7" spans="1:8" x14ac:dyDescent="0.2">
      <c r="A7" s="152" t="s">
        <v>222</v>
      </c>
      <c r="B7" s="152" t="s">
        <v>194</v>
      </c>
      <c r="F7" s="517"/>
      <c r="G7" s="518"/>
      <c r="H7" s="519"/>
    </row>
    <row r="9" spans="1:8" ht="13.5" thickBot="1" x14ac:dyDescent="0.25">
      <c r="A9" s="152" t="s">
        <v>284</v>
      </c>
      <c r="C9" s="152">
        <f>PedBerTPN!G26</f>
        <v>0</v>
      </c>
      <c r="D9" s="152" t="s">
        <v>250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520" t="s">
        <v>237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521"/>
      <c r="H11" s="521" t="s">
        <v>131</v>
      </c>
    </row>
    <row r="12" spans="1:8" ht="25.5" x14ac:dyDescent="0.2">
      <c r="A12" s="789" t="s">
        <v>132</v>
      </c>
      <c r="B12" s="859"/>
      <c r="C12" s="861"/>
      <c r="D12" s="863"/>
      <c r="E12" s="863"/>
      <c r="F12" s="863"/>
      <c r="G12" s="521" t="s">
        <v>133</v>
      </c>
      <c r="H12" s="522" t="s">
        <v>134</v>
      </c>
    </row>
    <row r="13" spans="1:8" ht="20.100000000000001" customHeight="1" x14ac:dyDescent="0.2">
      <c r="A13" s="864" t="str">
        <f>IF(PedBerTPN!G5=0,"",PedBerTPN!V3)</f>
        <v/>
      </c>
      <c r="B13" s="523" t="s">
        <v>32</v>
      </c>
      <c r="C13" s="791"/>
      <c r="D13" s="791" t="s">
        <v>135</v>
      </c>
      <c r="E13" s="791" t="s">
        <v>135</v>
      </c>
      <c r="F13" s="792" t="s">
        <v>135</v>
      </c>
      <c r="G13" s="524" t="str">
        <f>IF(A13="","",PedBerTPN!W9)</f>
        <v/>
      </c>
      <c r="H13" s="521"/>
    </row>
    <row r="14" spans="1:8" ht="20.100000000000001" customHeight="1" x14ac:dyDescent="0.2">
      <c r="A14" s="865"/>
      <c r="B14" s="525" t="s">
        <v>318</v>
      </c>
      <c r="C14" s="526"/>
      <c r="D14" s="526" t="s">
        <v>321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20.100000000000001" customHeight="1" x14ac:dyDescent="0.2">
      <c r="A15" s="520"/>
      <c r="B15" s="525" t="s">
        <v>101</v>
      </c>
      <c r="C15" s="526"/>
      <c r="D15" s="526" t="s">
        <v>305</v>
      </c>
      <c r="E15" s="526" t="s">
        <v>102</v>
      </c>
      <c r="F15" s="527" t="s">
        <v>105</v>
      </c>
      <c r="G15" s="528" t="str">
        <f>PedBerTPN!W5</f>
        <v/>
      </c>
      <c r="H15" s="521"/>
    </row>
    <row r="16" spans="1:8" ht="20.100000000000001" customHeight="1" x14ac:dyDescent="0.2">
      <c r="A16" s="520"/>
      <c r="B16" s="525" t="s">
        <v>239</v>
      </c>
      <c r="C16" s="526"/>
      <c r="D16" s="526"/>
      <c r="E16" s="866" t="s">
        <v>97</v>
      </c>
      <c r="F16" s="867"/>
      <c r="G16" s="528" t="str">
        <f>PedBerTPN!W6</f>
        <v/>
      </c>
      <c r="H16" s="521"/>
    </row>
    <row r="17" spans="1:8" ht="20.100000000000001" customHeight="1" x14ac:dyDescent="0.2">
      <c r="A17" s="520"/>
      <c r="B17" s="525" t="s">
        <v>463</v>
      </c>
      <c r="C17" s="526"/>
      <c r="D17" s="526" t="s">
        <v>103</v>
      </c>
      <c r="E17" s="526"/>
      <c r="F17" s="527"/>
      <c r="G17" s="528" t="str">
        <f>IF(B17=PedBerTPN!$H$8,PedBerTPN!$W$8,"")</f>
        <v/>
      </c>
      <c r="H17" s="521"/>
    </row>
    <row r="18" spans="1:8" ht="20.100000000000001" customHeight="1" x14ac:dyDescent="0.2">
      <c r="A18" s="520"/>
      <c r="B18" s="525" t="s">
        <v>466</v>
      </c>
      <c r="C18" s="526"/>
      <c r="D18" s="526"/>
      <c r="E18" s="526" t="s">
        <v>104</v>
      </c>
      <c r="F18" s="527"/>
      <c r="G18" s="528" t="str">
        <f>IF(AND(B18=PedBerTPN!$H$8),PedBerTPN!$W$8,"")</f>
        <v/>
      </c>
      <c r="H18" s="521"/>
    </row>
    <row r="19" spans="1:8" ht="20.100000000000001" customHeight="1" x14ac:dyDescent="0.2">
      <c r="A19" s="520"/>
      <c r="B19" s="525" t="s">
        <v>467</v>
      </c>
      <c r="C19" s="542" t="s">
        <v>4878</v>
      </c>
      <c r="D19" s="526"/>
      <c r="E19" s="526"/>
      <c r="F19" s="527" t="s">
        <v>327</v>
      </c>
      <c r="G19" s="528" t="str">
        <f>IF(AND(B19=PedBerTPN!$H$8,_Pat_Gewicht&gt;=310,_Pat_Gewicht&lt;=350),PedBerTPN!$W$8,"")</f>
        <v/>
      </c>
      <c r="H19" s="521"/>
    </row>
    <row r="20" spans="1:8" ht="20.100000000000001" customHeight="1" x14ac:dyDescent="0.2">
      <c r="A20" s="520"/>
      <c r="B20" s="525" t="s">
        <v>470</v>
      </c>
      <c r="C20" s="542" t="s">
        <v>4879</v>
      </c>
      <c r="D20" s="526"/>
      <c r="E20" s="526"/>
      <c r="F20" s="527" t="s">
        <v>323</v>
      </c>
      <c r="G20" s="528" t="str">
        <f>IF(AND(B20=PedBerTPN!$H$8,_Pat_Gewicht&gt;=360,_Pat_Gewicht&lt;=500),PedBerTPN!$W$8,"")</f>
        <v/>
      </c>
      <c r="H20" s="521"/>
    </row>
    <row r="21" spans="1:8" ht="20.100000000000001" customHeight="1" x14ac:dyDescent="0.2">
      <c r="A21" s="520"/>
      <c r="B21" s="804" t="str">
        <f>IF($A$13="","",PedBerTPN!$H$8)</f>
        <v/>
      </c>
      <c r="C21" s="805"/>
      <c r="D21" s="805"/>
      <c r="E21" s="805"/>
      <c r="F21" s="806"/>
      <c r="G21" s="528" t="str">
        <f>IF(AND(G$17="",G$18="",G$19="",$G$20="",$A$13&lt;&gt;""),PedBerTPN!$W$8,"")</f>
        <v/>
      </c>
      <c r="H21" s="521"/>
    </row>
    <row r="22" spans="1:8" ht="15.95" customHeight="1" x14ac:dyDescent="0.2">
      <c r="A22" s="520"/>
      <c r="B22" s="790"/>
      <c r="C22" s="790"/>
      <c r="D22" s="790"/>
      <c r="E22" s="849" t="s">
        <v>164</v>
      </c>
      <c r="F22" s="849"/>
      <c r="G22" s="797" t="str">
        <f>IF($A$13="","",PedBerTPN!$W$3)</f>
        <v/>
      </c>
      <c r="H22" s="530"/>
    </row>
    <row r="23" spans="1:8" ht="15.95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8" ht="20.100000000000001" customHeight="1" x14ac:dyDescent="0.2">
      <c r="A24" s="864" t="str">
        <f>PedBerTPN!$V$16</f>
        <v/>
      </c>
      <c r="B24" s="523" t="s">
        <v>150</v>
      </c>
      <c r="C24" s="791"/>
      <c r="D24" s="791" t="s">
        <v>283</v>
      </c>
      <c r="E24" s="791" t="s">
        <v>135</v>
      </c>
      <c r="F24" s="792" t="s">
        <v>306</v>
      </c>
      <c r="G24" s="524" t="str">
        <f>PedBerTPN!$W$17</f>
        <v/>
      </c>
      <c r="H24" s="533"/>
    </row>
    <row r="25" spans="1:8" ht="20.100000000000001" customHeight="1" x14ac:dyDescent="0.2">
      <c r="A25" s="865"/>
      <c r="B25" s="525" t="s">
        <v>151</v>
      </c>
      <c r="C25" s="526"/>
      <c r="D25" s="526"/>
      <c r="E25" s="866" t="s">
        <v>293</v>
      </c>
      <c r="F25" s="867"/>
      <c r="G25" s="528" t="str">
        <f>PedBerTPN!$W$18</f>
        <v/>
      </c>
      <c r="H25" s="521"/>
    </row>
    <row r="26" spans="1:8" ht="20.100000000000001" customHeight="1" x14ac:dyDescent="0.2">
      <c r="A26" s="520"/>
      <c r="B26" s="525" t="s">
        <v>163</v>
      </c>
      <c r="C26" s="526"/>
      <c r="D26" s="526"/>
      <c r="E26" s="866" t="s">
        <v>293</v>
      </c>
      <c r="F26" s="867"/>
      <c r="G26" s="528" t="str">
        <f>PedBerTPN!$W$19</f>
        <v/>
      </c>
      <c r="H26" s="521"/>
    </row>
    <row r="27" spans="1:8" ht="15.95" customHeight="1" x14ac:dyDescent="0.2">
      <c r="A27" s="520"/>
      <c r="B27" s="531"/>
      <c r="C27" s="531"/>
      <c r="D27" s="531"/>
      <c r="E27" s="849" t="s">
        <v>164</v>
      </c>
      <c r="F27" s="849"/>
      <c r="G27" s="798" t="str">
        <f>PedBerTPN!$W$16</f>
        <v/>
      </c>
      <c r="H27" s="530"/>
    </row>
    <row r="28" spans="1:8" ht="15.95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8" ht="15.95" customHeight="1" thickTop="1" x14ac:dyDescent="0.2">
      <c r="A29" s="534"/>
      <c r="B29" s="847" t="s">
        <v>88</v>
      </c>
      <c r="C29" s="848"/>
      <c r="D29" s="848"/>
      <c r="E29" s="848"/>
      <c r="F29" s="848"/>
      <c r="G29" s="799"/>
      <c r="H29" s="536"/>
    </row>
    <row r="30" spans="1:8" ht="20.100000000000001" customHeight="1" x14ac:dyDescent="0.2">
      <c r="A30" s="864" t="str">
        <f>IF(PedBerTPN!$W$5="",IF(PedBerTPN!$V$11="",PedBerTPN!$V$3,PedBerTPN!$V$12),PedBerTPN!$V$11)</f>
        <v/>
      </c>
      <c r="B30" s="537" t="s">
        <v>32</v>
      </c>
      <c r="C30" s="538"/>
      <c r="D30" s="538"/>
      <c r="E30" s="538"/>
      <c r="F30" s="539"/>
      <c r="G30" s="540" t="str">
        <f>IF(G14="",PedBerTPN!$W$9,"")</f>
        <v/>
      </c>
      <c r="H30" s="521"/>
    </row>
    <row r="31" spans="1:8" ht="20.100000000000001" customHeight="1" x14ac:dyDescent="0.2">
      <c r="A31" s="865"/>
      <c r="B31" s="541" t="s">
        <v>320</v>
      </c>
      <c r="C31" s="542"/>
      <c r="D31" s="542"/>
      <c r="E31" s="542"/>
      <c r="F31" s="543"/>
      <c r="G31" s="544" t="str">
        <f>IF($G$14="",PedBerTPN!$W$10,"")</f>
        <v/>
      </c>
      <c r="H31" s="521"/>
    </row>
    <row r="32" spans="1:8" ht="20.100000000000001" customHeight="1" x14ac:dyDescent="0.2">
      <c r="A32" s="545"/>
      <c r="B32" s="541" t="s">
        <v>7529</v>
      </c>
      <c r="C32" s="542"/>
      <c r="D32" s="542"/>
      <c r="E32" s="542"/>
      <c r="F32" s="543"/>
      <c r="G32" s="544" t="str">
        <f>PedBerTPN!$W$12</f>
        <v/>
      </c>
      <c r="H32" s="521"/>
    </row>
    <row r="33" spans="1:8" ht="20.100000000000001" customHeight="1" x14ac:dyDescent="0.2">
      <c r="A33" s="545"/>
      <c r="B33" s="541" t="s">
        <v>337</v>
      </c>
      <c r="C33" s="542"/>
      <c r="D33" s="542"/>
      <c r="E33" s="542"/>
      <c r="F33" s="543"/>
      <c r="G33" s="544" t="str">
        <f>PedBerTPN!$W$13</f>
        <v/>
      </c>
      <c r="H33" s="521"/>
    </row>
    <row r="34" spans="1:8" ht="20.100000000000001" customHeight="1" x14ac:dyDescent="0.2">
      <c r="A34" s="545"/>
      <c r="B34" s="541" t="s">
        <v>463</v>
      </c>
      <c r="C34" s="542"/>
      <c r="D34" s="542"/>
      <c r="E34" s="542"/>
      <c r="F34" s="543"/>
      <c r="G34" s="544" t="str">
        <f>IF($G$16="",PedBerTPN!$W$11,"")</f>
        <v/>
      </c>
      <c r="H34" s="521"/>
    </row>
    <row r="35" spans="1:8" ht="20.100000000000001" customHeight="1" x14ac:dyDescent="0.2">
      <c r="A35" s="545"/>
      <c r="B35" s="541" t="str">
        <f>IF(B21="",PedBerTPN!$H$8,"")</f>
        <v/>
      </c>
      <c r="C35" s="542"/>
      <c r="D35" s="542"/>
      <c r="E35" s="542"/>
      <c r="F35" s="543"/>
      <c r="G35" s="544" t="str">
        <f>IF(AND(G18="",G19="",G20="",G21=""),PedBerTPN!$W$8,"")</f>
        <v/>
      </c>
      <c r="H35" s="521"/>
    </row>
    <row r="36" spans="1:8" ht="15.95" customHeight="1" x14ac:dyDescent="0.2">
      <c r="A36" s="520"/>
      <c r="B36" s="531"/>
      <c r="C36" s="531"/>
      <c r="D36" s="531"/>
      <c r="E36" s="849" t="s">
        <v>165</v>
      </c>
      <c r="F36" s="849"/>
      <c r="G36" s="800" t="str">
        <f>IF(G22="",PedBerTPN!$W$3,SUM(PedBerTPN!$G$12:$G$13,PedBerTPN!$G$11)&amp;" ml")</f>
        <v/>
      </c>
      <c r="H36" s="521"/>
    </row>
    <row r="37" spans="1:8" ht="15.95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8" ht="15.95" customHeight="1" thickTop="1" x14ac:dyDescent="0.2">
      <c r="A38" s="534"/>
      <c r="B38" s="852" t="s">
        <v>185</v>
      </c>
      <c r="C38" s="853"/>
      <c r="D38" s="853"/>
      <c r="E38" s="853"/>
      <c r="F38" s="854"/>
      <c r="G38" s="536" t="s">
        <v>186</v>
      </c>
      <c r="H38" s="536"/>
    </row>
    <row r="39" spans="1:8" ht="15.95" customHeight="1" x14ac:dyDescent="0.2">
      <c r="A39" s="547"/>
      <c r="B39" s="842" t="s">
        <v>187</v>
      </c>
      <c r="C39" s="843"/>
      <c r="D39" s="843"/>
      <c r="E39" s="843"/>
      <c r="F39" s="844"/>
      <c r="G39" s="522" t="s">
        <v>188</v>
      </c>
      <c r="H39" s="521"/>
    </row>
    <row r="40" spans="1:8" ht="15.95" customHeight="1" x14ac:dyDescent="0.2">
      <c r="A40" s="547"/>
      <c r="B40" s="842" t="s">
        <v>189</v>
      </c>
      <c r="C40" s="843"/>
      <c r="D40" s="843"/>
      <c r="E40" s="843"/>
      <c r="F40" s="844"/>
      <c r="G40" s="522" t="s">
        <v>186</v>
      </c>
      <c r="H40" s="548"/>
    </row>
    <row r="41" spans="1:8" x14ac:dyDescent="0.2">
      <c r="A41" s="152" t="s">
        <v>190</v>
      </c>
    </row>
    <row r="43" spans="1:8" x14ac:dyDescent="0.2">
      <c r="A43" s="152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B31" sqref="B31"/>
    </sheetView>
  </sheetViews>
  <sheetFormatPr defaultColWidth="9.140625" defaultRowHeight="12.75" x14ac:dyDescent="0.2"/>
  <cols>
    <col min="1" max="1" width="8.7109375" style="152" customWidth="1"/>
    <col min="2" max="2" width="23.85546875" style="152" customWidth="1"/>
    <col min="3" max="3" width="9.28515625" style="152" bestFit="1" customWidth="1"/>
    <col min="4" max="6" width="10.7109375" style="152" customWidth="1"/>
    <col min="7" max="7" width="10.85546875" style="152" customWidth="1"/>
    <col min="8" max="8" width="14.7109375" style="152" customWidth="1"/>
    <col min="9" max="16384" width="9.140625" style="152"/>
  </cols>
  <sheetData>
    <row r="1" spans="1:8" x14ac:dyDescent="0.2">
      <c r="A1" s="183" t="s">
        <v>191</v>
      </c>
      <c r="F1" s="1" t="s">
        <v>4880</v>
      </c>
    </row>
    <row r="3" spans="1:8" x14ac:dyDescent="0.2">
      <c r="A3" s="152" t="s">
        <v>192</v>
      </c>
      <c r="B3" s="510">
        <f ca="1">TODAY()</f>
        <v>43073</v>
      </c>
      <c r="F3" s="511" t="str">
        <f>Txt_Pat_PatNo</f>
        <v/>
      </c>
      <c r="G3" s="512"/>
      <c r="H3" s="513"/>
    </row>
    <row r="4" spans="1:8" x14ac:dyDescent="0.2">
      <c r="A4" s="152" t="s">
        <v>395</v>
      </c>
      <c r="B4" s="152">
        <f>__1_Bed</f>
        <v>0</v>
      </c>
      <c r="F4" s="514" t="str">
        <f>Txt_Pat_FullName</f>
        <v/>
      </c>
      <c r="G4" s="164"/>
      <c r="H4" s="515"/>
    </row>
    <row r="5" spans="1:8" x14ac:dyDescent="0.2">
      <c r="A5" s="152" t="s">
        <v>193</v>
      </c>
      <c r="B5" s="152" t="s">
        <v>300</v>
      </c>
      <c r="F5" s="516" t="str">
        <f ca="1">Txt_Pat_GeboorteDat</f>
        <v/>
      </c>
      <c r="G5" s="164"/>
      <c r="H5" s="515"/>
    </row>
    <row r="6" spans="1:8" x14ac:dyDescent="0.2">
      <c r="A6" s="152" t="s">
        <v>249</v>
      </c>
      <c r="B6" s="152" t="s">
        <v>194</v>
      </c>
      <c r="F6" s="514" t="str">
        <f>Txt_Pat_Gewicht</f>
        <v>Gewicht:</v>
      </c>
      <c r="G6" s="164"/>
      <c r="H6" s="515"/>
    </row>
    <row r="7" spans="1:8" x14ac:dyDescent="0.2">
      <c r="A7" s="152" t="s">
        <v>222</v>
      </c>
      <c r="B7" s="152" t="s">
        <v>194</v>
      </c>
      <c r="F7" s="517"/>
      <c r="G7" s="518"/>
      <c r="H7" s="519"/>
    </row>
    <row r="9" spans="1:8" ht="13.5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PedBerTPN!G26</f>
        <v>0</v>
      </c>
      <c r="D9" s="152" t="s">
        <v>250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520" t="s">
        <v>237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521"/>
      <c r="H11" s="521" t="s">
        <v>131</v>
      </c>
    </row>
    <row r="12" spans="1:8" x14ac:dyDescent="0.2">
      <c r="A12" s="789" t="s">
        <v>132</v>
      </c>
      <c r="B12" s="859"/>
      <c r="C12" s="861"/>
      <c r="D12" s="863"/>
      <c r="E12" s="863"/>
      <c r="F12" s="863"/>
      <c r="G12" s="521" t="s">
        <v>133</v>
      </c>
      <c r="H12" s="522" t="s">
        <v>134</v>
      </c>
    </row>
    <row r="13" spans="1:8" ht="20.100000000000001" customHeight="1" x14ac:dyDescent="0.2">
      <c r="A13" s="864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8" ht="20.100000000000001" customHeight="1" x14ac:dyDescent="0.2">
      <c r="A14" s="865"/>
      <c r="B14" s="525"/>
      <c r="C14" s="526"/>
      <c r="D14" s="526"/>
      <c r="E14" s="526"/>
      <c r="F14" s="527"/>
      <c r="G14" s="528"/>
      <c r="H14" s="521"/>
    </row>
    <row r="15" spans="1:8" ht="20.100000000000001" customHeight="1" x14ac:dyDescent="0.2">
      <c r="A15" s="520"/>
      <c r="B15" s="794"/>
      <c r="C15" s="794"/>
      <c r="D15" s="794"/>
      <c r="E15" s="794"/>
      <c r="F15" s="794" t="s">
        <v>165</v>
      </c>
      <c r="G15" s="795" t="str">
        <f>G13</f>
        <v/>
      </c>
      <c r="H15" s="521"/>
    </row>
    <row r="16" spans="1:8" ht="20.100000000000001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8" ht="20.100000000000001" customHeight="1" x14ac:dyDescent="0.2">
      <c r="A17" s="865" t="str">
        <f>PedBerTPN!V6</f>
        <v/>
      </c>
      <c r="B17" s="525" t="s">
        <v>239</v>
      </c>
      <c r="C17" s="526"/>
      <c r="D17" s="526"/>
      <c r="E17" s="791"/>
      <c r="F17" s="792" t="s">
        <v>136</v>
      </c>
      <c r="G17" s="528" t="str">
        <f>PedBerTPN!W6</f>
        <v/>
      </c>
      <c r="H17" s="521"/>
    </row>
    <row r="18" spans="1:8" ht="20.100000000000001" customHeight="1" x14ac:dyDescent="0.2">
      <c r="A18" s="865"/>
      <c r="B18" s="525" t="s">
        <v>463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8" ht="20.100000000000001" customHeight="1" x14ac:dyDescent="0.2">
      <c r="A19" s="520"/>
      <c r="B19" s="790"/>
      <c r="C19" s="790"/>
      <c r="D19" s="790"/>
      <c r="E19" s="849" t="s">
        <v>164</v>
      </c>
      <c r="F19" s="849"/>
      <c r="G19" s="797" t="str">
        <f>IF(G17="","",SUM(PedBerTPN!G6:G7)&amp;" ml")</f>
        <v/>
      </c>
      <c r="H19" s="521"/>
    </row>
    <row r="20" spans="1:8" ht="20.100000000000001" customHeight="1" x14ac:dyDescent="0.2">
      <c r="A20" s="520"/>
      <c r="B20" s="531"/>
      <c r="C20" s="531"/>
      <c r="D20" s="531"/>
      <c r="E20" s="531"/>
      <c r="F20" s="531"/>
      <c r="G20" s="531"/>
      <c r="H20" s="521"/>
    </row>
    <row r="21" spans="1:8" ht="20.100000000000001" customHeight="1" x14ac:dyDescent="0.2">
      <c r="A21" s="865" t="str">
        <f>PedBerTPN!$V$16</f>
        <v/>
      </c>
      <c r="B21" s="523" t="s">
        <v>150</v>
      </c>
      <c r="C21" s="791"/>
      <c r="D21" s="791" t="s">
        <v>63</v>
      </c>
      <c r="E21" s="791" t="s">
        <v>64</v>
      </c>
      <c r="F21" s="792" t="s">
        <v>65</v>
      </c>
      <c r="G21" s="524" t="str">
        <f>PedBerTPN!$W$17</f>
        <v/>
      </c>
      <c r="H21" s="521"/>
    </row>
    <row r="22" spans="1:8" ht="20.100000000000001" customHeight="1" x14ac:dyDescent="0.2">
      <c r="A22" s="865"/>
      <c r="B22" s="525" t="s">
        <v>151</v>
      </c>
      <c r="C22" s="526"/>
      <c r="D22" s="526"/>
      <c r="E22" s="791"/>
      <c r="F22" s="792" t="s">
        <v>66</v>
      </c>
      <c r="G22" s="528" t="str">
        <f>PedBerTPN!$W$18</f>
        <v/>
      </c>
      <c r="H22" s="521"/>
    </row>
    <row r="23" spans="1:8" ht="20.100000000000001" customHeight="1" x14ac:dyDescent="0.2">
      <c r="A23" s="520"/>
      <c r="B23" s="525" t="s">
        <v>163</v>
      </c>
      <c r="C23" s="526"/>
      <c r="D23" s="526"/>
      <c r="E23" s="791"/>
      <c r="F23" s="792" t="s">
        <v>66</v>
      </c>
      <c r="G23" s="528" t="str">
        <f>PedBerTPN!$W$19</f>
        <v/>
      </c>
      <c r="H23" s="521"/>
    </row>
    <row r="24" spans="1:8" ht="20.100000000000001" customHeight="1" x14ac:dyDescent="0.2">
      <c r="A24" s="520"/>
      <c r="B24" s="531"/>
      <c r="C24" s="531"/>
      <c r="D24" s="531"/>
      <c r="E24" s="849" t="s">
        <v>164</v>
      </c>
      <c r="F24" s="849"/>
      <c r="G24" s="798" t="str">
        <f>PedBerTPN!$W$16</f>
        <v/>
      </c>
      <c r="H24" s="530"/>
    </row>
    <row r="25" spans="1:8" ht="15.95" customHeight="1" thickBot="1" x14ac:dyDescent="0.25">
      <c r="A25" s="520"/>
      <c r="B25" s="531"/>
      <c r="C25" s="531"/>
      <c r="D25" s="531"/>
      <c r="E25" s="531"/>
      <c r="F25" s="531"/>
      <c r="G25" s="531"/>
      <c r="H25" s="521"/>
    </row>
    <row r="26" spans="1:8" ht="15.95" customHeight="1" thickTop="1" x14ac:dyDescent="0.2">
      <c r="A26" s="534"/>
      <c r="B26" s="847" t="s">
        <v>88</v>
      </c>
      <c r="C26" s="848"/>
      <c r="D26" s="848"/>
      <c r="E26" s="848"/>
      <c r="F26" s="848"/>
      <c r="G26" s="799"/>
      <c r="H26" s="536"/>
    </row>
    <row r="27" spans="1:8" ht="20.100000000000001" customHeight="1" x14ac:dyDescent="0.2">
      <c r="A27" s="864" t="str">
        <f>PedBerTPN!V3</f>
        <v/>
      </c>
      <c r="B27" s="537" t="s">
        <v>32</v>
      </c>
      <c r="C27" s="538"/>
      <c r="D27" s="538"/>
      <c r="E27" s="538"/>
      <c r="F27" s="539"/>
      <c r="G27" s="540" t="str">
        <f>PedBerTPN!$W$9</f>
        <v/>
      </c>
      <c r="H27" s="521"/>
    </row>
    <row r="28" spans="1:8" ht="20.100000000000001" customHeight="1" x14ac:dyDescent="0.2">
      <c r="A28" s="865"/>
      <c r="B28" s="541" t="s">
        <v>320</v>
      </c>
      <c r="C28" s="542"/>
      <c r="D28" s="542"/>
      <c r="E28" s="542"/>
      <c r="F28" s="543"/>
      <c r="G28" s="544" t="str">
        <f>PedBerTPN!$W$10</f>
        <v/>
      </c>
      <c r="H28" s="521"/>
    </row>
    <row r="29" spans="1:8" ht="15.95" customHeight="1" x14ac:dyDescent="0.2">
      <c r="A29" s="545"/>
      <c r="B29" s="541" t="s">
        <v>7529</v>
      </c>
      <c r="C29" s="542"/>
      <c r="D29" s="542"/>
      <c r="E29" s="542"/>
      <c r="F29" s="543"/>
      <c r="G29" s="544" t="str">
        <f>PedBerTPN!$W$12</f>
        <v/>
      </c>
      <c r="H29" s="521"/>
    </row>
    <row r="30" spans="1:8" ht="15.95" customHeight="1" x14ac:dyDescent="0.2">
      <c r="A30" s="545"/>
      <c r="B30" s="541" t="s">
        <v>337</v>
      </c>
      <c r="C30" s="542"/>
      <c r="D30" s="542"/>
      <c r="E30" s="542"/>
      <c r="F30" s="543"/>
      <c r="G30" s="544" t="str">
        <f>PedBerTPN!$W$13</f>
        <v/>
      </c>
      <c r="H30" s="521"/>
    </row>
    <row r="31" spans="1:8" ht="15.95" customHeight="1" x14ac:dyDescent="0.2">
      <c r="A31" s="545"/>
      <c r="B31" s="541" t="str">
        <f>PedBerTPN!H8</f>
        <v/>
      </c>
      <c r="C31" s="542"/>
      <c r="D31" s="542"/>
      <c r="E31" s="542"/>
      <c r="F31" s="543"/>
      <c r="G31" s="544" t="str">
        <f>PedBerTPN!W8</f>
        <v/>
      </c>
      <c r="H31" s="521"/>
    </row>
    <row r="32" spans="1:8" ht="15.95" customHeight="1" x14ac:dyDescent="0.2">
      <c r="A32" s="545"/>
      <c r="B32" s="541"/>
      <c r="C32" s="542"/>
      <c r="D32" s="542"/>
      <c r="E32" s="542"/>
      <c r="F32" s="543"/>
      <c r="G32" s="544"/>
      <c r="H32" s="521"/>
    </row>
    <row r="33" spans="1:8" ht="20.100000000000001" customHeight="1" x14ac:dyDescent="0.2">
      <c r="A33" s="520"/>
      <c r="B33" s="531"/>
      <c r="C33" s="531"/>
      <c r="D33" s="531"/>
      <c r="E33" s="849" t="s">
        <v>165</v>
      </c>
      <c r="F33" s="849"/>
      <c r="G33" s="800" t="str">
        <f>PedBerTPN!$W$3</f>
        <v/>
      </c>
      <c r="H33" s="521"/>
    </row>
    <row r="34" spans="1:8" ht="20.100000000000001" customHeight="1" thickBot="1" x14ac:dyDescent="0.25">
      <c r="A34" s="520"/>
      <c r="B34" s="531"/>
      <c r="C34" s="531"/>
      <c r="D34" s="531"/>
      <c r="E34" s="531"/>
      <c r="F34" s="531"/>
      <c r="G34" s="531"/>
      <c r="H34" s="521"/>
    </row>
    <row r="35" spans="1:8" ht="20.100000000000001" customHeight="1" thickTop="1" x14ac:dyDescent="0.2">
      <c r="A35" s="534"/>
      <c r="B35" s="852" t="s">
        <v>185</v>
      </c>
      <c r="C35" s="853"/>
      <c r="D35" s="853"/>
      <c r="E35" s="853"/>
      <c r="F35" s="854"/>
      <c r="G35" s="536" t="s">
        <v>186</v>
      </c>
      <c r="H35" s="536"/>
    </row>
    <row r="36" spans="1:8" ht="20.100000000000001" customHeight="1" x14ac:dyDescent="0.2">
      <c r="A36" s="547"/>
      <c r="B36" s="842" t="s">
        <v>187</v>
      </c>
      <c r="C36" s="843"/>
      <c r="D36" s="843"/>
      <c r="E36" s="843"/>
      <c r="F36" s="844"/>
      <c r="G36" s="522" t="s">
        <v>188</v>
      </c>
      <c r="H36" s="521"/>
    </row>
    <row r="37" spans="1:8" ht="20.100000000000001" customHeight="1" x14ac:dyDescent="0.2">
      <c r="A37" s="547"/>
      <c r="B37" s="842" t="s">
        <v>189</v>
      </c>
      <c r="C37" s="843"/>
      <c r="D37" s="843"/>
      <c r="E37" s="843"/>
      <c r="F37" s="844"/>
      <c r="G37" s="522" t="s">
        <v>186</v>
      </c>
      <c r="H37" s="548"/>
    </row>
    <row r="38" spans="1:8" ht="15.95" customHeight="1" x14ac:dyDescent="0.2">
      <c r="A38" s="152" t="s">
        <v>190</v>
      </c>
    </row>
    <row r="39" spans="1:8" ht="15.95" customHeight="1" x14ac:dyDescent="0.2"/>
    <row r="40" spans="1:8" x14ac:dyDescent="0.2">
      <c r="A40" s="152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40" activePane="bottomLeft" state="frozen"/>
      <selection pane="bottomLeft" activeCell="O52" sqref="O52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280</v>
      </c>
      <c r="E2" s="660" t="s">
        <v>423</v>
      </c>
      <c r="F2" s="660" t="s">
        <v>424</v>
      </c>
      <c r="G2" s="660" t="s">
        <v>86</v>
      </c>
      <c r="H2" s="665" t="s">
        <v>89</v>
      </c>
      <c r="I2" s="660"/>
      <c r="J2" s="660" t="s">
        <v>423</v>
      </c>
      <c r="K2" s="660" t="s">
        <v>424</v>
      </c>
      <c r="L2" s="660" t="s">
        <v>86</v>
      </c>
      <c r="M2" s="665" t="s">
        <v>89</v>
      </c>
      <c r="N2" s="660"/>
      <c r="O2" s="660" t="s">
        <v>423</v>
      </c>
      <c r="P2" s="660" t="s">
        <v>424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240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167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125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426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168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213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170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425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169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427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245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733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76" t="str">
        <f>NeoBerInfB!B3</f>
        <v>Actuele Afspraken</v>
      </c>
      <c r="D9" s="876"/>
      <c r="E9" s="876"/>
      <c r="F9" s="876"/>
      <c r="G9" s="876"/>
      <c r="H9" s="646" t="s">
        <v>4521</v>
      </c>
      <c r="I9" s="647" t="str">
        <f>Txt_Pat_PatNo</f>
        <v/>
      </c>
      <c r="J9" s="647"/>
      <c r="K9" s="646"/>
      <c r="L9" s="646"/>
      <c r="M9" s="646" t="s">
        <v>212</v>
      </c>
      <c r="N9" s="646" t="str">
        <f ca="1">Txt_Pat_Leeftijd</f>
        <v/>
      </c>
      <c r="O9" s="648"/>
      <c r="P9" s="646" t="s">
        <v>4523</v>
      </c>
      <c r="Q9" s="647" t="str">
        <f ca="1">Txt_Pat_GeboorteDat</f>
        <v/>
      </c>
      <c r="R9" s="646"/>
    </row>
    <row r="10" spans="1:18" ht="20.100000000000001" customHeight="1" x14ac:dyDescent="0.2">
      <c r="C10" s="876"/>
      <c r="D10" s="876"/>
      <c r="E10" s="876"/>
      <c r="F10" s="876"/>
      <c r="G10" s="876"/>
      <c r="H10" s="646" t="s">
        <v>27</v>
      </c>
      <c r="I10" s="646" t="str">
        <f>Txt_Pat_FullName</f>
        <v/>
      </c>
      <c r="J10" s="646"/>
      <c r="K10" s="649"/>
      <c r="L10" s="650"/>
      <c r="M10" s="646" t="s">
        <v>407</v>
      </c>
      <c r="N10" s="646" t="str">
        <f>IF(_Pat_Gewicht&gt;0,FixPrecision((_Pat_Gewicht),4)&amp;" kg","")</f>
        <v/>
      </c>
      <c r="O10" s="646"/>
      <c r="P10" s="646" t="s">
        <v>4524</v>
      </c>
      <c r="Q10" s="647" t="str">
        <f>Txt_Pat_GestAge</f>
        <v/>
      </c>
      <c r="R10" s="646"/>
    </row>
    <row r="11" spans="1:18" ht="20.100000000000001" customHeight="1" x14ac:dyDescent="0.2">
      <c r="C11" s="876"/>
      <c r="D11" s="876"/>
      <c r="E11" s="876"/>
      <c r="F11" s="876"/>
      <c r="G11" s="876"/>
      <c r="H11" s="646" t="s">
        <v>234</v>
      </c>
      <c r="I11" s="646" t="str">
        <f ca="1">Txt_Pat_AfspraakDat</f>
        <v>04-dec-2017</v>
      </c>
      <c r="J11" s="651"/>
      <c r="K11" s="646"/>
      <c r="L11" s="646"/>
      <c r="M11" s="646" t="s">
        <v>563</v>
      </c>
      <c r="N11" s="646" t="str">
        <f>Txt_Pat_OpnameDat</f>
        <v/>
      </c>
      <c r="O11" s="646"/>
      <c r="P11" s="651" t="s">
        <v>4900</v>
      </c>
      <c r="Q11" s="647" t="str">
        <f>Txt_Pat_GebGew</f>
        <v/>
      </c>
      <c r="R11" s="646"/>
    </row>
    <row r="12" spans="1:18" ht="20.100000000000001" customHeight="1" x14ac:dyDescent="0.2">
      <c r="C12" s="876"/>
      <c r="D12" s="876"/>
      <c r="E12" s="876"/>
      <c r="F12" s="876"/>
      <c r="G12" s="876"/>
      <c r="H12" s="646" t="s">
        <v>396</v>
      </c>
      <c r="I12" s="646" t="str">
        <f>Txt_Pat_Bed</f>
        <v/>
      </c>
      <c r="J12" s="650"/>
      <c r="K12" s="646"/>
      <c r="L12" s="646"/>
      <c r="M12" s="646" t="s">
        <v>5300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4276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429</v>
      </c>
      <c r="E15" s="638"/>
      <c r="F15" s="561" t="str">
        <f>NeoBerInfB!Q7</f>
        <v/>
      </c>
      <c r="G15" s="402" t="s">
        <v>430</v>
      </c>
      <c r="I15" s="639" t="s">
        <v>431</v>
      </c>
      <c r="L15" s="696" t="s">
        <v>428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434</v>
      </c>
      <c r="D17" s="638"/>
      <c r="G17" s="638" t="s">
        <v>432</v>
      </c>
      <c r="H17" s="480" t="str">
        <f>IF(Var_Neo_InfB_Ent_Voeding&gt;1,NeoBerInfB!F9,"")</f>
        <v/>
      </c>
      <c r="I17" s="641" t="s">
        <v>433</v>
      </c>
      <c r="J17" s="561" t="str">
        <f>IF(Var_Neo_InfB_Ent_Voeding&gt;1,NeoBerInfB!G9/10&amp;" ml","")</f>
        <v/>
      </c>
      <c r="L17" s="638" t="s">
        <v>719</v>
      </c>
      <c r="M17" s="638"/>
      <c r="N17" s="638"/>
      <c r="P17" s="638" t="s">
        <v>720</v>
      </c>
      <c r="Q17" s="638"/>
      <c r="R17" s="638"/>
    </row>
    <row r="18" spans="1:18" ht="20.100000000000001" customHeight="1" thickTop="1" thickBot="1" x14ac:dyDescent="0.25">
      <c r="E18" s="403"/>
      <c r="G18" s="638" t="s">
        <v>435</v>
      </c>
      <c r="H18" s="475" t="str">
        <f>IF(Var_Neo_InfB_Ent_Voeding&gt;1,NeoBerInfB!F10,"")</f>
        <v/>
      </c>
      <c r="I18" s="641" t="s">
        <v>433</v>
      </c>
      <c r="J18" s="563" t="str">
        <f>IF(Var_Neo_InfB_Ent_Voeding&gt;1,NeoBerInfB!G10/10&amp;" ml","")</f>
        <v/>
      </c>
      <c r="L18" s="638" t="s">
        <v>731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436</v>
      </c>
      <c r="H22" s="402">
        <f>IF(NeoBerInfB!B21,NeoBerInfB!C21,NeoBerInfB!AX53)</f>
        <v>0</v>
      </c>
      <c r="I22" s="402" t="s">
        <v>437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4277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4945</v>
      </c>
      <c r="M25" s="638"/>
      <c r="N25" s="641" t="s">
        <v>402</v>
      </c>
      <c r="O25" s="638" t="s">
        <v>438</v>
      </c>
      <c r="P25" s="638"/>
      <c r="Q25" s="638"/>
      <c r="R25" s="638" t="s">
        <v>439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574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440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441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442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77" t="str">
        <f>IF(Var_Neo_InfB_Cont_MedTekst_1="","",Var_Neo_InfB_Cont_MedTekst_1)</f>
        <v/>
      </c>
      <c r="E42" s="877"/>
      <c r="F42" s="877"/>
      <c r="G42" s="877"/>
      <c r="H42" s="877"/>
      <c r="I42" s="877"/>
      <c r="J42" s="877"/>
      <c r="K42" s="878"/>
      <c r="L42" s="877"/>
      <c r="M42" s="877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79" t="str">
        <f>IF(Var_Neo_InfB_Cont_MedTekst_2="","",Var_Neo_InfB_Cont_MedTekst_2)</f>
        <v/>
      </c>
      <c r="E43" s="879"/>
      <c r="F43" s="879"/>
      <c r="G43" s="879"/>
      <c r="H43" s="879"/>
      <c r="I43" s="879"/>
      <c r="J43" s="879"/>
      <c r="K43" s="879"/>
      <c r="L43" s="879"/>
      <c r="M43" s="879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4278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 ca="1">IF(NeoBerInfB!B40&gt;0,ROUND(NeoBerInfB!C40/(_Pat_Gewicht),0)&amp;" ml/ kg (advies "&amp;ROUND(NeoBerInfB!B40/_Pat_Gewicht,0)&amp;" ml/kg)","")</f>
        <v/>
      </c>
      <c r="M47" s="638" t="s">
        <v>428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4280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263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444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7531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7532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152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413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414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261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299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566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567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111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4271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4272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4273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4274</v>
      </c>
      <c r="C71" s="644"/>
      <c r="D71" s="644"/>
      <c r="E71" s="643" t="s">
        <v>224</v>
      </c>
      <c r="F71" s="874" t="str">
        <f>IF(_Neo_Lab_Opm=0,"",_Neo_Lab_Opm)</f>
        <v/>
      </c>
      <c r="G71" s="875"/>
      <c r="H71" s="875"/>
      <c r="I71" s="875"/>
      <c r="J71" s="875"/>
      <c r="K71" s="875"/>
      <c r="L71" s="875"/>
      <c r="M71" s="875"/>
      <c r="N71" s="875"/>
      <c r="O71" s="875"/>
      <c r="P71" s="875"/>
      <c r="Q71" s="875"/>
      <c r="R71" s="875"/>
    </row>
    <row r="72" spans="1:18" ht="20.100000000000001" customHeight="1" x14ac:dyDescent="0.2">
      <c r="C72" s="644"/>
      <c r="D72" s="644"/>
      <c r="E72" s="645"/>
      <c r="F72" s="875"/>
      <c r="G72" s="875"/>
      <c r="H72" s="875"/>
      <c r="I72" s="875"/>
      <c r="J72" s="875"/>
      <c r="K72" s="875"/>
      <c r="L72" s="875"/>
      <c r="M72" s="875"/>
      <c r="N72" s="875"/>
      <c r="O72" s="875"/>
      <c r="P72" s="875"/>
      <c r="Q72" s="875"/>
      <c r="R72" s="875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I3" activePane="bottomRight" state="frozenSplit"/>
      <selection activeCell="J34" sqref="J34"/>
      <selection pane="topRight" activeCell="J34" sqref="J34"/>
      <selection pane="bottomLeft" activeCell="J34" sqref="J34"/>
      <selection pane="bottomRight" activeCell="AO49" sqref="AO49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4252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4101</v>
      </c>
      <c r="D2" s="365" t="s">
        <v>3302</v>
      </c>
      <c r="E2" s="365" t="s">
        <v>4084</v>
      </c>
      <c r="F2" s="365" t="s">
        <v>4256</v>
      </c>
      <c r="G2" s="365" t="s">
        <v>871</v>
      </c>
      <c r="H2" s="365" t="s">
        <v>4258</v>
      </c>
      <c r="I2" s="365" t="s">
        <v>402</v>
      </c>
      <c r="J2" s="365" t="s">
        <v>259</v>
      </c>
      <c r="K2" s="365" t="s">
        <v>3308</v>
      </c>
      <c r="L2" s="365" t="s">
        <v>4101</v>
      </c>
      <c r="M2" s="365" t="s">
        <v>156</v>
      </c>
      <c r="N2" s="365" t="s">
        <v>3301</v>
      </c>
      <c r="O2" s="365" t="s">
        <v>3302</v>
      </c>
      <c r="P2" s="365" t="s">
        <v>4257</v>
      </c>
      <c r="Q2" s="365" t="s">
        <v>4250</v>
      </c>
      <c r="R2" s="365" t="s">
        <v>4253</v>
      </c>
      <c r="S2" s="365" t="s">
        <v>428</v>
      </c>
      <c r="T2" s="365" t="s">
        <v>4901</v>
      </c>
      <c r="U2" s="365" t="s">
        <v>4927</v>
      </c>
      <c r="V2" s="365" t="s">
        <v>4904</v>
      </c>
      <c r="W2" s="365" t="s">
        <v>4928</v>
      </c>
      <c r="X2" s="365" t="s">
        <v>4943</v>
      </c>
      <c r="Y2" s="365" t="s">
        <v>4944</v>
      </c>
      <c r="Z2" s="365" t="s">
        <v>297</v>
      </c>
      <c r="AA2" s="365" t="s">
        <v>4513</v>
      </c>
      <c r="AB2" s="365" t="s">
        <v>4511</v>
      </c>
      <c r="AC2" s="365" t="s">
        <v>4512</v>
      </c>
      <c r="AD2" s="365" t="s">
        <v>4509</v>
      </c>
      <c r="AE2" s="365" t="s">
        <v>4510</v>
      </c>
      <c r="AF2" s="365" t="s">
        <v>4885</v>
      </c>
      <c r="AG2" s="365" t="s">
        <v>4886</v>
      </c>
      <c r="AH2" s="365" t="s">
        <v>4887</v>
      </c>
      <c r="AI2" s="365" t="s">
        <v>4269</v>
      </c>
      <c r="AJ2" s="365" t="s">
        <v>4270</v>
      </c>
      <c r="AK2" s="365" t="s">
        <v>4965</v>
      </c>
      <c r="AL2" s="365" t="s">
        <v>240</v>
      </c>
      <c r="AM2" s="365" t="s">
        <v>173</v>
      </c>
      <c r="AN2" s="365" t="s">
        <v>174</v>
      </c>
      <c r="AO2" s="365" t="s">
        <v>175</v>
      </c>
      <c r="AP2" s="365" t="s">
        <v>176</v>
      </c>
      <c r="AQ2" s="365" t="s">
        <v>416</v>
      </c>
      <c r="AR2" s="365" t="s">
        <v>172</v>
      </c>
      <c r="AS2" s="365" t="s">
        <v>417</v>
      </c>
      <c r="AT2" s="365" t="s">
        <v>418</v>
      </c>
      <c r="AU2" s="365" t="s">
        <v>419</v>
      </c>
      <c r="AV2" s="365" t="s">
        <v>459</v>
      </c>
      <c r="AW2" s="365" t="s">
        <v>427</v>
      </c>
      <c r="AX2" s="365" t="s">
        <v>733</v>
      </c>
      <c r="AY2" s="365" t="s">
        <v>439</v>
      </c>
      <c r="AZ2" s="365" t="s">
        <v>475</v>
      </c>
      <c r="BB2" s="365" t="s">
        <v>4260</v>
      </c>
      <c r="BC2" s="365" t="s">
        <v>6960</v>
      </c>
      <c r="BD2" s="365" t="s">
        <v>3308</v>
      </c>
    </row>
    <row r="3" spans="1:56" s="261" customFormat="1" x14ac:dyDescent="0.2">
      <c r="A3" s="178" t="s">
        <v>3726</v>
      </c>
      <c r="B3" s="261" t="s">
        <v>7526</v>
      </c>
      <c r="AJ3" s="261" t="b">
        <f>NOT(B3="Actuele Afspraken")</f>
        <v>0</v>
      </c>
    </row>
    <row r="4" spans="1:56" x14ac:dyDescent="0.2">
      <c r="A4" s="178" t="s">
        <v>476</v>
      </c>
      <c r="B4" s="147">
        <f ca="1">TODAY()-__4_GebDatum+1</f>
        <v>41612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431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477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216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732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723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724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725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726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727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730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574</v>
      </c>
      <c r="B22" s="54">
        <v>0</v>
      </c>
      <c r="I22" s="54" t="b">
        <v>0</v>
      </c>
      <c r="J22" s="54"/>
      <c r="M22" s="54"/>
      <c r="O22" s="54"/>
      <c r="P22" s="54" t="s">
        <v>4255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480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481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482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483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484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485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486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487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4281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440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441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442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855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4282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177</v>
      </c>
      <c r="B39" s="54" t="s">
        <v>428</v>
      </c>
      <c r="C39" s="54" t="s">
        <v>43</v>
      </c>
      <c r="D39" s="54" t="s">
        <v>4254</v>
      </c>
      <c r="F39" s="54" t="s">
        <v>862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149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4259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263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444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7531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7532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152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413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414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474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261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154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153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154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153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4706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4707</v>
      </c>
      <c r="AM60" s="54" t="s">
        <v>4708</v>
      </c>
      <c r="AN60" s="54" t="s">
        <v>4708</v>
      </c>
      <c r="AO60" s="261" t="s">
        <v>4708</v>
      </c>
      <c r="AP60" s="261" t="s">
        <v>4708</v>
      </c>
      <c r="AQ60" s="261" t="s">
        <v>4708</v>
      </c>
      <c r="AR60" s="54" t="s">
        <v>4709</v>
      </c>
      <c r="AS60" s="54" t="s">
        <v>373</v>
      </c>
      <c r="AT60" s="54" t="s">
        <v>4709</v>
      </c>
      <c r="AU60" s="54" t="s">
        <v>4710</v>
      </c>
      <c r="AV60" s="54" t="s">
        <v>4708</v>
      </c>
      <c r="AW60" s="54" t="s">
        <v>4062</v>
      </c>
      <c r="AX60" s="261" t="s">
        <v>4708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3519</v>
      </c>
      <c r="B1" s="152" t="s">
        <v>3521</v>
      </c>
      <c r="C1" s="354" t="s">
        <v>3520</v>
      </c>
      <c r="D1" s="152" t="s">
        <v>3521</v>
      </c>
      <c r="E1" s="152" t="s">
        <v>3761</v>
      </c>
      <c r="F1" s="152" t="s">
        <v>3762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3977</v>
      </c>
      <c r="F2" t="b">
        <f t="shared" ref="F2:F36" si="1">"Var"&amp;A2=E2</f>
        <v>1</v>
      </c>
      <c r="H2" s="151" t="s">
        <v>3899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4360</v>
      </c>
      <c r="F3" s="151" t="b">
        <f t="shared" si="1"/>
        <v>1</v>
      </c>
      <c r="H3" s="151" t="s">
        <v>4310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4361</v>
      </c>
      <c r="F4" s="151" t="b">
        <f t="shared" si="1"/>
        <v>1</v>
      </c>
      <c r="H4" s="151" t="s">
        <v>4311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4363</v>
      </c>
      <c r="F5" s="151" t="b">
        <f t="shared" si="1"/>
        <v>1</v>
      </c>
      <c r="H5" s="151" t="s">
        <v>4312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4365</v>
      </c>
      <c r="F6" s="151" t="b">
        <f t="shared" si="1"/>
        <v>1</v>
      </c>
      <c r="H6" s="151" t="s">
        <v>4313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4367</v>
      </c>
      <c r="F7" s="151" t="b">
        <f t="shared" si="1"/>
        <v>1</v>
      </c>
      <c r="H7" s="151" t="s">
        <v>4314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4368</v>
      </c>
      <c r="F8" s="151" t="b">
        <f t="shared" si="1"/>
        <v>1</v>
      </c>
      <c r="H8" s="151" t="s">
        <v>4315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4369</v>
      </c>
      <c r="F9" s="151" t="b">
        <f t="shared" si="1"/>
        <v>1</v>
      </c>
      <c r="H9" s="151" t="s">
        <v>4316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4371</v>
      </c>
      <c r="F10" s="151" t="b">
        <f t="shared" si="1"/>
        <v>1</v>
      </c>
      <c r="H10" s="151" t="s">
        <v>4317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4373</v>
      </c>
      <c r="F11" s="151" t="b">
        <f t="shared" si="1"/>
        <v>1</v>
      </c>
      <c r="H11" s="151" t="s">
        <v>4318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4375</v>
      </c>
      <c r="F12" s="151" t="b">
        <f t="shared" si="1"/>
        <v>1</v>
      </c>
      <c r="H12" s="151" t="s">
        <v>4319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4376</v>
      </c>
      <c r="F13" s="151" t="b">
        <f t="shared" si="1"/>
        <v>1</v>
      </c>
      <c r="G13" s="151"/>
      <c r="H13" s="151" t="s">
        <v>4320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4377</v>
      </c>
      <c r="F14" s="151" t="b">
        <f t="shared" si="1"/>
        <v>1</v>
      </c>
      <c r="G14" s="151"/>
      <c r="H14" s="151" t="s">
        <v>4321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4379</v>
      </c>
      <c r="F15" s="151" t="b">
        <f t="shared" si="1"/>
        <v>1</v>
      </c>
      <c r="G15" s="151"/>
      <c r="H15" s="151" t="s">
        <v>4322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4381</v>
      </c>
      <c r="F16" s="151" t="b">
        <f t="shared" si="1"/>
        <v>1</v>
      </c>
      <c r="G16" s="151"/>
      <c r="H16" s="151" t="s">
        <v>4323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4383</v>
      </c>
      <c r="F17" s="151" t="b">
        <f t="shared" si="1"/>
        <v>1</v>
      </c>
      <c r="G17" s="151"/>
      <c r="H17" s="151" t="s">
        <v>4324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4385</v>
      </c>
      <c r="F18" s="151" t="b">
        <f t="shared" si="1"/>
        <v>1</v>
      </c>
      <c r="G18" s="151"/>
      <c r="H18" s="151" t="s">
        <v>4325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4387</v>
      </c>
      <c r="F19" s="151" t="b">
        <f t="shared" si="1"/>
        <v>1</v>
      </c>
      <c r="G19" s="151"/>
      <c r="H19" s="151" t="s">
        <v>4326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4389</v>
      </c>
      <c r="F20" s="151" t="b">
        <f t="shared" si="1"/>
        <v>1</v>
      </c>
      <c r="G20" s="151"/>
      <c r="H20" s="151" t="s">
        <v>4327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4391</v>
      </c>
      <c r="F21" s="151" t="b">
        <f t="shared" si="1"/>
        <v>1</v>
      </c>
      <c r="G21" s="151"/>
      <c r="H21" s="151" t="s">
        <v>4328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4393</v>
      </c>
      <c r="F22" s="151" t="b">
        <f t="shared" si="1"/>
        <v>1</v>
      </c>
      <c r="H22" s="151" t="s">
        <v>4329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3978</v>
      </c>
      <c r="F23" s="151" t="b">
        <f t="shared" si="1"/>
        <v>1</v>
      </c>
      <c r="G23" s="151"/>
      <c r="H23" s="151" t="s">
        <v>3900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3979</v>
      </c>
      <c r="F24" s="151" t="b">
        <f t="shared" si="1"/>
        <v>1</v>
      </c>
      <c r="G24" s="151"/>
      <c r="H24" s="151" t="s">
        <v>3901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4396</v>
      </c>
      <c r="F25" s="151" t="b">
        <f t="shared" si="1"/>
        <v>1</v>
      </c>
      <c r="H25" s="151" t="s">
        <v>4330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4397</v>
      </c>
      <c r="F26" s="151" t="b">
        <f t="shared" si="1"/>
        <v>1</v>
      </c>
      <c r="H26" s="151" t="s">
        <v>4331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4399</v>
      </c>
      <c r="F27" s="151" t="b">
        <f t="shared" si="1"/>
        <v>1</v>
      </c>
      <c r="H27" s="151" t="s">
        <v>4332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4401</v>
      </c>
      <c r="F28" s="151" t="b">
        <f t="shared" si="1"/>
        <v>1</v>
      </c>
      <c r="H28" s="151" t="s">
        <v>4333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4403</v>
      </c>
      <c r="F29" s="151" t="b">
        <f t="shared" si="1"/>
        <v>1</v>
      </c>
      <c r="H29" s="151" t="s">
        <v>4334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4405</v>
      </c>
      <c r="F30" s="151" t="b">
        <f t="shared" si="1"/>
        <v>1</v>
      </c>
      <c r="H30" s="151" t="s">
        <v>4335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4407</v>
      </c>
      <c r="F31" s="151" t="b">
        <f t="shared" si="1"/>
        <v>1</v>
      </c>
      <c r="H31" s="151" t="s">
        <v>4336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4409</v>
      </c>
      <c r="F32" s="151" t="b">
        <f t="shared" si="1"/>
        <v>1</v>
      </c>
      <c r="H32" s="151" t="s">
        <v>4337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4410</v>
      </c>
      <c r="F33" s="151" t="b">
        <f t="shared" si="1"/>
        <v>1</v>
      </c>
      <c r="H33" s="151" t="s">
        <v>4338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4411</v>
      </c>
      <c r="F34" s="151" t="b">
        <f t="shared" si="1"/>
        <v>1</v>
      </c>
      <c r="H34" s="151" t="s">
        <v>4339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3980</v>
      </c>
      <c r="F35" s="151" t="b">
        <f t="shared" si="1"/>
        <v>1</v>
      </c>
      <c r="H35" s="151" t="s">
        <v>3902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3981</v>
      </c>
      <c r="F36" s="151" t="b">
        <f t="shared" si="1"/>
        <v>1</v>
      </c>
      <c r="H36" s="151" t="s">
        <v>3903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3982</v>
      </c>
      <c r="F37" s="151" t="b">
        <f t="shared" ref="F37:F70" si="4">"Var"&amp;A37=E37</f>
        <v>1</v>
      </c>
      <c r="H37" s="151" t="s">
        <v>3904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3983</v>
      </c>
      <c r="F38" s="151" t="b">
        <f t="shared" si="4"/>
        <v>1</v>
      </c>
      <c r="H38" s="151" t="s">
        <v>3905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3984</v>
      </c>
      <c r="F39" s="151" t="b">
        <f t="shared" si="4"/>
        <v>1</v>
      </c>
      <c r="H39" s="151" t="s">
        <v>3906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3985</v>
      </c>
      <c r="F40" s="151" t="b">
        <f t="shared" si="4"/>
        <v>1</v>
      </c>
      <c r="H40" s="151" t="s">
        <v>3907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3986</v>
      </c>
      <c r="F41" s="151" t="b">
        <f t="shared" si="4"/>
        <v>1</v>
      </c>
      <c r="H41" s="151" t="s">
        <v>3908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3987</v>
      </c>
      <c r="F42" s="151" t="b">
        <f t="shared" si="4"/>
        <v>1</v>
      </c>
      <c r="H42" s="151" t="s">
        <v>3909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3988</v>
      </c>
      <c r="F43" s="151" t="b">
        <f t="shared" si="4"/>
        <v>1</v>
      </c>
      <c r="H43" s="151" t="s">
        <v>3910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3989</v>
      </c>
      <c r="F44" s="151" t="b">
        <f t="shared" si="4"/>
        <v>1</v>
      </c>
      <c r="H44" s="151" t="s">
        <v>3911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3990</v>
      </c>
      <c r="F45" s="151" t="b">
        <f t="shared" si="4"/>
        <v>1</v>
      </c>
      <c r="H45" s="151" t="s">
        <v>3912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3991</v>
      </c>
      <c r="F46" s="151" t="b">
        <f t="shared" si="4"/>
        <v>1</v>
      </c>
      <c r="H46" s="151" t="s">
        <v>3913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4420</v>
      </c>
      <c r="F47" s="151" t="b">
        <f t="shared" si="4"/>
        <v>1</v>
      </c>
      <c r="H47" s="151" t="s">
        <v>4340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3992</v>
      </c>
      <c r="F48" s="151" t="b">
        <f t="shared" si="4"/>
        <v>1</v>
      </c>
      <c r="H48" s="151" t="s">
        <v>3914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3993</v>
      </c>
      <c r="F49" s="151" t="b">
        <f t="shared" si="4"/>
        <v>1</v>
      </c>
      <c r="H49" s="151" t="s">
        <v>3915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3994</v>
      </c>
      <c r="F50" s="151" t="b">
        <f t="shared" si="4"/>
        <v>1</v>
      </c>
      <c r="H50" s="151" t="s">
        <v>3916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3995</v>
      </c>
      <c r="F51" s="151" t="b">
        <f t="shared" si="4"/>
        <v>1</v>
      </c>
      <c r="H51" s="151" t="s">
        <v>3917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3996</v>
      </c>
      <c r="F52" s="151" t="b">
        <f t="shared" si="4"/>
        <v>1</v>
      </c>
      <c r="H52" s="151" t="s">
        <v>3918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3997</v>
      </c>
      <c r="F53" s="151" t="b">
        <f t="shared" si="4"/>
        <v>1</v>
      </c>
      <c r="H53" s="151" t="s">
        <v>3919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3998</v>
      </c>
      <c r="F54" s="151" t="b">
        <f t="shared" si="4"/>
        <v>1</v>
      </c>
      <c r="H54" s="151" t="s">
        <v>3920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3999</v>
      </c>
      <c r="F55" s="151" t="b">
        <f t="shared" si="4"/>
        <v>1</v>
      </c>
      <c r="H55" s="151" t="s">
        <v>3921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4000</v>
      </c>
      <c r="F56" s="151" t="b">
        <f t="shared" si="4"/>
        <v>1</v>
      </c>
      <c r="H56" s="151" t="s">
        <v>3922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4001</v>
      </c>
      <c r="F57" s="151" t="b">
        <f t="shared" si="4"/>
        <v>1</v>
      </c>
      <c r="H57" s="151" t="s">
        <v>3923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4002</v>
      </c>
      <c r="F58" s="151" t="b">
        <f t="shared" si="4"/>
        <v>1</v>
      </c>
      <c r="H58" s="151" t="s">
        <v>3924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4003</v>
      </c>
      <c r="F59" s="151" t="b">
        <f t="shared" si="4"/>
        <v>1</v>
      </c>
      <c r="H59" s="151" t="s">
        <v>3925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4428</v>
      </c>
      <c r="F60" s="151" t="b">
        <f t="shared" si="4"/>
        <v>1</v>
      </c>
      <c r="H60" s="151" t="s">
        <v>4341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4004</v>
      </c>
      <c r="F61" s="151" t="b">
        <f t="shared" si="4"/>
        <v>1</v>
      </c>
      <c r="H61" s="151" t="s">
        <v>3926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4005</v>
      </c>
      <c r="F62" s="151" t="b">
        <f t="shared" si="4"/>
        <v>1</v>
      </c>
      <c r="H62" s="151" t="s">
        <v>3927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4006</v>
      </c>
      <c r="F63" s="151" t="b">
        <f t="shared" si="4"/>
        <v>1</v>
      </c>
      <c r="H63" s="151" t="s">
        <v>3928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4007</v>
      </c>
      <c r="F64" s="151" t="b">
        <f t="shared" si="4"/>
        <v>1</v>
      </c>
      <c r="H64" s="151" t="s">
        <v>3929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4008</v>
      </c>
      <c r="F65" s="151" t="b">
        <f t="shared" si="4"/>
        <v>1</v>
      </c>
      <c r="H65" s="151" t="s">
        <v>3930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4009</v>
      </c>
      <c r="F66" s="151" t="b">
        <f t="shared" si="4"/>
        <v>1</v>
      </c>
      <c r="H66" s="151" t="s">
        <v>3931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4010</v>
      </c>
      <c r="F67" s="151" t="b">
        <f t="shared" si="4"/>
        <v>1</v>
      </c>
      <c r="H67" s="151" t="s">
        <v>3932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4011</v>
      </c>
      <c r="F68" s="151" t="b">
        <f t="shared" si="4"/>
        <v>1</v>
      </c>
      <c r="H68" s="151" t="s">
        <v>3933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4012</v>
      </c>
      <c r="F69" s="151" t="b">
        <f t="shared" si="4"/>
        <v>1</v>
      </c>
      <c r="H69" s="151" t="s">
        <v>3934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4013</v>
      </c>
      <c r="F70" s="151" t="b">
        <f t="shared" si="4"/>
        <v>1</v>
      </c>
      <c r="H70" s="151" t="s">
        <v>3935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4014</v>
      </c>
      <c r="F71" s="151" t="b">
        <f t="shared" ref="F71:F98" si="6">"Var"&amp;A71=E71</f>
        <v>1</v>
      </c>
      <c r="H71" s="151" t="s">
        <v>3936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4015</v>
      </c>
      <c r="F72" s="151" t="b">
        <f t="shared" si="6"/>
        <v>1</v>
      </c>
      <c r="H72" s="151" t="s">
        <v>3937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4016</v>
      </c>
      <c r="F73" s="151" t="b">
        <f t="shared" si="6"/>
        <v>1</v>
      </c>
      <c r="H73" s="151" t="s">
        <v>3938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4017</v>
      </c>
      <c r="F74" s="151" t="b">
        <f t="shared" si="6"/>
        <v>1</v>
      </c>
      <c r="H74" s="151" t="s">
        <v>3939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4481</v>
      </c>
      <c r="F75" s="151" t="b">
        <f t="shared" si="6"/>
        <v>1</v>
      </c>
      <c r="H75" s="152" t="s">
        <v>4484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4018</v>
      </c>
      <c r="F76" s="151" t="b">
        <f t="shared" si="6"/>
        <v>1</v>
      </c>
      <c r="H76" s="151" t="s">
        <v>3940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4019</v>
      </c>
      <c r="F77" s="151" t="b">
        <f t="shared" si="6"/>
        <v>1</v>
      </c>
      <c r="H77" s="151" t="s">
        <v>3941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4020</v>
      </c>
      <c r="F78" s="151" t="b">
        <f t="shared" si="6"/>
        <v>1</v>
      </c>
      <c r="H78" s="151" t="s">
        <v>3942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4021</v>
      </c>
      <c r="F79" s="151" t="b">
        <f t="shared" si="6"/>
        <v>1</v>
      </c>
      <c r="H79" s="151" t="s">
        <v>3943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4022</v>
      </c>
      <c r="F80" s="151" t="b">
        <f t="shared" si="6"/>
        <v>1</v>
      </c>
      <c r="H80" s="151" t="s">
        <v>3944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4023</v>
      </c>
      <c r="F81" s="151" t="b">
        <f t="shared" si="6"/>
        <v>1</v>
      </c>
      <c r="H81" s="151" t="s">
        <v>3945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4024</v>
      </c>
      <c r="F82" s="151" t="b">
        <f t="shared" si="6"/>
        <v>1</v>
      </c>
      <c r="H82" s="151" t="s">
        <v>3946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4025</v>
      </c>
      <c r="F83" s="151" t="b">
        <f t="shared" si="6"/>
        <v>1</v>
      </c>
      <c r="H83" s="151" t="s">
        <v>3947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4026</v>
      </c>
      <c r="F84" s="151" t="b">
        <f t="shared" si="6"/>
        <v>1</v>
      </c>
      <c r="H84" s="151" t="s">
        <v>3948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4027</v>
      </c>
      <c r="F85" s="151" t="b">
        <f t="shared" si="6"/>
        <v>1</v>
      </c>
      <c r="H85" s="151" t="s">
        <v>3949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4028</v>
      </c>
      <c r="F86" s="151" t="b">
        <f t="shared" si="6"/>
        <v>1</v>
      </c>
      <c r="H86" s="151" t="s">
        <v>3950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4029</v>
      </c>
      <c r="F87" s="151" t="b">
        <f t="shared" si="6"/>
        <v>1</v>
      </c>
      <c r="H87" s="151" t="s">
        <v>3951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4030</v>
      </c>
      <c r="F88" s="151" t="b">
        <f t="shared" si="6"/>
        <v>1</v>
      </c>
      <c r="H88" s="151" t="s">
        <v>3952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4031</v>
      </c>
      <c r="F89" s="151" t="b">
        <f t="shared" si="6"/>
        <v>1</v>
      </c>
      <c r="H89" s="151" t="s">
        <v>3953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4032</v>
      </c>
      <c r="F90" s="151" t="b">
        <f t="shared" si="6"/>
        <v>1</v>
      </c>
      <c r="H90" s="151" t="s">
        <v>3954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4033</v>
      </c>
      <c r="F91" s="151" t="b">
        <f t="shared" si="6"/>
        <v>1</v>
      </c>
      <c r="H91" s="151" t="s">
        <v>3955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4034</v>
      </c>
      <c r="F92" s="151" t="b">
        <f t="shared" si="6"/>
        <v>1</v>
      </c>
      <c r="H92" s="151" t="s">
        <v>3956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4035</v>
      </c>
      <c r="F93" s="151" t="b">
        <f t="shared" si="6"/>
        <v>1</v>
      </c>
      <c r="H93" s="151" t="s">
        <v>3957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4036</v>
      </c>
      <c r="F94" s="151" t="b">
        <f t="shared" si="6"/>
        <v>1</v>
      </c>
      <c r="H94" s="151" t="s">
        <v>3958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4037</v>
      </c>
      <c r="F95" s="151" t="b">
        <f t="shared" si="6"/>
        <v>1</v>
      </c>
      <c r="H95" s="151" t="s">
        <v>3959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4038</v>
      </c>
      <c r="F96" s="151" t="b">
        <f t="shared" si="6"/>
        <v>1</v>
      </c>
      <c r="H96" s="151" t="s">
        <v>3960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4039</v>
      </c>
      <c r="F97" s="151" t="b">
        <f t="shared" si="6"/>
        <v>1</v>
      </c>
      <c r="H97" s="151" t="s">
        <v>3961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4040</v>
      </c>
      <c r="F98" s="151" t="b">
        <f t="shared" si="6"/>
        <v>1</v>
      </c>
      <c r="H98" s="151" t="s">
        <v>3962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4041</v>
      </c>
      <c r="F99" s="151" t="b">
        <f t="shared" ref="F99:F109" si="9">"Var"&amp;A99=E99</f>
        <v>1</v>
      </c>
      <c r="H99" s="151" t="s">
        <v>3963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4042</v>
      </c>
      <c r="F100" s="151" t="b">
        <f t="shared" si="9"/>
        <v>1</v>
      </c>
      <c r="H100" s="151" t="s">
        <v>3964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4043</v>
      </c>
      <c r="F101" s="151" t="b">
        <f t="shared" si="9"/>
        <v>1</v>
      </c>
      <c r="H101" s="151" t="s">
        <v>3965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4044</v>
      </c>
      <c r="F102" s="151" t="b">
        <f t="shared" si="9"/>
        <v>1</v>
      </c>
      <c r="H102" s="151" t="s">
        <v>3966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4045</v>
      </c>
      <c r="F103" s="151" t="b">
        <f t="shared" si="9"/>
        <v>1</v>
      </c>
      <c r="H103" s="151" t="s">
        <v>3967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4046</v>
      </c>
      <c r="F104" s="151" t="b">
        <f t="shared" si="9"/>
        <v>1</v>
      </c>
      <c r="H104" s="151" t="s">
        <v>3968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4047</v>
      </c>
      <c r="F105" s="151" t="b">
        <f t="shared" si="9"/>
        <v>1</v>
      </c>
      <c r="H105" s="151" t="s">
        <v>3969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4048</v>
      </c>
      <c r="F106" s="151" t="b">
        <f t="shared" si="9"/>
        <v>1</v>
      </c>
      <c r="H106" s="151" t="s">
        <v>3970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4049</v>
      </c>
      <c r="F107" s="151" t="b">
        <f>"Var"&amp;A107=E107</f>
        <v>1</v>
      </c>
      <c r="H107" s="151" t="s">
        <v>3971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4050</v>
      </c>
      <c r="F108" s="151" t="b">
        <f t="shared" si="9"/>
        <v>1</v>
      </c>
      <c r="H108" s="151" t="s">
        <v>3972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4051</v>
      </c>
      <c r="F109" s="151" t="b">
        <f t="shared" si="9"/>
        <v>1</v>
      </c>
      <c r="H109" s="151" t="s">
        <v>3973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4052</v>
      </c>
      <c r="F110" s="151" t="b">
        <f t="shared" ref="F110:F112" si="11">"Var"&amp;A110=E110</f>
        <v>1</v>
      </c>
      <c r="H110" s="151" t="s">
        <v>3974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4053</v>
      </c>
      <c r="F111" s="151" t="b">
        <f t="shared" si="11"/>
        <v>1</v>
      </c>
      <c r="H111" s="151" t="s">
        <v>3975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4054</v>
      </c>
      <c r="F112" s="151" t="b">
        <f t="shared" si="11"/>
        <v>1</v>
      </c>
      <c r="H112" s="151" t="s">
        <v>3976</v>
      </c>
    </row>
    <row r="114" spans="1:2" x14ac:dyDescent="0.2">
      <c r="A114" t="s">
        <v>5106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H8" sqref="H8:H17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403</v>
      </c>
      <c r="L1" s="104" t="s">
        <v>396</v>
      </c>
      <c r="M1" s="105">
        <f>__1_Bed</f>
        <v>0</v>
      </c>
    </row>
    <row r="2" spans="1:16" x14ac:dyDescent="0.2">
      <c r="A2" s="104" t="s">
        <v>6962</v>
      </c>
      <c r="C2" s="106" t="str">
        <f>__3_VoorNaam&amp;" "&amp;__2_AchterNaam</f>
        <v xml:space="preserve"> </v>
      </c>
      <c r="G2" s="104" t="s">
        <v>234</v>
      </c>
      <c r="I2" s="882">
        <f ca="1">TODAY()</f>
        <v>43073</v>
      </c>
      <c r="J2" s="882"/>
      <c r="K2" s="882"/>
      <c r="L2" s="104" t="s">
        <v>6964</v>
      </c>
      <c r="M2" s="883">
        <f ca="1">NOW()</f>
        <v>43073.897092245374</v>
      </c>
      <c r="N2" s="883"/>
    </row>
    <row r="3" spans="1:16" x14ac:dyDescent="0.2">
      <c r="A3" s="104" t="s">
        <v>6965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407</v>
      </c>
      <c r="C4" s="104">
        <f>(_Pat_Gewicht)</f>
        <v>0</v>
      </c>
      <c r="D4" s="104" t="s">
        <v>491</v>
      </c>
      <c r="G4" s="104" t="s">
        <v>6963</v>
      </c>
      <c r="I4" s="106" t="str">
        <f>_User_LastName&amp;", "&amp;_User_FirstName</f>
        <v>Bollen, C.</v>
      </c>
      <c r="L4" s="104" t="s">
        <v>409</v>
      </c>
      <c r="M4" s="108"/>
      <c r="N4" s="108"/>
      <c r="O4" s="108"/>
      <c r="P4" s="108"/>
    </row>
    <row r="5" spans="1:16" ht="28.5" customHeight="1" x14ac:dyDescent="0.2">
      <c r="A5" s="109" t="s">
        <v>132</v>
      </c>
      <c r="B5" s="110"/>
      <c r="C5" s="111" t="s">
        <v>410</v>
      </c>
      <c r="D5" s="111"/>
      <c r="E5" s="111"/>
      <c r="F5" s="111"/>
      <c r="G5" s="111"/>
      <c r="H5" s="112">
        <f>NeoBerInfB!AL54</f>
        <v>0</v>
      </c>
      <c r="I5" s="111" t="s">
        <v>122</v>
      </c>
      <c r="J5" s="111"/>
      <c r="K5" s="111"/>
      <c r="L5" s="111"/>
      <c r="M5" s="884" t="s">
        <v>411</v>
      </c>
      <c r="N5" s="885"/>
      <c r="O5" s="886" t="s">
        <v>5126</v>
      </c>
      <c r="P5" s="887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412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336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337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152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413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414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261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132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132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0" t="str">
        <f>IF(A24&lt;&gt;"",IF(NeoBerInfB!B23&gt;1,INDEX(Tbl_Neo_MedIV,NeoBerInfB!B23,1),""),"")</f>
        <v/>
      </c>
      <c r="D24" s="881"/>
      <c r="E24" s="881"/>
      <c r="F24" s="881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122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415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0" t="str">
        <f>IF(A27&lt;&gt;"",IF(NeoBerInfB!B24&gt;1,INDEX(Tbl_Neo_MedIV,NeoBerInfB!B24,1),""),"")</f>
        <v/>
      </c>
      <c r="D27" s="881"/>
      <c r="E27" s="881"/>
      <c r="F27" s="881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122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415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0" t="str">
        <f>IF(A30&lt;&gt;"",IF(NeoBerInfB!B25&gt;1,INDEX(Tbl_Neo_MedIV,NeoBerInfB!B25,1),""),"")</f>
        <v/>
      </c>
      <c r="D30" s="881"/>
      <c r="E30" s="881"/>
      <c r="F30" s="881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122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415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0" t="str">
        <f>IF(A33&lt;&gt;"",IF(NeoBerInfB!B26&gt;1,INDEX(Tbl_Neo_MedIV,NeoBerInfB!B26,1),""),"")</f>
        <v/>
      </c>
      <c r="D33" s="881"/>
      <c r="E33" s="881"/>
      <c r="F33" s="881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122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415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0" t="str">
        <f>IF(A36&lt;&gt;"",IF(NeoBerInfB!B27&gt;1,INDEX(Tbl_Neo_MedIV,NeoBerInfB!B27,1),""),"")</f>
        <v/>
      </c>
      <c r="D36" s="881"/>
      <c r="E36" s="881"/>
      <c r="F36" s="881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122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415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0" t="str">
        <f>IF(A39&lt;&gt;"",IF(NeoBerInfB!B28&gt;1,INDEX(Tbl_Neo_MedIV,NeoBerInfB!B28,1),""),"")</f>
        <v/>
      </c>
      <c r="D39" s="881"/>
      <c r="E39" s="881"/>
      <c r="F39" s="881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122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415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0" t="str">
        <f>IF(A42&lt;&gt;"",IF(NeoBerInfB!B29&gt;1,INDEX(Tbl_Neo_MedIV,NeoBerInfB!B29,1),""),"")</f>
        <v/>
      </c>
      <c r="D42" s="881"/>
      <c r="E42" s="881"/>
      <c r="F42" s="881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122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415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0" t="str">
        <f>IF(A45&lt;&gt;"",IF(NeoBerInfB!B30&gt;1,INDEX(Tbl_Neo_MedIV,NeoBerInfB!B30,1),""),"")</f>
        <v/>
      </c>
      <c r="D45" s="881"/>
      <c r="E45" s="881"/>
      <c r="F45" s="881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122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415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0" t="str">
        <f>IF(A48&lt;&gt;"",IF(NeoBerInfB!B31&gt;1,INDEX(Tbl_Neo_MedIV,NeoBerInfB!B31,1),""),"")</f>
        <v/>
      </c>
      <c r="D48" s="881"/>
      <c r="E48" s="881"/>
      <c r="F48" s="881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122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415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0" t="str">
        <f>IF(A51&lt;&gt;"",IF(NeoBerInfB!B32&gt;1,INDEX(Tbl_Neo_MedIV,NeoBerInfB!B32,1),""),"")</f>
        <v/>
      </c>
      <c r="D51" s="881"/>
      <c r="E51" s="881"/>
      <c r="F51" s="881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122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415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0.20.39-beta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6988</v>
      </c>
    </row>
    <row r="2" spans="1:22" ht="38.25" x14ac:dyDescent="0.2">
      <c r="A2" s="751"/>
      <c r="B2" s="752" t="s">
        <v>456</v>
      </c>
      <c r="C2" s="752" t="s">
        <v>3301</v>
      </c>
      <c r="D2" s="752" t="s">
        <v>4103</v>
      </c>
      <c r="E2" s="752" t="s">
        <v>4888</v>
      </c>
      <c r="F2" s="752" t="s">
        <v>4889</v>
      </c>
      <c r="G2" s="752" t="s">
        <v>840</v>
      </c>
      <c r="H2" s="752" t="s">
        <v>841</v>
      </c>
      <c r="I2" s="752" t="s">
        <v>839</v>
      </c>
      <c r="J2" s="752" t="s">
        <v>4883</v>
      </c>
      <c r="K2" s="752" t="s">
        <v>4881</v>
      </c>
      <c r="L2" s="752" t="s">
        <v>842</v>
      </c>
      <c r="M2" s="752" t="s">
        <v>4104</v>
      </c>
      <c r="N2" s="752" t="s">
        <v>4942</v>
      </c>
      <c r="O2" s="752" t="s">
        <v>43</v>
      </c>
      <c r="P2" s="752" t="s">
        <v>4901</v>
      </c>
      <c r="Q2" s="752" t="s">
        <v>6989</v>
      </c>
      <c r="R2" s="752" t="s">
        <v>4926</v>
      </c>
      <c r="S2" s="752" t="s">
        <v>4902</v>
      </c>
      <c r="T2" s="752" t="s">
        <v>457</v>
      </c>
      <c r="U2" s="751" t="s">
        <v>4055</v>
      </c>
      <c r="V2" s="749" t="s">
        <v>4099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162</v>
      </c>
      <c r="C4" s="748" t="s">
        <v>121</v>
      </c>
      <c r="D4" s="748" t="s">
        <v>461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7013</v>
      </c>
      <c r="N4" s="746">
        <v>12</v>
      </c>
      <c r="O4" s="746">
        <v>0.5</v>
      </c>
      <c r="P4" s="746" t="s">
        <v>4903</v>
      </c>
      <c r="Q4" s="746">
        <v>1</v>
      </c>
      <c r="R4" s="746" t="s">
        <v>4904</v>
      </c>
      <c r="S4" s="746" t="s">
        <v>7156</v>
      </c>
      <c r="T4" s="748" t="s">
        <v>5127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112</v>
      </c>
      <c r="C5" s="748" t="s">
        <v>121</v>
      </c>
      <c r="D5" s="748" t="s">
        <v>331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7157</v>
      </c>
      <c r="N5" s="746">
        <v>12</v>
      </c>
      <c r="O5" s="746">
        <v>0.5</v>
      </c>
      <c r="P5" s="746" t="s">
        <v>4905</v>
      </c>
      <c r="Q5" s="746">
        <v>1</v>
      </c>
      <c r="R5" s="746" t="s">
        <v>4904</v>
      </c>
      <c r="S5" s="746" t="s">
        <v>7158</v>
      </c>
      <c r="T5" s="748" t="s">
        <v>5128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339</v>
      </c>
      <c r="C6" s="748" t="s">
        <v>121</v>
      </c>
      <c r="D6" s="748" t="s">
        <v>461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7159</v>
      </c>
      <c r="N6" s="746">
        <v>12</v>
      </c>
      <c r="O6" s="746">
        <v>0.5</v>
      </c>
      <c r="P6" s="746" t="s">
        <v>4906</v>
      </c>
      <c r="Q6" s="746">
        <v>1</v>
      </c>
      <c r="R6" s="746" t="s">
        <v>4904</v>
      </c>
      <c r="S6" s="746" t="s">
        <v>7160</v>
      </c>
      <c r="T6" s="748" t="s">
        <v>5129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7429</v>
      </c>
      <c r="C7" s="748" t="s">
        <v>122</v>
      </c>
      <c r="D7" s="748" t="s">
        <v>6987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4268</v>
      </c>
      <c r="N7" s="746">
        <v>24</v>
      </c>
      <c r="O7" s="746">
        <v>1</v>
      </c>
      <c r="P7" s="746" t="s">
        <v>4963</v>
      </c>
      <c r="Q7" s="746">
        <v>1</v>
      </c>
      <c r="R7" s="746" t="s">
        <v>4904</v>
      </c>
      <c r="S7" s="746" t="s">
        <v>7161</v>
      </c>
      <c r="T7" s="748" t="s">
        <v>6986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121</v>
      </c>
      <c r="D8" s="748" t="s">
        <v>593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7162</v>
      </c>
      <c r="N8" s="746">
        <v>12</v>
      </c>
      <c r="O8" s="746">
        <v>0.5</v>
      </c>
      <c r="P8" s="746" t="s">
        <v>4907</v>
      </c>
      <c r="Q8" s="746">
        <v>1</v>
      </c>
      <c r="R8" s="746" t="s">
        <v>4904</v>
      </c>
      <c r="S8" s="746" t="s">
        <v>7163</v>
      </c>
      <c r="T8" s="748" t="s">
        <v>5130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258</v>
      </c>
      <c r="C9" s="748" t="s">
        <v>121</v>
      </c>
      <c r="D9" s="748" t="s">
        <v>461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7164</v>
      </c>
      <c r="N9" s="746">
        <v>12</v>
      </c>
      <c r="O9" s="746">
        <v>0.5</v>
      </c>
      <c r="P9" s="746" t="s">
        <v>4908</v>
      </c>
      <c r="Q9" s="746">
        <v>1</v>
      </c>
      <c r="R9" s="746" t="s">
        <v>4904</v>
      </c>
      <c r="S9" s="746" t="s">
        <v>7165</v>
      </c>
      <c r="T9" s="748" t="s">
        <v>5131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233</v>
      </c>
      <c r="C10" s="748" t="s">
        <v>121</v>
      </c>
      <c r="D10" s="754" t="s">
        <v>461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7166</v>
      </c>
      <c r="N10" s="747">
        <v>12</v>
      </c>
      <c r="O10" s="746">
        <v>0.5</v>
      </c>
      <c r="P10" s="747" t="s">
        <v>4909</v>
      </c>
      <c r="Q10" s="747">
        <v>1</v>
      </c>
      <c r="R10" s="747" t="s">
        <v>4904</v>
      </c>
      <c r="S10" s="747" t="s">
        <v>7167</v>
      </c>
      <c r="T10" s="748" t="s">
        <v>5132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5148</v>
      </c>
      <c r="C11" s="748" t="s">
        <v>121</v>
      </c>
      <c r="D11" s="748" t="s">
        <v>286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7168</v>
      </c>
      <c r="N11" s="748">
        <v>12</v>
      </c>
      <c r="O11" s="748">
        <v>0.5</v>
      </c>
      <c r="P11" s="748" t="s">
        <v>4910</v>
      </c>
      <c r="Q11" s="748">
        <v>1</v>
      </c>
      <c r="R11" s="748" t="s">
        <v>4904</v>
      </c>
      <c r="S11" s="748" t="s">
        <v>7169</v>
      </c>
      <c r="T11" s="748" t="s">
        <v>5133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121</v>
      </c>
      <c r="D12" s="748" t="s">
        <v>331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7170</v>
      </c>
      <c r="N12" s="748">
        <v>12</v>
      </c>
      <c r="O12" s="748">
        <v>0.5</v>
      </c>
      <c r="P12" s="748" t="s">
        <v>4911</v>
      </c>
      <c r="Q12" s="748">
        <v>1</v>
      </c>
      <c r="R12" s="748" t="s">
        <v>4904</v>
      </c>
      <c r="S12" s="748" t="s">
        <v>7171</v>
      </c>
      <c r="T12" s="748" t="s">
        <v>5134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366</v>
      </c>
      <c r="C13" s="748" t="s">
        <v>121</v>
      </c>
      <c r="D13" s="748" t="s">
        <v>373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7172</v>
      </c>
      <c r="N13" s="748">
        <v>12</v>
      </c>
      <c r="O13" s="748">
        <v>0.5</v>
      </c>
      <c r="P13" s="746" t="s">
        <v>4912</v>
      </c>
      <c r="Q13" s="746">
        <v>1</v>
      </c>
      <c r="R13" s="746" t="s">
        <v>4904</v>
      </c>
      <c r="S13" s="746" t="s">
        <v>7173</v>
      </c>
      <c r="T13" s="748" t="s">
        <v>5135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126</v>
      </c>
      <c r="C14" s="748" t="s">
        <v>121</v>
      </c>
      <c r="D14" s="748" t="s">
        <v>287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7174</v>
      </c>
      <c r="N14" s="748">
        <v>12</v>
      </c>
      <c r="O14" s="748">
        <v>0.5</v>
      </c>
      <c r="P14" s="746" t="s">
        <v>4913</v>
      </c>
      <c r="Q14" s="746">
        <v>1</v>
      </c>
      <c r="R14" s="746" t="s">
        <v>4904</v>
      </c>
      <c r="S14" s="746" t="s">
        <v>7175</v>
      </c>
      <c r="T14" s="748" t="s">
        <v>5136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368</v>
      </c>
      <c r="C15" s="748" t="s">
        <v>4062</v>
      </c>
      <c r="D15" s="756" t="s">
        <v>142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7176</v>
      </c>
      <c r="N15" s="748">
        <v>12</v>
      </c>
      <c r="O15" s="748">
        <v>0.5</v>
      </c>
      <c r="P15" s="746" t="s">
        <v>4914</v>
      </c>
      <c r="Q15" s="746">
        <v>1</v>
      </c>
      <c r="R15" s="746" t="s">
        <v>4904</v>
      </c>
      <c r="S15" s="746" t="s">
        <v>7177</v>
      </c>
      <c r="T15" s="748" t="s">
        <v>5137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311</v>
      </c>
      <c r="C16" s="748" t="s">
        <v>121</v>
      </c>
      <c r="D16" s="756" t="s">
        <v>461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7178</v>
      </c>
      <c r="N16" s="748">
        <v>12</v>
      </c>
      <c r="O16" s="748">
        <v>0.5</v>
      </c>
      <c r="P16" s="746" t="s">
        <v>4915</v>
      </c>
      <c r="Q16" s="746">
        <v>1</v>
      </c>
      <c r="R16" s="746" t="s">
        <v>4904</v>
      </c>
      <c r="S16" s="746" t="s">
        <v>7179</v>
      </c>
      <c r="T16" s="748" t="s">
        <v>5138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369</v>
      </c>
      <c r="C17" s="748" t="s">
        <v>121</v>
      </c>
      <c r="D17" s="756" t="s">
        <v>286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7180</v>
      </c>
      <c r="N17" s="748">
        <v>12</v>
      </c>
      <c r="O17" s="748">
        <v>0.5</v>
      </c>
      <c r="P17" s="746" t="s">
        <v>4916</v>
      </c>
      <c r="Q17" s="746">
        <v>1</v>
      </c>
      <c r="R17" s="746" t="s">
        <v>4904</v>
      </c>
      <c r="S17" s="746" t="s">
        <v>7181</v>
      </c>
      <c r="T17" s="748" t="s">
        <v>5139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4266</v>
      </c>
      <c r="C18" s="748" t="s">
        <v>121</v>
      </c>
      <c r="D18" s="756" t="s">
        <v>286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7182</v>
      </c>
      <c r="N18" s="748">
        <v>48</v>
      </c>
      <c r="O18" s="748">
        <v>2</v>
      </c>
      <c r="P18" s="746" t="s">
        <v>4917</v>
      </c>
      <c r="Q18" s="746">
        <v>1</v>
      </c>
      <c r="R18" s="746" t="s">
        <v>4904</v>
      </c>
      <c r="S18" s="746" t="s">
        <v>7183</v>
      </c>
      <c r="T18" s="748" t="s">
        <v>5140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281</v>
      </c>
      <c r="C19" s="748" t="s">
        <v>121</v>
      </c>
      <c r="D19" s="748" t="s">
        <v>286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7184</v>
      </c>
      <c r="N19" s="748">
        <v>12</v>
      </c>
      <c r="O19" s="748">
        <v>0.5</v>
      </c>
      <c r="P19" s="748" t="s">
        <v>4918</v>
      </c>
      <c r="Q19" s="748">
        <v>1</v>
      </c>
      <c r="R19" s="748" t="s">
        <v>4904</v>
      </c>
      <c r="S19" s="748" t="s">
        <v>7185</v>
      </c>
      <c r="T19" s="748" t="s">
        <v>5141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371</v>
      </c>
      <c r="C20" s="748" t="s">
        <v>121</v>
      </c>
      <c r="D20" s="756" t="s">
        <v>461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7186</v>
      </c>
      <c r="N20" s="748">
        <v>12</v>
      </c>
      <c r="O20" s="748">
        <v>0.5</v>
      </c>
      <c r="P20" s="746" t="s">
        <v>4919</v>
      </c>
      <c r="Q20" s="746">
        <v>1</v>
      </c>
      <c r="R20" s="746" t="s">
        <v>4904</v>
      </c>
      <c r="S20" s="746" t="s">
        <v>7187</v>
      </c>
      <c r="T20" s="748" t="s">
        <v>5142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121</v>
      </c>
      <c r="D21" s="756" t="s">
        <v>287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7188</v>
      </c>
      <c r="N21" s="748">
        <v>12</v>
      </c>
      <c r="O21" s="748">
        <v>0.5</v>
      </c>
      <c r="P21" s="746" t="s">
        <v>7205</v>
      </c>
      <c r="Q21" s="746">
        <v>1</v>
      </c>
      <c r="R21" s="746" t="s">
        <v>4904</v>
      </c>
      <c r="S21" s="746" t="s">
        <v>7189</v>
      </c>
      <c r="T21" s="748" t="s">
        <v>5143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4267</v>
      </c>
      <c r="C22" s="748" t="s">
        <v>121</v>
      </c>
      <c r="D22" s="756" t="s">
        <v>461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7190</v>
      </c>
      <c r="N22" s="748">
        <v>12</v>
      </c>
      <c r="O22" s="748">
        <v>0.5</v>
      </c>
      <c r="P22" s="746" t="s">
        <v>4920</v>
      </c>
      <c r="Q22" s="746">
        <v>1</v>
      </c>
      <c r="R22" s="746" t="s">
        <v>4904</v>
      </c>
      <c r="S22" s="746" t="s">
        <v>7191</v>
      </c>
      <c r="T22" s="748" t="s">
        <v>5144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121</v>
      </c>
      <c r="D23" s="748" t="s">
        <v>461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7192</v>
      </c>
      <c r="N23" s="748">
        <v>12</v>
      </c>
      <c r="O23" s="748">
        <v>0.5</v>
      </c>
      <c r="P23" s="746" t="s">
        <v>7206</v>
      </c>
      <c r="Q23" s="746">
        <v>1</v>
      </c>
      <c r="R23" s="746" t="s">
        <v>4904</v>
      </c>
      <c r="S23" s="746" t="s">
        <v>7193</v>
      </c>
      <c r="T23" s="748" t="s">
        <v>5145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307</v>
      </c>
      <c r="C24" s="748" t="s">
        <v>121</v>
      </c>
      <c r="D24" s="756" t="s">
        <v>461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7194</v>
      </c>
      <c r="N24" s="748">
        <v>12</v>
      </c>
      <c r="O24" s="748">
        <v>0.5</v>
      </c>
      <c r="P24" s="746" t="s">
        <v>4921</v>
      </c>
      <c r="Q24" s="746">
        <v>1</v>
      </c>
      <c r="R24" s="746" t="s">
        <v>4904</v>
      </c>
      <c r="S24" s="746" t="s">
        <v>7195</v>
      </c>
      <c r="T24" s="748" t="s">
        <v>5146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210</v>
      </c>
      <c r="C25" s="748" t="s">
        <v>121</v>
      </c>
      <c r="D25" s="756" t="s">
        <v>286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7196</v>
      </c>
      <c r="N25" s="748">
        <v>12</v>
      </c>
      <c r="O25" s="748">
        <v>0.5</v>
      </c>
      <c r="P25" s="746" t="s">
        <v>4922</v>
      </c>
      <c r="Q25" s="746">
        <v>1</v>
      </c>
      <c r="R25" s="746" t="s">
        <v>4904</v>
      </c>
      <c r="S25" s="746" t="s">
        <v>7197</v>
      </c>
      <c r="T25" s="748" t="s">
        <v>5147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7430</v>
      </c>
      <c r="C26" s="748" t="s">
        <v>122</v>
      </c>
      <c r="D26" s="756" t="s">
        <v>6987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4268</v>
      </c>
      <c r="N26" s="748">
        <v>24</v>
      </c>
      <c r="O26" s="748">
        <v>1</v>
      </c>
      <c r="P26" s="746" t="s">
        <v>4964</v>
      </c>
      <c r="Q26" s="746">
        <v>1</v>
      </c>
      <c r="R26" s="746" t="s">
        <v>4904</v>
      </c>
      <c r="S26" s="746" t="s">
        <v>7198</v>
      </c>
      <c r="T26" s="748" t="s">
        <v>6986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4093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6961</v>
      </c>
    </row>
    <row r="30" spans="1:22" ht="12.75" customHeight="1" x14ac:dyDescent="0.2">
      <c r="B30" s="888" t="s">
        <v>7199</v>
      </c>
      <c r="C30" s="888" t="s">
        <v>7199</v>
      </c>
      <c r="D30" s="888" t="s">
        <v>7199</v>
      </c>
      <c r="E30" s="888" t="s">
        <v>7199</v>
      </c>
      <c r="F30" s="888" t="s">
        <v>7199</v>
      </c>
      <c r="G30" s="888" t="s">
        <v>7199</v>
      </c>
      <c r="H30" s="888" t="s">
        <v>7199</v>
      </c>
      <c r="I30" s="888" t="s">
        <v>7199</v>
      </c>
      <c r="J30" s="888" t="s">
        <v>7199</v>
      </c>
      <c r="K30" s="888" t="s">
        <v>7199</v>
      </c>
      <c r="L30" s="888" t="s">
        <v>7199</v>
      </c>
    </row>
    <row r="31" spans="1:22" x14ac:dyDescent="0.2">
      <c r="B31" s="888" t="s">
        <v>7199</v>
      </c>
      <c r="C31" s="888" t="s">
        <v>7199</v>
      </c>
      <c r="D31" s="888" t="s">
        <v>7199</v>
      </c>
      <c r="E31" s="888" t="s">
        <v>7199</v>
      </c>
      <c r="F31" s="888" t="s">
        <v>7199</v>
      </c>
      <c r="G31" s="888" t="s">
        <v>7199</v>
      </c>
      <c r="H31" s="888" t="s">
        <v>7199</v>
      </c>
      <c r="I31" s="888" t="s">
        <v>7199</v>
      </c>
      <c r="J31" s="888" t="s">
        <v>7199</v>
      </c>
      <c r="K31" s="888" t="s">
        <v>7199</v>
      </c>
      <c r="L31" s="888" t="s">
        <v>7199</v>
      </c>
    </row>
    <row r="32" spans="1:22" x14ac:dyDescent="0.2">
      <c r="B32" s="888" t="s">
        <v>7199</v>
      </c>
      <c r="C32" s="888" t="s">
        <v>7199</v>
      </c>
      <c r="D32" s="888" t="s">
        <v>7199</v>
      </c>
      <c r="E32" s="888" t="s">
        <v>7199</v>
      </c>
      <c r="F32" s="888" t="s">
        <v>7199</v>
      </c>
      <c r="G32" s="888" t="s">
        <v>7199</v>
      </c>
      <c r="H32" s="888" t="s">
        <v>7199</v>
      </c>
      <c r="I32" s="888" t="s">
        <v>7199</v>
      </c>
      <c r="J32" s="888" t="s">
        <v>7199</v>
      </c>
      <c r="K32" s="888" t="s">
        <v>7199</v>
      </c>
      <c r="L32" s="888" t="s">
        <v>7199</v>
      </c>
    </row>
    <row r="33" spans="2:12" x14ac:dyDescent="0.2">
      <c r="B33" s="888" t="s">
        <v>7199</v>
      </c>
      <c r="C33" s="888" t="s">
        <v>7199</v>
      </c>
      <c r="D33" s="888" t="s">
        <v>7199</v>
      </c>
      <c r="E33" s="888" t="s">
        <v>7199</v>
      </c>
      <c r="F33" s="888" t="s">
        <v>7199</v>
      </c>
      <c r="G33" s="888" t="s">
        <v>7199</v>
      </c>
      <c r="H33" s="888" t="s">
        <v>7199</v>
      </c>
      <c r="I33" s="888" t="s">
        <v>7199</v>
      </c>
      <c r="J33" s="888" t="s">
        <v>7199</v>
      </c>
      <c r="K33" s="888" t="s">
        <v>7199</v>
      </c>
      <c r="L33" s="888" t="s">
        <v>7199</v>
      </c>
    </row>
    <row r="34" spans="2:12" x14ac:dyDescent="0.2">
      <c r="B34" s="888" t="s">
        <v>7199</v>
      </c>
      <c r="C34" s="888" t="s">
        <v>7199</v>
      </c>
      <c r="D34" s="888" t="s">
        <v>7199</v>
      </c>
      <c r="E34" s="888" t="s">
        <v>7199</v>
      </c>
      <c r="F34" s="888" t="s">
        <v>7199</v>
      </c>
      <c r="G34" s="888" t="s">
        <v>7199</v>
      </c>
      <c r="H34" s="888" t="s">
        <v>7199</v>
      </c>
      <c r="I34" s="888" t="s">
        <v>7199</v>
      </c>
      <c r="J34" s="888" t="s">
        <v>7199</v>
      </c>
      <c r="K34" s="888" t="s">
        <v>7199</v>
      </c>
      <c r="L34" s="888" t="s">
        <v>7199</v>
      </c>
    </row>
    <row r="35" spans="2:12" x14ac:dyDescent="0.2">
      <c r="B35" s="888" t="s">
        <v>7199</v>
      </c>
      <c r="C35" s="888" t="s">
        <v>7199</v>
      </c>
      <c r="D35" s="888" t="s">
        <v>7199</v>
      </c>
      <c r="E35" s="888" t="s">
        <v>7199</v>
      </c>
      <c r="F35" s="888" t="s">
        <v>7199</v>
      </c>
      <c r="G35" s="888" t="s">
        <v>7199</v>
      </c>
      <c r="H35" s="888" t="s">
        <v>7199</v>
      </c>
      <c r="I35" s="888" t="s">
        <v>7199</v>
      </c>
      <c r="J35" s="888" t="s">
        <v>7199</v>
      </c>
      <c r="K35" s="888" t="s">
        <v>7199</v>
      </c>
      <c r="L35" s="888" t="s">
        <v>7199</v>
      </c>
    </row>
    <row r="36" spans="2:12" x14ac:dyDescent="0.2">
      <c r="B36" s="888" t="s">
        <v>7199</v>
      </c>
      <c r="C36" s="888" t="s">
        <v>7199</v>
      </c>
      <c r="D36" s="888" t="s">
        <v>7199</v>
      </c>
      <c r="E36" s="888" t="s">
        <v>7199</v>
      </c>
      <c r="F36" s="888" t="s">
        <v>7199</v>
      </c>
      <c r="G36" s="888" t="s">
        <v>7199</v>
      </c>
      <c r="H36" s="888" t="s">
        <v>7199</v>
      </c>
      <c r="I36" s="888" t="s">
        <v>7199</v>
      </c>
      <c r="J36" s="888" t="s">
        <v>7199</v>
      </c>
      <c r="K36" s="888" t="s">
        <v>7199</v>
      </c>
      <c r="L36" s="888" t="s">
        <v>7199</v>
      </c>
    </row>
    <row r="37" spans="2:12" x14ac:dyDescent="0.2">
      <c r="B37" s="888" t="s">
        <v>7199</v>
      </c>
      <c r="C37" s="888" t="s">
        <v>7199</v>
      </c>
      <c r="D37" s="888" t="s">
        <v>7199</v>
      </c>
      <c r="E37" s="888" t="s">
        <v>7199</v>
      </c>
      <c r="F37" s="888" t="s">
        <v>7199</v>
      </c>
      <c r="G37" s="888" t="s">
        <v>7199</v>
      </c>
      <c r="H37" s="888" t="s">
        <v>7199</v>
      </c>
      <c r="I37" s="888" t="s">
        <v>7199</v>
      </c>
      <c r="J37" s="888" t="s">
        <v>7199</v>
      </c>
      <c r="K37" s="888" t="s">
        <v>7199</v>
      </c>
      <c r="L37" s="888" t="s">
        <v>7199</v>
      </c>
    </row>
    <row r="38" spans="2:12" x14ac:dyDescent="0.2">
      <c r="B38" s="888" t="s">
        <v>7199</v>
      </c>
      <c r="C38" s="888" t="s">
        <v>7199</v>
      </c>
      <c r="D38" s="888" t="s">
        <v>7199</v>
      </c>
      <c r="E38" s="888" t="s">
        <v>7199</v>
      </c>
      <c r="F38" s="888" t="s">
        <v>7199</v>
      </c>
      <c r="G38" s="888" t="s">
        <v>7199</v>
      </c>
      <c r="H38" s="888" t="s">
        <v>7199</v>
      </c>
      <c r="I38" s="888" t="s">
        <v>7199</v>
      </c>
      <c r="J38" s="888" t="s">
        <v>7199</v>
      </c>
      <c r="K38" s="888" t="s">
        <v>7199</v>
      </c>
      <c r="L38" s="888" t="s">
        <v>7199</v>
      </c>
    </row>
    <row r="39" spans="2:12" x14ac:dyDescent="0.2">
      <c r="B39" s="888" t="s">
        <v>7199</v>
      </c>
      <c r="C39" s="888" t="s">
        <v>7199</v>
      </c>
      <c r="D39" s="888" t="s">
        <v>7199</v>
      </c>
      <c r="E39" s="888" t="s">
        <v>7199</v>
      </c>
      <c r="F39" s="888" t="s">
        <v>7199</v>
      </c>
      <c r="G39" s="888" t="s">
        <v>7199</v>
      </c>
      <c r="H39" s="888" t="s">
        <v>7199</v>
      </c>
      <c r="I39" s="888" t="s">
        <v>7199</v>
      </c>
      <c r="J39" s="888" t="s">
        <v>7199</v>
      </c>
      <c r="K39" s="888" t="s">
        <v>7199</v>
      </c>
      <c r="L39" s="888" t="s">
        <v>7199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4262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445</v>
      </c>
      <c r="B2" s="379"/>
      <c r="C2" s="379"/>
      <c r="D2" s="379"/>
      <c r="E2" s="379"/>
      <c r="F2" s="379"/>
      <c r="G2" s="379"/>
    </row>
    <row r="3" spans="1:7" x14ac:dyDescent="0.2">
      <c r="A3" s="146" t="s">
        <v>446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490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447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448</v>
      </c>
      <c r="B7" s="382"/>
      <c r="C7" s="382"/>
      <c r="D7" s="382"/>
      <c r="E7" s="382"/>
      <c r="F7" s="382"/>
      <c r="G7" s="382"/>
    </row>
    <row r="8" spans="1:7" x14ac:dyDescent="0.2">
      <c r="A8" s="146" t="s">
        <v>449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450</v>
      </c>
      <c r="D9" s="380" t="s">
        <v>450</v>
      </c>
      <c r="E9" s="380"/>
      <c r="F9" s="380"/>
      <c r="G9" s="380"/>
    </row>
    <row r="10" spans="1:7" x14ac:dyDescent="0.2">
      <c r="A10" s="146" t="s">
        <v>412</v>
      </c>
      <c r="B10" s="380"/>
      <c r="C10" s="380" t="s">
        <v>451</v>
      </c>
      <c r="D10" s="380" t="s">
        <v>451</v>
      </c>
      <c r="E10" s="380"/>
      <c r="F10" s="380"/>
      <c r="G10" s="380"/>
    </row>
    <row r="11" spans="1:7" ht="15.75" x14ac:dyDescent="0.3">
      <c r="A11" s="146" t="s">
        <v>452</v>
      </c>
      <c r="B11" s="380" t="s">
        <v>450</v>
      </c>
      <c r="C11" s="380" t="s">
        <v>450</v>
      </c>
      <c r="D11" s="380" t="s">
        <v>450</v>
      </c>
      <c r="E11" s="380"/>
      <c r="F11" s="380"/>
      <c r="G11" s="380"/>
    </row>
    <row r="12" spans="1:7" ht="15.75" x14ac:dyDescent="0.3">
      <c r="A12" s="146" t="s">
        <v>453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163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454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455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178</v>
      </c>
      <c r="C2" s="364" t="s">
        <v>147</v>
      </c>
      <c r="D2" s="364" t="s">
        <v>179</v>
      </c>
      <c r="E2" s="364" t="s">
        <v>148</v>
      </c>
      <c r="F2" s="364" t="s">
        <v>173</v>
      </c>
      <c r="G2" s="364" t="s">
        <v>174</v>
      </c>
      <c r="H2" s="364" t="s">
        <v>175</v>
      </c>
      <c r="I2" s="364" t="s">
        <v>180</v>
      </c>
      <c r="J2" s="364" t="s">
        <v>176</v>
      </c>
      <c r="K2" s="364" t="s">
        <v>733</v>
      </c>
      <c r="L2" s="364" t="s">
        <v>734</v>
      </c>
      <c r="M2" s="364" t="s">
        <v>459</v>
      </c>
    </row>
    <row r="3" spans="1:13" x14ac:dyDescent="0.2">
      <c r="A3" s="162" t="s">
        <v>4067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123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804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805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806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807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462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803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740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812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741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815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743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4068</v>
      </c>
    </row>
    <row r="24" spans="1:13" x14ac:dyDescent="0.2">
      <c r="A24" s="262" t="s">
        <v>465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420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752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753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754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811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4069</v>
      </c>
    </row>
    <row r="34" spans="1:13" x14ac:dyDescent="0.2">
      <c r="A34" s="262" t="s">
        <v>754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420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752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811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4251</v>
      </c>
      <c r="C1" s="376" t="s">
        <v>721</v>
      </c>
      <c r="D1" s="376" t="s">
        <v>722</v>
      </c>
    </row>
    <row r="2" spans="1:6" x14ac:dyDescent="0.2">
      <c r="B2" s="695">
        <v>1</v>
      </c>
      <c r="F2" s="263" t="s">
        <v>443</v>
      </c>
    </row>
    <row r="3" spans="1:6" x14ac:dyDescent="0.2">
      <c r="A3" s="263" t="s">
        <v>460</v>
      </c>
      <c r="B3" s="695">
        <f>B2+1</f>
        <v>2</v>
      </c>
      <c r="C3" s="263">
        <v>2.2000000000000002</v>
      </c>
      <c r="D3" s="263">
        <v>0.5</v>
      </c>
      <c r="F3" s="263" t="s">
        <v>864</v>
      </c>
    </row>
    <row r="4" spans="1:6" x14ac:dyDescent="0.2">
      <c r="A4" s="263" t="s">
        <v>463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464</v>
      </c>
      <c r="B5" s="695">
        <f t="shared" si="0"/>
        <v>4</v>
      </c>
      <c r="D5" s="263">
        <v>1.5</v>
      </c>
    </row>
    <row r="6" spans="1:6" x14ac:dyDescent="0.2">
      <c r="A6" s="263" t="s">
        <v>466</v>
      </c>
      <c r="B6" s="695">
        <f t="shared" si="0"/>
        <v>5</v>
      </c>
      <c r="D6" s="263">
        <v>2</v>
      </c>
    </row>
    <row r="7" spans="1:6" x14ac:dyDescent="0.2">
      <c r="A7" s="263" t="s">
        <v>467</v>
      </c>
      <c r="B7" s="695">
        <f t="shared" si="0"/>
        <v>6</v>
      </c>
      <c r="D7" s="263">
        <v>2.5</v>
      </c>
    </row>
    <row r="8" spans="1:6" x14ac:dyDescent="0.2">
      <c r="A8" s="263" t="s">
        <v>468</v>
      </c>
      <c r="B8" s="695">
        <f t="shared" si="0"/>
        <v>7</v>
      </c>
      <c r="D8" s="263">
        <v>3</v>
      </c>
    </row>
    <row r="9" spans="1:6" x14ac:dyDescent="0.2">
      <c r="A9" s="263" t="s">
        <v>469</v>
      </c>
      <c r="B9" s="695">
        <f t="shared" si="0"/>
        <v>8</v>
      </c>
      <c r="D9" s="263">
        <v>3.5</v>
      </c>
    </row>
    <row r="10" spans="1:6" x14ac:dyDescent="0.2">
      <c r="A10" s="263" t="s">
        <v>470</v>
      </c>
      <c r="B10" s="695">
        <f t="shared" si="0"/>
        <v>9</v>
      </c>
      <c r="D10" s="263">
        <v>4</v>
      </c>
    </row>
    <row r="11" spans="1:6" x14ac:dyDescent="0.2">
      <c r="A11" s="263" t="s">
        <v>471</v>
      </c>
      <c r="B11" s="695">
        <f t="shared" si="0"/>
        <v>10</v>
      </c>
      <c r="D11" s="263">
        <v>4.5</v>
      </c>
    </row>
    <row r="12" spans="1:6" x14ac:dyDescent="0.2">
      <c r="A12" s="263" t="s">
        <v>472</v>
      </c>
      <c r="B12" s="695">
        <f t="shared" si="0"/>
        <v>11</v>
      </c>
      <c r="D12" s="263">
        <v>5</v>
      </c>
    </row>
    <row r="13" spans="1:6" x14ac:dyDescent="0.2">
      <c r="A13" s="263" t="s">
        <v>238</v>
      </c>
      <c r="B13" s="695">
        <f t="shared" si="0"/>
        <v>12</v>
      </c>
    </row>
    <row r="14" spans="1:6" x14ac:dyDescent="0.2">
      <c r="A14" s="263" t="s">
        <v>473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263</v>
      </c>
      <c r="B16" s="695">
        <f t="shared" si="0"/>
        <v>15</v>
      </c>
    </row>
    <row r="17" spans="1:2" x14ac:dyDescent="0.2">
      <c r="A17" s="263" t="s">
        <v>591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234</v>
      </c>
      <c r="D2" s="570" t="str">
        <f ca="1">Txt_Pat_AfspraakDat</f>
        <v>04-dec-2017</v>
      </c>
      <c r="E2" s="571"/>
      <c r="F2" s="569"/>
      <c r="G2" s="573" t="s">
        <v>235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4525</v>
      </c>
      <c r="D3" s="574" t="str">
        <f>Txt_Pat_FullName</f>
        <v/>
      </c>
      <c r="E3" s="574"/>
      <c r="F3" s="569"/>
      <c r="G3" s="573" t="s">
        <v>241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3473</v>
      </c>
      <c r="D4" s="569" t="str">
        <f>Txt_Pat_PatNo</f>
        <v/>
      </c>
      <c r="E4" s="571"/>
      <c r="F4" s="569"/>
      <c r="G4" s="577" t="s">
        <v>212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575</v>
      </c>
      <c r="D6" s="609"/>
      <c r="E6" s="609"/>
      <c r="F6" s="609"/>
      <c r="G6" s="609" t="s">
        <v>515</v>
      </c>
      <c r="H6" s="609"/>
      <c r="I6" s="609"/>
      <c r="J6" s="609" t="s">
        <v>582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581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7061</v>
      </c>
    </row>
    <row r="31" spans="3:15" ht="18" customHeight="1" x14ac:dyDescent="0.2">
      <c r="C31" s="455"/>
      <c r="G31" s="455"/>
      <c r="H31" s="811" t="str">
        <f>IF(_Neo_AfsprD_Wondkweek=0,"",_Neo_AfsprD_Wondkweek)</f>
        <v/>
      </c>
      <c r="I31" s="742"/>
      <c r="J31" s="889" t="str">
        <f>IF(NeoBerAfspr!J31=0,"",NeoBerAfspr!J31)</f>
        <v/>
      </c>
      <c r="K31" s="889"/>
      <c r="L31" s="889"/>
    </row>
    <row r="32" spans="3:15" ht="18" customHeight="1" x14ac:dyDescent="0.2">
      <c r="C32" s="455"/>
      <c r="H32" s="811"/>
      <c r="I32" s="742"/>
      <c r="J32" s="889"/>
      <c r="K32" s="889"/>
      <c r="L32" s="889"/>
    </row>
    <row r="33" spans="3:14" ht="18" customHeight="1" x14ac:dyDescent="0.2">
      <c r="H33" s="811"/>
      <c r="I33" s="742"/>
      <c r="J33" s="889"/>
      <c r="K33" s="889"/>
      <c r="L33" s="889"/>
    </row>
    <row r="34" spans="3:14" ht="18" customHeight="1" x14ac:dyDescent="0.2">
      <c r="C34" s="609" t="s">
        <v>774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776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575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581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774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515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561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575</v>
      </c>
      <c r="E6" s="1" t="s">
        <v>515</v>
      </c>
      <c r="I6" s="167" t="s">
        <v>561</v>
      </c>
    </row>
    <row r="7" spans="1:13" x14ac:dyDescent="0.2">
      <c r="A7" s="152" t="s">
        <v>510</v>
      </c>
      <c r="B7" s="179" t="b">
        <v>0</v>
      </c>
      <c r="E7" t="s">
        <v>517</v>
      </c>
      <c r="F7" s="179" t="b">
        <v>0</v>
      </c>
      <c r="I7" s="168" t="s">
        <v>547</v>
      </c>
      <c r="J7" s="179" t="b">
        <v>0</v>
      </c>
    </row>
    <row r="8" spans="1:13" x14ac:dyDescent="0.2">
      <c r="A8" s="152" t="s">
        <v>211</v>
      </c>
      <c r="B8" s="179" t="b">
        <v>0</v>
      </c>
      <c r="C8" s="183">
        <v>0</v>
      </c>
      <c r="D8" s="246">
        <v>1</v>
      </c>
      <c r="E8" t="s">
        <v>518</v>
      </c>
      <c r="F8" s="179" t="b">
        <v>0</v>
      </c>
      <c r="G8" t="s">
        <v>519</v>
      </c>
      <c r="H8" s="179" t="b">
        <v>0</v>
      </c>
      <c r="I8" s="168" t="s">
        <v>709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520</v>
      </c>
      <c r="H9" s="179" t="b">
        <v>0</v>
      </c>
      <c r="I9" s="168" t="s">
        <v>555</v>
      </c>
      <c r="J9" s="179" t="b">
        <v>0</v>
      </c>
      <c r="M9" s="151"/>
    </row>
    <row r="10" spans="1:13" x14ac:dyDescent="0.2">
      <c r="A10" s="152" t="s">
        <v>501</v>
      </c>
      <c r="B10" s="179" t="b">
        <v>0</v>
      </c>
      <c r="G10" t="s">
        <v>521</v>
      </c>
      <c r="H10" s="179" t="b">
        <v>0</v>
      </c>
      <c r="I10" s="168" t="s">
        <v>511</v>
      </c>
      <c r="J10" s="179" t="b">
        <v>0</v>
      </c>
      <c r="M10" s="151"/>
    </row>
    <row r="11" spans="1:13" x14ac:dyDescent="0.2">
      <c r="A11" s="152" t="s">
        <v>605</v>
      </c>
      <c r="B11" s="179" t="b">
        <v>0</v>
      </c>
      <c r="C11" s="152" t="s">
        <v>577</v>
      </c>
      <c r="D11" s="180" t="b">
        <v>0</v>
      </c>
      <c r="G11" t="s">
        <v>522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607</v>
      </c>
      <c r="B12" s="207">
        <v>0</v>
      </c>
      <c r="C12" s="164" t="s">
        <v>578</v>
      </c>
      <c r="D12" s="180" t="b">
        <v>0</v>
      </c>
      <c r="E12" s="152" t="s">
        <v>523</v>
      </c>
      <c r="F12" s="179" t="b">
        <v>0</v>
      </c>
      <c r="I12" s="168" t="s">
        <v>556</v>
      </c>
      <c r="J12" s="179" t="b">
        <v>0</v>
      </c>
      <c r="K12" s="151"/>
      <c r="L12" s="151"/>
      <c r="M12" s="151"/>
    </row>
    <row r="13" spans="1:13" x14ac:dyDescent="0.2">
      <c r="C13" s="152" t="s">
        <v>579</v>
      </c>
      <c r="D13" s="180" t="b">
        <v>0</v>
      </c>
      <c r="E13" s="152" t="s">
        <v>524</v>
      </c>
      <c r="F13" s="179" t="b">
        <v>0</v>
      </c>
      <c r="G13" t="s">
        <v>531</v>
      </c>
      <c r="H13" s="179" t="b">
        <v>0</v>
      </c>
      <c r="I13" s="168" t="s">
        <v>7062</v>
      </c>
      <c r="J13" s="179" t="b">
        <v>0</v>
      </c>
      <c r="M13" s="151"/>
    </row>
    <row r="14" spans="1:13" x14ac:dyDescent="0.2">
      <c r="C14" s="152" t="s">
        <v>580</v>
      </c>
      <c r="D14" s="180" t="b">
        <v>0</v>
      </c>
      <c r="E14" s="152" t="s">
        <v>525</v>
      </c>
      <c r="F14" s="179" t="b">
        <v>0</v>
      </c>
      <c r="I14" s="168" t="s">
        <v>507</v>
      </c>
      <c r="J14" s="179" t="b">
        <v>0</v>
      </c>
      <c r="M14" s="151"/>
    </row>
    <row r="15" spans="1:13" x14ac:dyDescent="0.2">
      <c r="A15" s="152" t="s">
        <v>606</v>
      </c>
      <c r="B15" s="179" t="b">
        <v>0</v>
      </c>
      <c r="E15" s="152" t="s">
        <v>526</v>
      </c>
      <c r="F15" s="179" t="b">
        <v>0</v>
      </c>
      <c r="G15" t="s">
        <v>532</v>
      </c>
      <c r="H15" s="179" t="b">
        <v>0</v>
      </c>
      <c r="I15" s="168" t="s">
        <v>508</v>
      </c>
      <c r="J15" s="179" t="b">
        <v>0</v>
      </c>
      <c r="M15" s="151"/>
    </row>
    <row r="16" spans="1:13" x14ac:dyDescent="0.2">
      <c r="A16" t="s">
        <v>503</v>
      </c>
      <c r="B16" s="179" t="b">
        <v>0</v>
      </c>
      <c r="E16" s="151"/>
      <c r="G16" t="s">
        <v>533</v>
      </c>
      <c r="H16" s="179" t="b">
        <v>0</v>
      </c>
      <c r="I16" s="168" t="s">
        <v>509</v>
      </c>
      <c r="J16" s="179" t="b">
        <v>0</v>
      </c>
      <c r="M16" s="151"/>
    </row>
    <row r="17" spans="1:13" x14ac:dyDescent="0.2">
      <c r="A17" s="152" t="s">
        <v>502</v>
      </c>
      <c r="B17" s="179" t="b">
        <v>0</v>
      </c>
      <c r="E17" s="152" t="s">
        <v>312</v>
      </c>
      <c r="F17" s="179" t="b">
        <v>0</v>
      </c>
      <c r="I17" s="168" t="s">
        <v>560</v>
      </c>
      <c r="J17" s="179" t="b">
        <v>0</v>
      </c>
      <c r="M17" s="151"/>
    </row>
    <row r="18" spans="1:13" x14ac:dyDescent="0.2">
      <c r="A18" s="152" t="s">
        <v>506</v>
      </c>
      <c r="B18" s="179" t="b">
        <v>0</v>
      </c>
      <c r="C18" s="179">
        <v>0</v>
      </c>
      <c r="D18" s="180">
        <v>1</v>
      </c>
      <c r="E18" s="152" t="s">
        <v>527</v>
      </c>
      <c r="F18" s="179" t="b">
        <v>0</v>
      </c>
      <c r="G18" t="s">
        <v>534</v>
      </c>
      <c r="H18" s="179" t="b">
        <v>0</v>
      </c>
      <c r="I18" s="168" t="s">
        <v>710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504</v>
      </c>
      <c r="B19" s="179" t="b">
        <v>0</v>
      </c>
      <c r="E19" s="151"/>
      <c r="G19" t="s">
        <v>535</v>
      </c>
      <c r="H19" s="179" t="b">
        <v>0</v>
      </c>
      <c r="I19" s="168" t="s">
        <v>312</v>
      </c>
      <c r="J19" s="179" t="b">
        <v>0</v>
      </c>
      <c r="M19" s="151"/>
    </row>
    <row r="20" spans="1:13" x14ac:dyDescent="0.2">
      <c r="E20" s="151"/>
      <c r="G20" t="s">
        <v>536</v>
      </c>
      <c r="H20" s="179" t="b">
        <v>0</v>
      </c>
      <c r="I20" s="168" t="s">
        <v>557</v>
      </c>
      <c r="J20" s="179" t="b">
        <v>0</v>
      </c>
      <c r="M20" s="151"/>
    </row>
    <row r="21" spans="1:13" x14ac:dyDescent="0.2">
      <c r="A21" s="1" t="s">
        <v>581</v>
      </c>
      <c r="B21" s="179"/>
      <c r="E21" s="152" t="s">
        <v>528</v>
      </c>
      <c r="F21" s="179" t="b">
        <v>0</v>
      </c>
      <c r="I21" s="168" t="s">
        <v>711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516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529</v>
      </c>
      <c r="F22" s="179" t="b">
        <v>0</v>
      </c>
      <c r="G22" t="s">
        <v>537</v>
      </c>
      <c r="H22" s="179" t="b">
        <v>0</v>
      </c>
      <c r="I22" s="168"/>
      <c r="J22" s="151"/>
      <c r="K22" s="152" t="s">
        <v>712</v>
      </c>
      <c r="L22" s="179" t="b">
        <v>0</v>
      </c>
      <c r="M22" s="151"/>
    </row>
    <row r="23" spans="1:13" x14ac:dyDescent="0.2">
      <c r="A23" s="152" t="s">
        <v>313</v>
      </c>
      <c r="B23" s="179" t="b">
        <v>0</v>
      </c>
      <c r="E23" s="152" t="s">
        <v>530</v>
      </c>
      <c r="F23" s="179" t="b">
        <v>0</v>
      </c>
      <c r="G23" t="s">
        <v>538</v>
      </c>
      <c r="H23" s="179" t="b">
        <v>0</v>
      </c>
      <c r="I23" s="168"/>
      <c r="J23" s="151"/>
      <c r="K23" s="152" t="s">
        <v>238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539</v>
      </c>
      <c r="H24" s="179" t="b">
        <v>0</v>
      </c>
      <c r="I24" s="168"/>
      <c r="J24" s="151"/>
      <c r="K24" s="152" t="s">
        <v>713</v>
      </c>
      <c r="L24" s="179" t="b">
        <v>0</v>
      </c>
      <c r="M24" s="151"/>
    </row>
    <row r="25" spans="1:13" x14ac:dyDescent="0.2">
      <c r="A25" s="152" t="s">
        <v>553</v>
      </c>
      <c r="B25" s="179" t="b">
        <v>0</v>
      </c>
      <c r="E25" s="151"/>
      <c r="G25" t="s">
        <v>540</v>
      </c>
      <c r="H25" s="179" t="b">
        <v>0</v>
      </c>
      <c r="I25" s="168" t="s">
        <v>583</v>
      </c>
      <c r="J25" s="179" t="b">
        <v>0</v>
      </c>
      <c r="K25" s="152" t="s">
        <v>584</v>
      </c>
      <c r="L25" s="179" t="b">
        <v>0</v>
      </c>
      <c r="M25" s="151"/>
    </row>
    <row r="26" spans="1:13" x14ac:dyDescent="0.2">
      <c r="A26" s="152" t="s">
        <v>554</v>
      </c>
      <c r="B26" s="179" t="b">
        <v>0</v>
      </c>
      <c r="E26" s="151"/>
      <c r="G26" t="s">
        <v>541</v>
      </c>
      <c r="H26" s="179" t="b">
        <v>0</v>
      </c>
      <c r="I26" s="168"/>
      <c r="K26" s="152" t="s">
        <v>585</v>
      </c>
      <c r="L26" s="179" t="b">
        <v>0</v>
      </c>
      <c r="M26" s="151"/>
    </row>
    <row r="27" spans="1:13" x14ac:dyDescent="0.2">
      <c r="A27" s="152" t="s">
        <v>314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542</v>
      </c>
      <c r="H27" s="179" t="b">
        <v>0</v>
      </c>
      <c r="I27" s="168"/>
      <c r="K27" s="152" t="s">
        <v>586</v>
      </c>
      <c r="L27" s="179" t="b">
        <v>0</v>
      </c>
      <c r="M27" s="151"/>
    </row>
    <row r="28" spans="1:13" x14ac:dyDescent="0.2">
      <c r="A28" s="152" t="s">
        <v>608</v>
      </c>
      <c r="B28" s="179" t="b">
        <v>0</v>
      </c>
      <c r="E28" s="151"/>
      <c r="G28" t="s">
        <v>543</v>
      </c>
      <c r="H28" s="179" t="b">
        <v>0</v>
      </c>
      <c r="I28" s="168"/>
      <c r="K28" s="152" t="s">
        <v>587</v>
      </c>
      <c r="L28" s="179" t="b">
        <v>0</v>
      </c>
    </row>
    <row r="29" spans="1:13" x14ac:dyDescent="0.2">
      <c r="A29" s="152" t="s">
        <v>609</v>
      </c>
      <c r="B29" s="179" t="b">
        <v>0</v>
      </c>
      <c r="E29" s="151"/>
      <c r="G29" t="s">
        <v>544</v>
      </c>
      <c r="H29" s="179" t="b">
        <v>0</v>
      </c>
      <c r="I29" s="168"/>
      <c r="K29" s="152" t="s">
        <v>217</v>
      </c>
      <c r="L29" s="179"/>
    </row>
    <row r="30" spans="1:13" x14ac:dyDescent="0.2">
      <c r="A30" s="152" t="s">
        <v>505</v>
      </c>
      <c r="B30" s="179" t="b">
        <v>0</v>
      </c>
      <c r="E30" s="151"/>
      <c r="G30" t="s">
        <v>545</v>
      </c>
      <c r="H30" s="179" t="b">
        <v>0</v>
      </c>
      <c r="I30" s="168" t="s">
        <v>431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546</v>
      </c>
      <c r="F31" s="179" t="b">
        <v>0</v>
      </c>
      <c r="G31" s="183"/>
      <c r="H31" s="152"/>
      <c r="I31" s="168" t="s">
        <v>7063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774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610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777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559</v>
      </c>
      <c r="B43" s="179" t="b">
        <v>0</v>
      </c>
      <c r="C43" s="152" t="s">
        <v>778</v>
      </c>
      <c r="D43" s="180" t="b">
        <v>0</v>
      </c>
      <c r="E43" s="151"/>
    </row>
    <row r="44" spans="1:9" x14ac:dyDescent="0.2">
      <c r="A44" s="152" t="s">
        <v>717</v>
      </c>
      <c r="B44" s="179" t="b">
        <v>0</v>
      </c>
      <c r="C44" s="152" t="s">
        <v>778</v>
      </c>
      <c r="D44" s="180" t="b">
        <v>0</v>
      </c>
      <c r="E44" s="151"/>
    </row>
    <row r="45" spans="1:9" x14ac:dyDescent="0.2">
      <c r="A45" s="168" t="s">
        <v>558</v>
      </c>
      <c r="B45" s="179" t="b">
        <v>0</v>
      </c>
      <c r="C45" s="152" t="s">
        <v>778</v>
      </c>
      <c r="D45" s="180" t="b">
        <v>0</v>
      </c>
      <c r="E45" s="151"/>
    </row>
    <row r="46" spans="1:9" x14ac:dyDescent="0.2">
      <c r="A46" s="152" t="s">
        <v>775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776</v>
      </c>
      <c r="D47" s="180">
        <v>0</v>
      </c>
    </row>
    <row r="55" spans="1:3" x14ac:dyDescent="0.2">
      <c r="A55" s="1" t="s">
        <v>548</v>
      </c>
    </row>
    <row r="56" spans="1:3" x14ac:dyDescent="0.2">
      <c r="A56" s="152" t="s">
        <v>575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581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774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515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561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234</v>
      </c>
      <c r="D2" s="570" t="str">
        <f ca="1">Txt_Pat_AfspraakDat</f>
        <v>04-dec-2017</v>
      </c>
      <c r="E2" s="571"/>
      <c r="F2" s="569"/>
      <c r="G2" s="567"/>
      <c r="H2" s="573" t="s">
        <v>235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4526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241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4527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3473</v>
      </c>
      <c r="D4" s="569" t="str">
        <f>Txt_Pat_PatNo</f>
        <v/>
      </c>
      <c r="E4" s="571"/>
      <c r="F4" s="569"/>
      <c r="G4" s="567"/>
      <c r="H4" s="577" t="s">
        <v>212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110</v>
      </c>
      <c r="C6" s="623"/>
      <c r="D6" s="623" t="s">
        <v>565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563</v>
      </c>
      <c r="C8" s="604"/>
      <c r="D8" s="604" t="s">
        <v>566</v>
      </c>
      <c r="E8" s="604"/>
      <c r="F8" s="604" t="s">
        <v>567</v>
      </c>
      <c r="G8" s="604"/>
      <c r="H8" s="604" t="s">
        <v>568</v>
      </c>
      <c r="I8" s="604"/>
      <c r="J8" s="604" t="s">
        <v>111</v>
      </c>
      <c r="K8" s="604"/>
      <c r="L8" s="604" t="s">
        <v>569</v>
      </c>
      <c r="M8" s="604"/>
      <c r="N8" s="604"/>
      <c r="O8" s="604" t="s">
        <v>860</v>
      </c>
      <c r="P8" s="604" t="s">
        <v>573</v>
      </c>
      <c r="Q8" s="604" t="s">
        <v>859</v>
      </c>
      <c r="R8" s="604" t="s">
        <v>573</v>
      </c>
      <c r="S8" s="604" t="s">
        <v>861</v>
      </c>
      <c r="T8" s="604" t="s">
        <v>573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184</v>
      </c>
      <c r="C41" s="890" t="str">
        <f>IF(_Neo_Lab_Opm=0,"",_Neo_Lab_Opm)</f>
        <v/>
      </c>
      <c r="D41" s="891"/>
      <c r="E41" s="891"/>
      <c r="F41" s="891"/>
      <c r="G41" s="891"/>
      <c r="H41" s="891"/>
      <c r="I41" s="891"/>
      <c r="J41" s="891"/>
      <c r="K41" s="891"/>
      <c r="L41" s="891"/>
      <c r="M41" s="891"/>
      <c r="N41" s="891"/>
      <c r="O41" s="891"/>
      <c r="P41" s="891"/>
      <c r="Q41" s="891"/>
      <c r="R41" s="891"/>
      <c r="S41" s="891"/>
      <c r="T41" s="891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562</v>
      </c>
      <c r="B3" s="54" t="s">
        <v>563</v>
      </c>
      <c r="D3" s="54" t="s">
        <v>566</v>
      </c>
      <c r="F3" s="54" t="s">
        <v>567</v>
      </c>
      <c r="H3" s="54" t="s">
        <v>568</v>
      </c>
      <c r="J3" s="54" t="s">
        <v>111</v>
      </c>
      <c r="L3" s="70" t="s">
        <v>569</v>
      </c>
      <c r="N3" s="54" t="s">
        <v>570</v>
      </c>
      <c r="P3" s="54" t="s">
        <v>571</v>
      </c>
      <c r="R3" s="54" t="s">
        <v>572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714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595</v>
      </c>
      <c r="M1" s="158" t="s">
        <v>602</v>
      </c>
      <c r="N1" s="158" t="s">
        <v>596</v>
      </c>
      <c r="O1" s="158"/>
      <c r="P1" s="158"/>
      <c r="Q1" s="158"/>
      <c r="R1" s="158"/>
      <c r="S1" s="158" t="s">
        <v>603</v>
      </c>
      <c r="T1" s="158" t="s">
        <v>604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496</v>
      </c>
      <c r="D4" s="26" t="s">
        <v>497</v>
      </c>
      <c r="E4" s="26" t="s">
        <v>498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243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867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868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7418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425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597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301</v>
      </c>
      <c r="C17" s="31" t="s">
        <v>598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206</v>
      </c>
      <c r="C19" s="31" t="s">
        <v>7417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7416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599</v>
      </c>
      <c r="D20" s="14" t="str">
        <f>IF(0.01*E5&gt;0.4,"0,4 mg iv",0.01*E5&amp;" mg iv")</f>
        <v>0 mg iv</v>
      </c>
      <c r="E20" s="89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2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3"/>
      <c r="F21" s="893"/>
      <c r="G21" s="47"/>
      <c r="H21" s="13"/>
      <c r="I21" s="13"/>
      <c r="J21" s="158"/>
      <c r="K21" s="158"/>
      <c r="L21" s="158" t="s">
        <v>865</v>
      </c>
      <c r="M21" s="158" t="s">
        <v>866</v>
      </c>
      <c r="N21" s="158" t="s">
        <v>596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207</v>
      </c>
      <c r="C23" s="31" t="s">
        <v>592</v>
      </c>
      <c r="D23" s="250" t="str">
        <f>CONCATENATE(FixPrecision(0.0144*(_Pat_Gewicht),2), " mg in 12 ml glucose 10%")</f>
        <v>0 mg in 12 ml glucose 10%</v>
      </c>
      <c r="E23" s="781" t="s">
        <v>7419</v>
      </c>
      <c r="F23" s="33"/>
      <c r="G23" s="45" t="s">
        <v>500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600</v>
      </c>
      <c r="D24" s="14" t="str">
        <f>CONCATENATE(FixPrecision(7.2*(_Pat_Gewicht),1), " mg in 12 ml glucose 10%")</f>
        <v>0 mg in 12 ml glucose 10%</v>
      </c>
      <c r="E24" s="782" t="s">
        <v>7420</v>
      </c>
      <c r="F24" s="13"/>
      <c r="G24" s="46" t="s">
        <v>257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601</v>
      </c>
      <c r="D25" s="35" t="str">
        <f>CONCATENATE(FixPrecision(0.072*(_Pat_Gewicht),2), " mg in 12 ml glucose 10%")</f>
        <v>0 mg in 12 ml glucose 10%</v>
      </c>
      <c r="E25" s="251" t="s">
        <v>7421</v>
      </c>
      <c r="F25" s="36"/>
      <c r="G25" s="47" t="s">
        <v>308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208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869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561</v>
      </c>
      <c r="C30" s="269" t="s">
        <v>870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594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249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397</v>
      </c>
      <c r="D1" s="285" t="str">
        <f>Txt_Pat_Bed</f>
        <v/>
      </c>
      <c r="L1" s="54" t="s">
        <v>398</v>
      </c>
      <c r="M1" s="895">
        <f ca="1">TODAY()</f>
        <v>43073</v>
      </c>
      <c r="N1" s="896"/>
      <c r="O1" s="549"/>
      <c r="P1" s="549"/>
      <c r="Q1" s="56">
        <f ca="1">NOW()</f>
        <v>43073.897092245374</v>
      </c>
      <c r="R1" s="56"/>
    </row>
    <row r="2" spans="1:19" ht="6.75" customHeight="1" x14ac:dyDescent="0.2"/>
    <row r="3" spans="1:19" x14ac:dyDescent="0.2">
      <c r="B3" s="57" t="s">
        <v>4890</v>
      </c>
      <c r="J3" s="54" t="s">
        <v>271</v>
      </c>
      <c r="M3" s="897">
        <f>__0_PatNum</f>
        <v>0</v>
      </c>
      <c r="N3" s="897"/>
      <c r="O3" s="550"/>
      <c r="P3" s="550"/>
      <c r="Q3" s="58"/>
    </row>
    <row r="4" spans="1:19" x14ac:dyDescent="0.2">
      <c r="B4" s="57" t="s">
        <v>4891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4892</v>
      </c>
      <c r="J5" s="54" t="s">
        <v>4893</v>
      </c>
      <c r="M5" s="898" t="str">
        <f ca="1">Txt_Pat_GeboorteDat</f>
        <v/>
      </c>
      <c r="N5" s="898"/>
      <c r="O5" s="898"/>
      <c r="P5" s="898"/>
      <c r="Q5" s="898"/>
      <c r="R5" s="898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399</v>
      </c>
      <c r="S8" s="67"/>
    </row>
    <row r="9" spans="1:19" x14ac:dyDescent="0.2">
      <c r="B9" s="54" t="s">
        <v>4894</v>
      </c>
      <c r="D9" s="899" t="str">
        <f ca="1">Txt_Pat_AfspraakDat</f>
        <v>04-dec-2017</v>
      </c>
      <c r="E9" s="899"/>
      <c r="F9" s="896"/>
      <c r="I9" s="54" t="str">
        <f>Txt_Pat_Gewicht</f>
        <v>Gewicht:</v>
      </c>
      <c r="R9" s="66" t="s">
        <v>400</v>
      </c>
      <c r="S9" s="67"/>
    </row>
    <row r="10" spans="1:19" x14ac:dyDescent="0.2">
      <c r="B10" s="54" t="s">
        <v>396</v>
      </c>
      <c r="D10" s="54" t="str">
        <f>Txt_Pat_Bed</f>
        <v/>
      </c>
      <c r="I10" s="900" t="str">
        <f ca="1">Txt_Pat_Leeftijd</f>
        <v/>
      </c>
      <c r="J10" s="896"/>
      <c r="K10" s="896"/>
      <c r="L10" s="896"/>
      <c r="M10" s="896"/>
      <c r="N10" s="896"/>
      <c r="O10" s="896"/>
      <c r="P10" s="896"/>
      <c r="Q10" s="901"/>
      <c r="R10" s="66"/>
      <c r="S10" s="67"/>
    </row>
    <row r="11" spans="1:19" x14ac:dyDescent="0.2">
      <c r="B11" s="64" t="s">
        <v>401</v>
      </c>
      <c r="C11" s="64"/>
      <c r="D11" s="64"/>
      <c r="E11" s="64"/>
      <c r="F11" s="64"/>
      <c r="G11" s="64"/>
      <c r="H11" s="64"/>
      <c r="I11" s="64" t="s">
        <v>138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794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795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4895</v>
      </c>
      <c r="G30" s="60">
        <f>IF(NeoBerInfB!B21,NeoBerInfB!C21,NeoBerInfB!AX53)</f>
        <v>0</v>
      </c>
      <c r="H30" s="54" t="s">
        <v>4896</v>
      </c>
      <c r="Q30" s="67"/>
      <c r="R30" s="62"/>
      <c r="S30" s="67"/>
    </row>
    <row r="31" spans="1:19" x14ac:dyDescent="0.2">
      <c r="Q31" s="67"/>
      <c r="R31" s="76" t="s">
        <v>402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4897</v>
      </c>
      <c r="F49" s="54" t="s">
        <v>4898</v>
      </c>
      <c r="I49" s="54" t="s">
        <v>261</v>
      </c>
      <c r="L49" s="54" t="s">
        <v>4899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280</v>
      </c>
      <c r="H62" s="64"/>
      <c r="I62" s="64" t="s">
        <v>86</v>
      </c>
      <c r="J62" s="64"/>
      <c r="K62" s="64"/>
      <c r="L62" s="64" t="s">
        <v>280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4" t="s">
        <v>89</v>
      </c>
      <c r="C69" s="894"/>
      <c r="D69" s="894"/>
      <c r="E69" s="894"/>
      <c r="F69" s="894"/>
      <c r="G69" s="894"/>
      <c r="H69" s="894"/>
      <c r="I69" s="894"/>
      <c r="J69" s="894"/>
      <c r="K69" s="894"/>
      <c r="L69" s="894"/>
      <c r="M69" s="894"/>
      <c r="N69" s="894"/>
      <c r="O69" s="894"/>
      <c r="P69" s="894"/>
      <c r="Q69" s="894"/>
      <c r="R69" s="894"/>
      <c r="S69" s="894"/>
    </row>
    <row r="70" spans="2:19" x14ac:dyDescent="0.2">
      <c r="B70" s="54" t="s">
        <v>299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566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567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111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573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224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4" t="s">
        <v>57</v>
      </c>
      <c r="C80" s="894"/>
      <c r="D80" s="894"/>
      <c r="E80" s="894"/>
      <c r="F80" s="894"/>
      <c r="G80" s="894"/>
      <c r="H80" s="894"/>
      <c r="I80" s="894"/>
      <c r="J80" s="894"/>
      <c r="K80" s="894"/>
      <c r="L80" s="894"/>
      <c r="M80" s="894"/>
      <c r="N80" s="894"/>
      <c r="O80" s="894"/>
      <c r="P80" s="894"/>
      <c r="Q80" s="894"/>
      <c r="R80" s="894"/>
      <c r="S80" s="894"/>
    </row>
    <row r="81" spans="2:19" x14ac:dyDescent="0.2">
      <c r="B81" s="54" t="s">
        <v>575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581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515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774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561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F7" sqref="F7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5124</v>
      </c>
      <c r="B1" s="60" t="s">
        <v>7514</v>
      </c>
      <c r="H1" s="912" t="s">
        <v>405</v>
      </c>
      <c r="I1" s="912"/>
      <c r="J1" s="916" t="str">
        <f ca="1">DateToString(TODAY())</f>
        <v>04-dec-2017</v>
      </c>
      <c r="K1" s="916"/>
      <c r="L1" s="916"/>
      <c r="M1" s="912" t="s">
        <v>7076</v>
      </c>
      <c r="N1" s="912"/>
      <c r="O1" s="912">
        <f>__1_Bed</f>
        <v>0</v>
      </c>
      <c r="P1" s="912"/>
    </row>
    <row r="2" spans="1:17" x14ac:dyDescent="0.2">
      <c r="B2" s="911" t="s">
        <v>404</v>
      </c>
      <c r="C2" s="911"/>
      <c r="D2" s="917" t="str">
        <f>__3_VoorNaam&amp;" "&amp;__2_AchterNaam</f>
        <v xml:space="preserve"> </v>
      </c>
      <c r="E2" s="917"/>
      <c r="F2" s="917"/>
      <c r="G2" s="917"/>
      <c r="H2" s="912" t="s">
        <v>408</v>
      </c>
      <c r="I2" s="912"/>
      <c r="J2" s="897" t="str">
        <f>_User_LastName&amp;", "&amp;_User_FirstName</f>
        <v>Bollen, C.</v>
      </c>
      <c r="K2" s="897"/>
      <c r="L2" s="897"/>
      <c r="M2" s="912" t="s">
        <v>406</v>
      </c>
      <c r="N2" s="912"/>
      <c r="O2" s="918">
        <f ca="1">NOW()</f>
        <v>43073.897092245374</v>
      </c>
      <c r="P2" s="918"/>
    </row>
    <row r="3" spans="1:17" x14ac:dyDescent="0.2">
      <c r="B3" s="261" t="s">
        <v>7074</v>
      </c>
      <c r="D3" s="897" t="str">
        <f>Txt_Pat_PatNo</f>
        <v/>
      </c>
      <c r="E3" s="897"/>
      <c r="H3" s="911" t="s">
        <v>7075</v>
      </c>
      <c r="I3" s="911"/>
      <c r="J3" s="60">
        <f>(_Pat_Gewicht)</f>
        <v>0</v>
      </c>
      <c r="K3" s="261" t="s">
        <v>491</v>
      </c>
      <c r="L3" s="62"/>
      <c r="M3" s="912" t="s">
        <v>421</v>
      </c>
      <c r="N3" s="912"/>
      <c r="O3" s="911"/>
      <c r="P3" s="911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5" t="e">
        <f>INDEX(Tbl_Neo_BerMedCont,A5,10)&amp;" "&amp;D4&amp;" "&amp;E4</f>
        <v>#VALUE!</v>
      </c>
      <c r="E5" s="881"/>
      <c r="F5" s="881"/>
      <c r="G5" s="881"/>
      <c r="H5" s="881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122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122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415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122</v>
      </c>
      <c r="Q6" s="62"/>
    </row>
    <row r="7" spans="1:17" ht="15.75" x14ac:dyDescent="0.25">
      <c r="A7" s="144"/>
      <c r="B7" s="667"/>
      <c r="C7" s="667"/>
      <c r="D7" s="722" t="s">
        <v>422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122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3" t="s">
        <v>4923</v>
      </c>
      <c r="C9" s="913"/>
      <c r="D9" s="913"/>
      <c r="E9" s="913"/>
      <c r="F9" s="913"/>
      <c r="G9" s="913"/>
      <c r="H9" s="913"/>
      <c r="I9" s="913"/>
      <c r="J9" s="914" t="s">
        <v>5125</v>
      </c>
      <c r="K9" s="914"/>
      <c r="L9" s="914"/>
      <c r="M9" s="914" t="s">
        <v>4924</v>
      </c>
      <c r="N9" s="914"/>
      <c r="O9" s="914" t="s">
        <v>4925</v>
      </c>
      <c r="P9" s="914"/>
      <c r="Q9" s="62"/>
    </row>
    <row r="10" spans="1:17" ht="15.75" customHeight="1" x14ac:dyDescent="0.2">
      <c r="A10" s="686"/>
      <c r="B10" s="910" t="e">
        <f>"Product: "&amp;INDEX(Tbl_Neo_BerMedCont,A5,20)</f>
        <v>#VALUE!</v>
      </c>
      <c r="C10" s="910"/>
      <c r="D10" s="910"/>
      <c r="E10" s="910"/>
      <c r="F10" s="910"/>
      <c r="G10" s="910"/>
      <c r="H10" s="910"/>
      <c r="I10" s="910"/>
      <c r="J10" s="910"/>
      <c r="K10" s="910"/>
      <c r="L10" s="910"/>
      <c r="M10" s="910"/>
      <c r="N10" s="910"/>
      <c r="O10" s="910"/>
      <c r="P10" s="910"/>
      <c r="Q10" s="62"/>
    </row>
    <row r="11" spans="1:17" ht="15.75" customHeight="1" x14ac:dyDescent="0.2">
      <c r="A11" s="686"/>
      <c r="B11" s="910"/>
      <c r="C11" s="910"/>
      <c r="D11" s="910"/>
      <c r="E11" s="910"/>
      <c r="F11" s="910"/>
      <c r="G11" s="910"/>
      <c r="H11" s="910"/>
      <c r="I11" s="910"/>
      <c r="J11" s="910"/>
      <c r="K11" s="910"/>
      <c r="L11" s="910"/>
      <c r="M11" s="910"/>
      <c r="N11" s="910"/>
      <c r="O11" s="910"/>
      <c r="P11" s="910"/>
      <c r="Q11" s="62"/>
    </row>
    <row r="12" spans="1:17" ht="9.9499999999999993" customHeight="1" x14ac:dyDescent="0.2">
      <c r="A12" s="686"/>
      <c r="B12" s="910"/>
      <c r="C12" s="910"/>
      <c r="D12" s="910"/>
      <c r="E12" s="910"/>
      <c r="F12" s="910"/>
      <c r="G12" s="910"/>
      <c r="H12" s="910"/>
      <c r="I12" s="910"/>
      <c r="J12" s="910"/>
      <c r="K12" s="910"/>
      <c r="L12" s="910"/>
      <c r="M12" s="910"/>
      <c r="N12" s="910"/>
      <c r="O12" s="910"/>
      <c r="P12" s="910"/>
      <c r="Q12" s="62"/>
    </row>
    <row r="13" spans="1:17" ht="15.75" customHeight="1" x14ac:dyDescent="0.2">
      <c r="A13" s="686"/>
      <c r="B13" s="910" t="str">
        <f>"Oplosmiddel: "&amp;IFERROR( VLOOKUP(J6,Tbl_Glob_ParEnt,14,FALSE),"")</f>
        <v xml:space="preserve">Oplosmiddel: </v>
      </c>
      <c r="C13" s="910"/>
      <c r="D13" s="910"/>
      <c r="E13" s="910"/>
      <c r="F13" s="910"/>
      <c r="G13" s="910"/>
      <c r="H13" s="910"/>
      <c r="I13" s="910"/>
      <c r="J13" s="910"/>
      <c r="K13" s="910"/>
      <c r="L13" s="910"/>
      <c r="M13" s="910"/>
      <c r="N13" s="910"/>
      <c r="O13" s="910"/>
      <c r="P13" s="910"/>
      <c r="Q13" s="62"/>
    </row>
    <row r="14" spans="1:17" ht="15.75" customHeight="1" x14ac:dyDescent="0.2">
      <c r="A14" s="686"/>
      <c r="B14" s="910"/>
      <c r="C14" s="910"/>
      <c r="D14" s="910"/>
      <c r="E14" s="910"/>
      <c r="F14" s="910"/>
      <c r="G14" s="910"/>
      <c r="H14" s="910"/>
      <c r="I14" s="910"/>
      <c r="J14" s="910"/>
      <c r="K14" s="910"/>
      <c r="L14" s="910"/>
      <c r="M14" s="910"/>
      <c r="N14" s="910"/>
      <c r="O14" s="910"/>
      <c r="P14" s="910"/>
      <c r="Q14" s="62"/>
    </row>
    <row r="15" spans="1:17" ht="15.75" customHeight="1" x14ac:dyDescent="0.2">
      <c r="A15" s="686"/>
      <c r="B15" s="910"/>
      <c r="C15" s="910"/>
      <c r="D15" s="910"/>
      <c r="E15" s="910"/>
      <c r="F15" s="910"/>
      <c r="G15" s="910"/>
      <c r="H15" s="910"/>
      <c r="I15" s="910"/>
      <c r="J15" s="910"/>
      <c r="K15" s="910"/>
      <c r="L15" s="910"/>
      <c r="M15" s="910"/>
      <c r="N15" s="910"/>
      <c r="O15" s="910"/>
      <c r="P15" s="910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4902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09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62"/>
    </row>
    <row r="20" spans="1:17" ht="9.9499999999999993" customHeight="1" x14ac:dyDescent="0.2">
      <c r="A20" s="686"/>
      <c r="B20" s="909"/>
      <c r="C20" s="909"/>
      <c r="D20" s="909"/>
      <c r="E20" s="909"/>
      <c r="F20" s="909"/>
      <c r="G20" s="909"/>
      <c r="H20" s="909"/>
      <c r="I20" s="909"/>
      <c r="J20" s="909"/>
      <c r="K20" s="909"/>
      <c r="L20" s="909"/>
      <c r="M20" s="909"/>
      <c r="N20" s="909"/>
      <c r="O20" s="909"/>
      <c r="P20" s="909"/>
      <c r="Q20" s="62"/>
    </row>
    <row r="21" spans="1:17" ht="14.25" customHeight="1" x14ac:dyDescent="0.2">
      <c r="A21" s="686"/>
      <c r="B21" s="909"/>
      <c r="C21" s="909"/>
      <c r="D21" s="909"/>
      <c r="E21" s="909"/>
      <c r="F21" s="909"/>
      <c r="G21" s="909"/>
      <c r="H21" s="909"/>
      <c r="I21" s="909"/>
      <c r="J21" s="909"/>
      <c r="K21" s="909"/>
      <c r="L21" s="909"/>
      <c r="M21" s="909"/>
      <c r="N21" s="909"/>
      <c r="O21" s="909"/>
      <c r="P21" s="909"/>
      <c r="Q21" s="62"/>
    </row>
    <row r="22" spans="1:17" ht="14.25" customHeight="1" x14ac:dyDescent="0.2">
      <c r="A22" s="686"/>
      <c r="B22" s="909"/>
      <c r="C22" s="909"/>
      <c r="D22" s="909"/>
      <c r="E22" s="909"/>
      <c r="F22" s="909"/>
      <c r="G22" s="909"/>
      <c r="H22" s="909"/>
      <c r="I22" s="909"/>
      <c r="J22" s="909"/>
      <c r="K22" s="909"/>
      <c r="L22" s="909"/>
      <c r="M22" s="909"/>
      <c r="N22" s="909"/>
      <c r="O22" s="909"/>
      <c r="P22" s="909"/>
      <c r="Q22" s="62"/>
    </row>
    <row r="23" spans="1:17" ht="14.25" customHeight="1" x14ac:dyDescent="0.2">
      <c r="A23" s="686"/>
      <c r="B23" s="909"/>
      <c r="C23" s="909"/>
      <c r="D23" s="909"/>
      <c r="E23" s="909"/>
      <c r="F23" s="909"/>
      <c r="G23" s="909"/>
      <c r="H23" s="909"/>
      <c r="I23" s="909"/>
      <c r="J23" s="909"/>
      <c r="K23" s="909"/>
      <c r="L23" s="909"/>
      <c r="M23" s="909"/>
      <c r="N23" s="909"/>
      <c r="O23" s="909"/>
      <c r="P23" s="909"/>
      <c r="Q23" s="62"/>
    </row>
    <row r="24" spans="1:17" ht="9.9499999999999993" customHeight="1" x14ac:dyDescent="0.2">
      <c r="A24" s="686"/>
      <c r="B24" s="909"/>
      <c r="C24" s="909"/>
      <c r="D24" s="909"/>
      <c r="E24" s="909"/>
      <c r="F24" s="909"/>
      <c r="G24" s="909"/>
      <c r="H24" s="909"/>
      <c r="I24" s="909"/>
      <c r="J24" s="909"/>
      <c r="K24" s="909"/>
      <c r="L24" s="909"/>
      <c r="M24" s="909"/>
      <c r="N24" s="909"/>
      <c r="O24" s="909"/>
      <c r="P24" s="909"/>
      <c r="Q24" s="62"/>
    </row>
    <row r="25" spans="1:17" ht="14.25" customHeight="1" x14ac:dyDescent="0.2">
      <c r="A25" s="686"/>
      <c r="B25" s="909"/>
      <c r="C25" s="909"/>
      <c r="D25" s="909"/>
      <c r="E25" s="909"/>
      <c r="F25" s="909"/>
      <c r="G25" s="909"/>
      <c r="H25" s="909"/>
      <c r="I25" s="909"/>
      <c r="J25" s="909"/>
      <c r="K25" s="909"/>
      <c r="L25" s="909"/>
      <c r="M25" s="909"/>
      <c r="N25" s="909"/>
      <c r="O25" s="909"/>
      <c r="P25" s="909"/>
      <c r="Q25" s="62"/>
    </row>
    <row r="26" spans="1:17" ht="14.25" customHeight="1" x14ac:dyDescent="0.2">
      <c r="A26" s="686"/>
      <c r="B26" s="909"/>
      <c r="C26" s="909"/>
      <c r="D26" s="909"/>
      <c r="E26" s="909"/>
      <c r="F26" s="909"/>
      <c r="G26" s="909"/>
      <c r="H26" s="909"/>
      <c r="I26" s="909"/>
      <c r="J26" s="909"/>
      <c r="K26" s="909"/>
      <c r="L26" s="909"/>
      <c r="M26" s="909"/>
      <c r="N26" s="909"/>
      <c r="O26" s="909"/>
      <c r="P26" s="909"/>
      <c r="Q26" s="62"/>
    </row>
    <row r="27" spans="1:17" ht="14.25" customHeight="1" x14ac:dyDescent="0.2">
      <c r="A27" s="686"/>
      <c r="B27" s="909"/>
      <c r="C27" s="909"/>
      <c r="D27" s="909"/>
      <c r="E27" s="909"/>
      <c r="F27" s="909"/>
      <c r="G27" s="909"/>
      <c r="H27" s="909"/>
      <c r="I27" s="909"/>
      <c r="J27" s="909"/>
      <c r="K27" s="909"/>
      <c r="L27" s="909"/>
      <c r="M27" s="909"/>
      <c r="N27" s="909"/>
      <c r="O27" s="909"/>
      <c r="P27" s="909"/>
      <c r="Q27" s="62"/>
    </row>
    <row r="28" spans="1:17" ht="9.9499999999999993" customHeight="1" x14ac:dyDescent="0.2">
      <c r="A28" s="686"/>
      <c r="B28" s="909"/>
      <c r="C28" s="909"/>
      <c r="D28" s="909"/>
      <c r="E28" s="909"/>
      <c r="F28" s="909"/>
      <c r="G28" s="909"/>
      <c r="H28" s="909"/>
      <c r="I28" s="909"/>
      <c r="J28" s="909"/>
      <c r="K28" s="909"/>
      <c r="L28" s="909"/>
      <c r="M28" s="909"/>
      <c r="N28" s="909"/>
      <c r="O28" s="909"/>
      <c r="P28" s="909"/>
      <c r="Q28" s="62"/>
    </row>
    <row r="29" spans="1:17" ht="14.25" customHeight="1" x14ac:dyDescent="0.2">
      <c r="A29" s="686"/>
      <c r="B29" s="909"/>
      <c r="C29" s="909"/>
      <c r="D29" s="909"/>
      <c r="E29" s="909"/>
      <c r="F29" s="909"/>
      <c r="G29" s="909"/>
      <c r="H29" s="909"/>
      <c r="I29" s="909"/>
      <c r="J29" s="909"/>
      <c r="K29" s="909"/>
      <c r="L29" s="909"/>
      <c r="M29" s="909"/>
      <c r="N29" s="909"/>
      <c r="O29" s="909"/>
      <c r="P29" s="909"/>
      <c r="Q29" s="62"/>
    </row>
    <row r="30" spans="1:17" ht="14.25" customHeight="1" x14ac:dyDescent="0.2">
      <c r="A30" s="686"/>
      <c r="B30" s="909"/>
      <c r="C30" s="909"/>
      <c r="D30" s="909"/>
      <c r="E30" s="909"/>
      <c r="F30" s="909"/>
      <c r="G30" s="909"/>
      <c r="H30" s="909"/>
      <c r="I30" s="909"/>
      <c r="J30" s="909"/>
      <c r="K30" s="909"/>
      <c r="L30" s="909"/>
      <c r="M30" s="909"/>
      <c r="N30" s="909"/>
      <c r="O30" s="909"/>
      <c r="P30" s="909"/>
      <c r="Q30" s="62"/>
    </row>
    <row r="31" spans="1:17" ht="14.25" customHeight="1" x14ac:dyDescent="0.2">
      <c r="A31" s="686"/>
      <c r="B31" s="909"/>
      <c r="C31" s="909"/>
      <c r="D31" s="909"/>
      <c r="E31" s="909"/>
      <c r="F31" s="909"/>
      <c r="G31" s="909"/>
      <c r="H31" s="909"/>
      <c r="I31" s="909"/>
      <c r="J31" s="909"/>
      <c r="K31" s="909"/>
      <c r="L31" s="909"/>
      <c r="M31" s="909"/>
      <c r="N31" s="909"/>
      <c r="O31" s="909"/>
      <c r="P31" s="909"/>
      <c r="Q31" s="62"/>
    </row>
    <row r="32" spans="1:17" ht="9.9499999999999993" customHeight="1" x14ac:dyDescent="0.2">
      <c r="A32" s="686"/>
      <c r="B32" s="909"/>
      <c r="C32" s="909"/>
      <c r="D32" s="909"/>
      <c r="E32" s="909"/>
      <c r="F32" s="909"/>
      <c r="G32" s="909"/>
      <c r="H32" s="909"/>
      <c r="I32" s="909"/>
      <c r="J32" s="909"/>
      <c r="K32" s="909"/>
      <c r="L32" s="909"/>
      <c r="M32" s="909"/>
      <c r="N32" s="909"/>
      <c r="O32" s="909"/>
      <c r="P32" s="909"/>
      <c r="Q32" s="62"/>
    </row>
    <row r="33" spans="1:17" ht="14.25" customHeight="1" x14ac:dyDescent="0.2">
      <c r="A33" s="686"/>
      <c r="B33" s="909"/>
      <c r="C33" s="909"/>
      <c r="D33" s="909"/>
      <c r="E33" s="909"/>
      <c r="F33" s="909"/>
      <c r="G33" s="909"/>
      <c r="H33" s="909"/>
      <c r="I33" s="909"/>
      <c r="J33" s="909"/>
      <c r="K33" s="909"/>
      <c r="L33" s="909"/>
      <c r="M33" s="909"/>
      <c r="N33" s="909"/>
      <c r="O33" s="909"/>
      <c r="P33" s="909"/>
      <c r="Q33" s="62"/>
    </row>
    <row r="34" spans="1:17" ht="14.25" customHeight="1" x14ac:dyDescent="0.2">
      <c r="A34" s="686"/>
      <c r="B34" s="909"/>
      <c r="C34" s="909"/>
      <c r="D34" s="909"/>
      <c r="E34" s="909"/>
      <c r="F34" s="909"/>
      <c r="G34" s="909"/>
      <c r="H34" s="909"/>
      <c r="I34" s="909"/>
      <c r="J34" s="909"/>
      <c r="K34" s="909"/>
      <c r="L34" s="909"/>
      <c r="M34" s="909"/>
      <c r="N34" s="909"/>
      <c r="O34" s="909"/>
      <c r="P34" s="909"/>
      <c r="Q34" s="62"/>
    </row>
    <row r="35" spans="1:17" ht="14.25" customHeight="1" x14ac:dyDescent="0.2">
      <c r="A35" s="686"/>
      <c r="B35" s="909"/>
      <c r="C35" s="909"/>
      <c r="D35" s="909"/>
      <c r="E35" s="909"/>
      <c r="F35" s="909"/>
      <c r="G35" s="909"/>
      <c r="H35" s="909"/>
      <c r="I35" s="909"/>
      <c r="J35" s="909"/>
      <c r="K35" s="909"/>
      <c r="L35" s="909"/>
      <c r="M35" s="909"/>
      <c r="N35" s="909"/>
      <c r="O35" s="909"/>
      <c r="P35" s="909"/>
      <c r="Q35" s="62"/>
    </row>
    <row r="36" spans="1:17" ht="9.9499999999999993" customHeight="1" x14ac:dyDescent="0.2">
      <c r="A36" s="686"/>
      <c r="B36" s="909"/>
      <c r="C36" s="909"/>
      <c r="D36" s="909"/>
      <c r="E36" s="909"/>
      <c r="F36" s="909"/>
      <c r="G36" s="909"/>
      <c r="H36" s="909"/>
      <c r="I36" s="909"/>
      <c r="J36" s="909"/>
      <c r="K36" s="909"/>
      <c r="L36" s="909"/>
      <c r="M36" s="909"/>
      <c r="N36" s="909"/>
      <c r="O36" s="909"/>
      <c r="P36" s="909"/>
      <c r="Q36" s="62"/>
    </row>
    <row r="37" spans="1:17" ht="14.25" customHeight="1" x14ac:dyDescent="0.2">
      <c r="A37" s="686"/>
      <c r="B37" s="909"/>
      <c r="C37" s="909"/>
      <c r="D37" s="909"/>
      <c r="E37" s="909"/>
      <c r="F37" s="909"/>
      <c r="G37" s="909"/>
      <c r="H37" s="909"/>
      <c r="I37" s="909"/>
      <c r="J37" s="909"/>
      <c r="K37" s="909"/>
      <c r="L37" s="909"/>
      <c r="M37" s="909"/>
      <c r="N37" s="909"/>
      <c r="O37" s="909"/>
      <c r="P37" s="909"/>
      <c r="Q37" s="62"/>
    </row>
    <row r="38" spans="1:17" ht="14.25" customHeight="1" x14ac:dyDescent="0.2">
      <c r="A38" s="686"/>
      <c r="B38" s="909"/>
      <c r="C38" s="909"/>
      <c r="D38" s="909"/>
      <c r="E38" s="909"/>
      <c r="F38" s="909"/>
      <c r="G38" s="909"/>
      <c r="H38" s="909"/>
      <c r="I38" s="909"/>
      <c r="J38" s="909"/>
      <c r="K38" s="909"/>
      <c r="L38" s="909"/>
      <c r="M38" s="909"/>
      <c r="N38" s="909"/>
      <c r="O38" s="909"/>
      <c r="P38" s="909"/>
      <c r="Q38" s="62"/>
    </row>
    <row r="39" spans="1:17" ht="14.25" customHeight="1" x14ac:dyDescent="0.2">
      <c r="A39" s="686"/>
      <c r="B39" s="909"/>
      <c r="C39" s="909"/>
      <c r="D39" s="909"/>
      <c r="E39" s="909"/>
      <c r="F39" s="909"/>
      <c r="G39" s="909"/>
      <c r="H39" s="909"/>
      <c r="I39" s="909"/>
      <c r="J39" s="909"/>
      <c r="K39" s="909"/>
      <c r="L39" s="909"/>
      <c r="M39" s="909"/>
      <c r="N39" s="909"/>
      <c r="O39" s="909"/>
      <c r="P39" s="909"/>
      <c r="Q39" s="62"/>
    </row>
    <row r="40" spans="1:17" ht="9.75" customHeight="1" x14ac:dyDescent="0.2">
      <c r="A40" s="686"/>
      <c r="B40" s="909"/>
      <c r="C40" s="909"/>
      <c r="D40" s="909"/>
      <c r="E40" s="909"/>
      <c r="F40" s="909"/>
      <c r="G40" s="909"/>
      <c r="H40" s="909"/>
      <c r="I40" s="909"/>
      <c r="J40" s="909"/>
      <c r="K40" s="909"/>
      <c r="L40" s="909"/>
      <c r="M40" s="909"/>
      <c r="N40" s="909"/>
      <c r="O40" s="909"/>
      <c r="P40" s="909"/>
      <c r="Q40" s="62"/>
    </row>
    <row r="41" spans="1:17" ht="14.25" customHeight="1" x14ac:dyDescent="0.2">
      <c r="A41" s="686"/>
      <c r="B41" s="909"/>
      <c r="C41" s="909"/>
      <c r="D41" s="909"/>
      <c r="E41" s="909"/>
      <c r="F41" s="909"/>
      <c r="G41" s="909"/>
      <c r="H41" s="909"/>
      <c r="I41" s="909"/>
      <c r="J41" s="909"/>
      <c r="K41" s="909"/>
      <c r="L41" s="909"/>
      <c r="M41" s="909"/>
      <c r="N41" s="909"/>
      <c r="O41" s="909"/>
      <c r="P41" s="909"/>
      <c r="Q41" s="62"/>
    </row>
    <row r="42" spans="1:17" ht="14.25" customHeight="1" x14ac:dyDescent="0.2">
      <c r="A42" s="686"/>
      <c r="B42" s="909"/>
      <c r="C42" s="909"/>
      <c r="D42" s="909"/>
      <c r="E42" s="909"/>
      <c r="F42" s="909"/>
      <c r="G42" s="909"/>
      <c r="H42" s="909"/>
      <c r="I42" s="909"/>
      <c r="J42" s="909"/>
      <c r="K42" s="909"/>
      <c r="L42" s="909"/>
      <c r="M42" s="909"/>
      <c r="N42" s="909"/>
      <c r="O42" s="909"/>
      <c r="P42" s="909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08" t="e">
        <f ca="1">IF(E44&lt;=$A$17,TODAY(),"")</f>
        <v>#VALUE!</v>
      </c>
      <c r="B45" s="908"/>
      <c r="C45" s="905" t="e">
        <f>IF(E44&lt;=$A$17,$O$1,"")</f>
        <v>#VALUE!</v>
      </c>
      <c r="D45" s="905"/>
      <c r="E45" s="70"/>
      <c r="F45" s="70"/>
      <c r="G45" s="908" t="e">
        <f ca="1">IF(K44&lt;=$A$17,TODAY(),"")</f>
        <v>#VALUE!</v>
      </c>
      <c r="H45" s="908"/>
      <c r="I45" s="905" t="e">
        <f>IF(K44&lt;=$A$17,$O$1,"")</f>
        <v>#VALUE!</v>
      </c>
      <c r="J45" s="905"/>
      <c r="K45" s="70"/>
      <c r="L45" s="70"/>
      <c r="M45" s="908" t="e">
        <f ca="1">IF(Q44&lt;=$A$17,TODAY(),"")</f>
        <v>#VALUE!</v>
      </c>
      <c r="N45" s="908"/>
      <c r="O45" s="905" t="e">
        <f>IF(Q44&lt;=$A$17,$O$1,"")</f>
        <v>#VALUE!</v>
      </c>
      <c r="P45" s="905"/>
      <c r="Q45" s="70"/>
    </row>
    <row r="46" spans="1:17" ht="12" customHeight="1" x14ac:dyDescent="0.2">
      <c r="A46" s="906" t="e">
        <f>IF(E44&lt;=$A$17,$D$2&amp;" "&amp;__0_PatNum,"")</f>
        <v>#VALUE!</v>
      </c>
      <c r="B46" s="906"/>
      <c r="C46" s="906"/>
      <c r="D46" s="906"/>
      <c r="E46" s="906"/>
      <c r="F46" s="70"/>
      <c r="G46" s="906" t="e">
        <f>IF(K44&lt;=$A$17,$D$2&amp;" "&amp;__0_PatNum,"")</f>
        <v>#VALUE!</v>
      </c>
      <c r="H46" s="906"/>
      <c r="I46" s="906"/>
      <c r="J46" s="906"/>
      <c r="K46" s="906"/>
      <c r="L46" s="70"/>
      <c r="M46" s="906" t="e">
        <f>IF(Q44&lt;=$A$17,$D$2&amp;" "&amp;__0_PatNum,"")</f>
        <v>#VALUE!</v>
      </c>
      <c r="N46" s="906"/>
      <c r="O46" s="906"/>
      <c r="P46" s="906"/>
      <c r="Q46" s="906"/>
    </row>
    <row r="47" spans="1:17" ht="12" customHeight="1" x14ac:dyDescent="0.2">
      <c r="A47" s="907" t="e">
        <f>IF(E44&lt;=$A$17,INDEX(Tbl_Neo_BerMedCont,$A$5,10)&amp;" "&amp;INDEX(Tbl_Neo_BerMedCont,$A$5,3)/10&amp;" "&amp;$E$4,"")</f>
        <v>#VALUE!</v>
      </c>
      <c r="B47" s="907"/>
      <c r="C47" s="907"/>
      <c r="D47" s="907"/>
      <c r="E47" s="907"/>
      <c r="F47" s="70"/>
      <c r="G47" s="907" t="e">
        <f>IF(K44&lt;=$A$17,INDEX(Tbl_Neo_BerMedCont,$A$5,10)&amp;" "&amp;INDEX(Tbl_Neo_BerMedCont,$A$5,3)/10&amp;" "&amp;$E$4,"")</f>
        <v>#VALUE!</v>
      </c>
      <c r="H47" s="907"/>
      <c r="I47" s="907"/>
      <c r="J47" s="907"/>
      <c r="K47" s="907"/>
      <c r="L47" s="70"/>
      <c r="M47" s="907" t="e">
        <f>IF(Q44&lt;=$A$17,INDEX(Tbl_Neo_BerMedCont,$A$5,10)&amp;" "&amp;INDEX(Tbl_Neo_BerMedCont,$A$5,3)/10&amp;" "&amp;$E$4,"")</f>
        <v>#VALUE!</v>
      </c>
      <c r="N47" s="907"/>
      <c r="O47" s="907"/>
      <c r="P47" s="907"/>
      <c r="Q47" s="907"/>
    </row>
    <row r="48" spans="1:17" ht="12" customHeight="1" x14ac:dyDescent="0.2">
      <c r="A48" s="905" t="e">
        <f>IF(E44&lt;=$A$17,$I$6&amp;" "&amp;IF(Var_Neo_InfB_Cont_DubbeleHoev,($N$7+$O$7/10)/2,$N$7+$O$7/10)&amp;" ml "&amp;$J$6&amp;" "&amp;$K$6,"")</f>
        <v>#VALUE!</v>
      </c>
      <c r="B48" s="905"/>
      <c r="C48" s="905"/>
      <c r="D48" s="902" t="e">
        <f>IF(E44&lt;=$A$17,IF(Var_Neo_InfB_Cont_DubbeleHoev,"("&amp;(($N$7+$O$7/10)/2)&amp;" ml extra)",""),"")</f>
        <v>#VALUE!</v>
      </c>
      <c r="E48" s="902"/>
      <c r="F48" s="70"/>
      <c r="G48" s="905" t="e">
        <f>IF(K44&lt;=$A$17,$I$6&amp;" "&amp;IF(Var_Neo_InfB_Cont_DubbeleHoev,($N$7+$O$7/10)/2,$N$7+$O$7/10)&amp;" ml "&amp;$J$6&amp;" "&amp;$K$6,"")</f>
        <v>#VALUE!</v>
      </c>
      <c r="H48" s="905"/>
      <c r="I48" s="905"/>
      <c r="J48" s="902" t="e">
        <f>IF(K44&lt;=$A$17,IF(Var_Neo_InfB_Cont_DubbeleHoev,"("&amp;(($N$7+$O$7/10)/2)&amp;" ml extra)",""),"")</f>
        <v>#VALUE!</v>
      </c>
      <c r="K48" s="902"/>
      <c r="L48" s="70"/>
      <c r="M48" s="905" t="e">
        <f>IF(Q44&lt;=$A$17,$I$6&amp;" "&amp;IF(Var_Neo_InfB_Cont_DubbeleHoev,($N$7+$O$7/10)/2,$N$7+$O$7/10)&amp;" ml "&amp;$J$6&amp;" "&amp;$K$6,"")</f>
        <v>#VALUE!</v>
      </c>
      <c r="N48" s="905"/>
      <c r="O48" s="905"/>
      <c r="P48" s="902" t="e">
        <f>IF(Q44&lt;=$A$17,IF(Var_Neo_InfB_Cont_DubbeleHoev,"("&amp;(($N$7+$O$7/10)/2)&amp;" ml extra)",""),"")</f>
        <v>#VALUE!</v>
      </c>
      <c r="Q48" s="902"/>
    </row>
    <row r="49" spans="1:17" ht="12" customHeight="1" x14ac:dyDescent="0.2">
      <c r="A49" s="905" t="e">
        <f>IF(E44&lt;=$A$17,$D$6,"")</f>
        <v>#VALUE!</v>
      </c>
      <c r="B49" s="905"/>
      <c r="C49" s="902" t="e">
        <f>IF(E44&lt;=$A$17,$F$6,"")</f>
        <v>#VALUE!</v>
      </c>
      <c r="D49" s="902"/>
      <c r="E49" s="902"/>
      <c r="F49" s="70"/>
      <c r="G49" s="905" t="e">
        <f>IF(K44&lt;=$A$17,$D$6,"")</f>
        <v>#VALUE!</v>
      </c>
      <c r="H49" s="905"/>
      <c r="I49" s="902" t="e">
        <f>IF(K44&lt;=$A$17,$F$6,"")</f>
        <v>#VALUE!</v>
      </c>
      <c r="J49" s="902"/>
      <c r="K49" s="902"/>
      <c r="L49" s="70"/>
      <c r="M49" s="905" t="e">
        <f>IF(Q44&lt;=$A$17,$D$6,"")</f>
        <v>#VALUE!</v>
      </c>
      <c r="N49" s="905"/>
      <c r="O49" s="902" t="e">
        <f>IF(Q44&lt;=$A$17,$F$6,"")</f>
        <v>#VALUE!</v>
      </c>
      <c r="P49" s="902"/>
      <c r="Q49" s="902"/>
    </row>
    <row r="50" spans="1:17" ht="12" customHeight="1" x14ac:dyDescent="0.2">
      <c r="A50" s="903" t="e">
        <f>IF(IsEpiduraal($D$5),"EPIDURAAL","")</f>
        <v>#VALUE!</v>
      </c>
      <c r="B50" s="904"/>
      <c r="C50" s="903" t="e">
        <f>IF(E44&lt;=$A$17,"Exp: "&amp;TEXT($O$2+$A$43,"dd-mm-jj uu:mm")&amp;" "&amp;$B$43,"")</f>
        <v>#VALUE!</v>
      </c>
      <c r="D50" s="904"/>
      <c r="E50" s="904"/>
      <c r="F50" s="70"/>
      <c r="G50" s="903" t="e">
        <f>IF(IsEpiduraal($D$5),"EPIDURAAL","")</f>
        <v>#VALUE!</v>
      </c>
      <c r="H50" s="904"/>
      <c r="I50" s="903" t="e">
        <f>IF(K44&lt;=$A$17,"Exp: "&amp;TEXT($O$2+$A$43,"dd-mm-jj uu:mm")&amp;" "&amp;$B$43,"")</f>
        <v>#VALUE!</v>
      </c>
      <c r="J50" s="904"/>
      <c r="K50" s="904"/>
      <c r="L50" s="688"/>
      <c r="M50" s="903" t="e">
        <f>IF(IsEpiduraal($D$5),"EPIDURAAL","")</f>
        <v>#VALUE!</v>
      </c>
      <c r="N50" s="904"/>
      <c r="O50" s="903" t="e">
        <f>IF(Q44&lt;=$A$17,"Exp: "&amp;TEXT($O$2+$A$43,"dd-mm-jj uu:mm")&amp;" "&amp;$B$43,"")</f>
        <v>#VALUE!</v>
      </c>
      <c r="P50" s="904"/>
      <c r="Q50" s="904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08" t="e">
        <f ca="1">IF(E55&lt;=$A$17,TODAY(),"")</f>
        <v>#VALUE!</v>
      </c>
      <c r="B56" s="908"/>
      <c r="C56" s="905" t="e">
        <f>IF(E55&lt;=$A$17,$O$1,"")</f>
        <v>#VALUE!</v>
      </c>
      <c r="D56" s="905"/>
      <c r="E56" s="70"/>
      <c r="F56" s="70"/>
      <c r="G56" s="908" t="e">
        <f ca="1">IF(K55&lt;=$A$17,TODAY(),"")</f>
        <v>#VALUE!</v>
      </c>
      <c r="H56" s="908"/>
      <c r="I56" s="905" t="e">
        <f>IF(K55&lt;=$A$17,$O$1,"")</f>
        <v>#VALUE!</v>
      </c>
      <c r="J56" s="905"/>
      <c r="K56" s="70"/>
      <c r="L56" s="70"/>
      <c r="M56" s="908" t="e">
        <f ca="1">IF(Q55&lt;=$A$17,TODAY(),"")</f>
        <v>#VALUE!</v>
      </c>
      <c r="N56" s="908"/>
      <c r="O56" s="905" t="e">
        <f>IF(Q55&lt;=$A$17,$O$1,"")</f>
        <v>#VALUE!</v>
      </c>
      <c r="P56" s="905"/>
      <c r="Q56" s="70"/>
    </row>
    <row r="57" spans="1:17" ht="12" customHeight="1" x14ac:dyDescent="0.2">
      <c r="A57" s="906" t="e">
        <f>IF(E55&lt;=$A$17,$D$2&amp;" "&amp;__0_PatNum,"")</f>
        <v>#VALUE!</v>
      </c>
      <c r="B57" s="906"/>
      <c r="C57" s="906"/>
      <c r="D57" s="906"/>
      <c r="E57" s="906"/>
      <c r="F57" s="70"/>
      <c r="G57" s="906" t="e">
        <f>IF(K55&lt;=$A$17,$D$2&amp;" "&amp;__0_PatNum,"")</f>
        <v>#VALUE!</v>
      </c>
      <c r="H57" s="906"/>
      <c r="I57" s="906"/>
      <c r="J57" s="906"/>
      <c r="K57" s="906"/>
      <c r="L57" s="70"/>
      <c r="M57" s="906" t="e">
        <f>IF(Q55&lt;=$A$17,$D$2&amp;" "&amp;__0_PatNum,"")</f>
        <v>#VALUE!</v>
      </c>
      <c r="N57" s="906"/>
      <c r="O57" s="906"/>
      <c r="P57" s="906"/>
      <c r="Q57" s="906"/>
    </row>
    <row r="58" spans="1:17" ht="12" customHeight="1" x14ac:dyDescent="0.2">
      <c r="A58" s="907" t="e">
        <f>IF(E55&lt;=$A$17,INDEX(Tbl_Neo_BerMedCont,$A$5,10)&amp;" "&amp;INDEX(Tbl_Neo_BerMedCont,$A$5,3)/10&amp;" "&amp;$E$4,"")</f>
        <v>#VALUE!</v>
      </c>
      <c r="B58" s="907"/>
      <c r="C58" s="907"/>
      <c r="D58" s="907"/>
      <c r="E58" s="907"/>
      <c r="F58" s="70"/>
      <c r="G58" s="907" t="e">
        <f>IF(K55&lt;=$A$17,INDEX(Tbl_Neo_BerMedCont,$A$5,10)&amp;" "&amp;INDEX(Tbl_Neo_BerMedCont,$A$5,3)/10&amp;" "&amp;$E$4,"")</f>
        <v>#VALUE!</v>
      </c>
      <c r="H58" s="907"/>
      <c r="I58" s="907"/>
      <c r="J58" s="907"/>
      <c r="K58" s="907"/>
      <c r="L58" s="70"/>
      <c r="M58" s="907" t="e">
        <f>IF(Q55&lt;=$A$17,INDEX(Tbl_Neo_BerMedCont,$A$5,10)&amp;" "&amp;INDEX(Tbl_Neo_BerMedCont,$A$5,3)/10&amp;" "&amp;$E$4,"")</f>
        <v>#VALUE!</v>
      </c>
      <c r="N58" s="907"/>
      <c r="O58" s="907"/>
      <c r="P58" s="907"/>
      <c r="Q58" s="907"/>
    </row>
    <row r="59" spans="1:17" ht="12" customHeight="1" x14ac:dyDescent="0.2">
      <c r="A59" s="905" t="e">
        <f>IF(E55&lt;=$A$17,$I$6&amp;" "&amp;IF(Var_Neo_InfB_Cont_DubbeleHoev,($N$7+$O$7/10)/2,$N$7+$O$7/10)&amp;" ml "&amp;$J$6&amp;" "&amp;$K$6,"")</f>
        <v>#VALUE!</v>
      </c>
      <c r="B59" s="905"/>
      <c r="C59" s="905"/>
      <c r="D59" s="902" t="e">
        <f>IF(E55&lt;=$A$17,IF(Var_Neo_InfB_Cont_DubbeleHoev,"("&amp;(($N$7+$O$7/10)/2)&amp;" ml extra)",""),"")</f>
        <v>#VALUE!</v>
      </c>
      <c r="E59" s="902"/>
      <c r="F59" s="70"/>
      <c r="G59" s="905" t="e">
        <f>IF(K55&lt;=$A$17,$I$6&amp;" "&amp;IF(Var_Neo_InfB_Cont_DubbeleHoev,($N$7+$O$7/10)/2,$N$7+$O$7/10)&amp;" ml "&amp;$J$6&amp;" "&amp;$K$6,"")</f>
        <v>#VALUE!</v>
      </c>
      <c r="H59" s="905"/>
      <c r="I59" s="905"/>
      <c r="J59" s="902" t="e">
        <f>IF(K55&lt;=$A$17,IF(Var_Neo_InfB_Cont_DubbeleHoev,"("&amp;(($N$7+$O$7/10)/2)&amp;" ml extra)",""),"")</f>
        <v>#VALUE!</v>
      </c>
      <c r="K59" s="902"/>
      <c r="L59" s="70"/>
      <c r="M59" s="905" t="e">
        <f>IF(Q55&lt;=$A$17,$I$6&amp;" "&amp;IF(Var_Neo_InfB_Cont_DubbeleHoev,($N$7+$O$7/10)/2,$N$7+$O$7/10)&amp;" ml "&amp;$J$6&amp;" "&amp;$K$6,"")</f>
        <v>#VALUE!</v>
      </c>
      <c r="N59" s="905"/>
      <c r="O59" s="905"/>
      <c r="P59" s="902" t="e">
        <f>IF(Q55&lt;=$A$17,IF(Var_Neo_InfB_Cont_DubbeleHoev,"("&amp;(($N$7+$O$7/10)/2)&amp;" ml extra)",""),"")</f>
        <v>#VALUE!</v>
      </c>
      <c r="Q59" s="902"/>
    </row>
    <row r="60" spans="1:17" ht="12" customHeight="1" x14ac:dyDescent="0.2">
      <c r="A60" s="905" t="e">
        <f>IF(E55&lt;=$A$17,$D$6,"")</f>
        <v>#VALUE!</v>
      </c>
      <c r="B60" s="905"/>
      <c r="C60" s="902" t="e">
        <f>IF(E55&lt;=$A$17,$F$6,"")</f>
        <v>#VALUE!</v>
      </c>
      <c r="D60" s="902"/>
      <c r="E60" s="902"/>
      <c r="F60" s="70"/>
      <c r="G60" s="905" t="e">
        <f>IF(K55&lt;=$A$17,$D$6,"")</f>
        <v>#VALUE!</v>
      </c>
      <c r="H60" s="905"/>
      <c r="I60" s="902" t="e">
        <f>IF(K55&lt;=$A$17,$F$6,"")</f>
        <v>#VALUE!</v>
      </c>
      <c r="J60" s="902"/>
      <c r="K60" s="902"/>
      <c r="L60" s="70"/>
      <c r="M60" s="905" t="e">
        <f>IF(Q55&lt;=$A$17,$D$6,"")</f>
        <v>#VALUE!</v>
      </c>
      <c r="N60" s="905"/>
      <c r="O60" s="902" t="e">
        <f>IF(Q55&lt;=$A$17,$F$6,"")</f>
        <v>#VALUE!</v>
      </c>
      <c r="P60" s="902"/>
      <c r="Q60" s="902"/>
    </row>
    <row r="61" spans="1:17" ht="12" customHeight="1" x14ac:dyDescent="0.2">
      <c r="A61" s="903" t="e">
        <f>IF(IsEpiduraal($D$5),"EPIDURAAL","")</f>
        <v>#VALUE!</v>
      </c>
      <c r="B61" s="904"/>
      <c r="C61" s="903" t="e">
        <f>IF(E55&lt;=$A$17,"Exp: "&amp;TEXT($O$2+$A$43,"dd-mm-jj uu:mm")&amp;" "&amp;$B$43,"")</f>
        <v>#VALUE!</v>
      </c>
      <c r="D61" s="904"/>
      <c r="E61" s="904"/>
      <c r="F61" s="688"/>
      <c r="G61" s="903" t="e">
        <f>IF(IsEpiduraal($D$5),"EPIDURAAL","")</f>
        <v>#VALUE!</v>
      </c>
      <c r="H61" s="904"/>
      <c r="I61" s="903" t="e">
        <f>IF(K55&lt;=$A$17,"Exp: "&amp;TEXT($O$2+$A$43,"dd-mm-jj uu:mm")&amp;" "&amp;$B$43,"")</f>
        <v>#VALUE!</v>
      </c>
      <c r="J61" s="904"/>
      <c r="K61" s="904"/>
      <c r="L61" s="688"/>
      <c r="M61" s="903" t="e">
        <f>IF(IsEpiduraal($D$5),"EPIDURAAL","")</f>
        <v>#VALUE!</v>
      </c>
      <c r="N61" s="904"/>
      <c r="O61" s="903" t="e">
        <f>IF(Q55&lt;=$A$17,"Exp: "&amp;TEXT($O$2+$A$43,"dd-mm-jj uu:mm")&amp;" "&amp;$B$43,"")</f>
        <v>#VALUE!</v>
      </c>
      <c r="P61" s="904"/>
      <c r="Q61" s="904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0" t="str">
        <f ca="1">Txt_Pat_GeboorteDat</f>
        <v/>
      </c>
      <c r="F2" s="840"/>
      <c r="G2" s="209" t="str">
        <f>Txt_Pat_Gewicht</f>
        <v>Gewicht:</v>
      </c>
      <c r="H2" s="503"/>
      <c r="O2" s="503" t="s">
        <v>138</v>
      </c>
      <c r="Q2" s="919"/>
      <c r="R2" s="919"/>
      <c r="S2" s="919"/>
      <c r="T2" s="919"/>
      <c r="U2" s="919"/>
      <c r="V2" s="919"/>
      <c r="X2" s="497" t="s">
        <v>234</v>
      </c>
      <c r="AA2" s="839">
        <f ca="1">TODAY()</f>
        <v>43073</v>
      </c>
      <c r="AB2" s="839"/>
      <c r="AC2" s="839"/>
      <c r="AD2" s="839"/>
      <c r="AE2" s="839"/>
    </row>
    <row r="3" spans="1:32" ht="26.1" customHeight="1" x14ac:dyDescent="0.2">
      <c r="B3" s="16" t="s">
        <v>259</v>
      </c>
      <c r="C3" s="17" t="s">
        <v>260</v>
      </c>
      <c r="D3" s="17"/>
      <c r="E3" s="17"/>
      <c r="F3" s="18" t="s">
        <v>240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138</v>
      </c>
      <c r="P25" s="151"/>
      <c r="Q25" s="151"/>
      <c r="R25" s="151"/>
      <c r="S25" s="151"/>
      <c r="T25" s="151"/>
      <c r="U25" s="151"/>
      <c r="V25" s="151"/>
      <c r="W25" s="151"/>
      <c r="X25" s="151" t="s">
        <v>234</v>
      </c>
      <c r="Y25" s="151"/>
      <c r="Z25" s="151"/>
      <c r="AA25" s="841">
        <f ca="1">TODAY()</f>
        <v>43073</v>
      </c>
      <c r="AB25" s="841"/>
      <c r="AC25" s="841"/>
      <c r="AD25" s="841"/>
      <c r="AE25" s="151"/>
      <c r="AF25" s="151"/>
    </row>
    <row r="26" spans="2:32" ht="26.1" customHeight="1" x14ac:dyDescent="0.2">
      <c r="B26" s="16" t="s">
        <v>259</v>
      </c>
      <c r="C26" s="17" t="s">
        <v>260</v>
      </c>
      <c r="D26" s="17"/>
      <c r="E26" s="17"/>
      <c r="F26" s="18" t="s">
        <v>240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2017-12-02T02:37:57Z</cp:lastPrinted>
  <dcterms:created xsi:type="dcterms:W3CDTF">2000-03-04T00:29:05Z</dcterms:created>
  <dcterms:modified xsi:type="dcterms:W3CDTF">2017-12-04T20:31:51Z</dcterms:modified>
</cp:coreProperties>
</file>