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X18" i="9" s="1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5" i="9"/>
  <c r="A74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5" i="24"/>
  <c r="J7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7" i="6"/>
  <c r="N10" i="39"/>
  <c r="U32" i="11"/>
  <c r="U23" i="11"/>
  <c r="U11" i="11"/>
  <c r="U28" i="11"/>
  <c r="U33" i="11"/>
  <c r="U17" i="11"/>
  <c r="U31" i="11"/>
  <c r="U30" i="11"/>
  <c r="U35" i="11"/>
  <c r="U5" i="11"/>
  <c r="U13" i="11"/>
  <c r="U8" i="11"/>
  <c r="U19" i="11"/>
  <c r="U16" i="11"/>
  <c r="U26" i="11"/>
  <c r="U29" i="11"/>
  <c r="U20" i="11"/>
  <c r="U18" i="11"/>
  <c r="U15" i="11"/>
  <c r="U22" i="11"/>
  <c r="U24" i="11"/>
  <c r="U9" i="11"/>
  <c r="U27" i="11"/>
  <c r="U12" i="11"/>
  <c r="U25" i="11"/>
  <c r="U7" i="11"/>
  <c r="U6" i="11"/>
  <c r="U21" i="11"/>
  <c r="U34" i="11"/>
  <c r="U14" i="11"/>
  <c r="U10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N19" i="9" s="1"/>
  <c r="X4" i="14"/>
  <c r="N20" i="9" s="1"/>
  <c r="X5" i="14"/>
  <c r="N21" i="9" s="1"/>
  <c r="X6" i="14"/>
  <c r="N22" i="9" s="1"/>
  <c r="X7" i="14"/>
  <c r="N23" i="9" s="1"/>
  <c r="X8" i="14"/>
  <c r="N24" i="9" s="1"/>
  <c r="X9" i="14"/>
  <c r="N25" i="9" s="1"/>
  <c r="X10" i="14"/>
  <c r="N26" i="9" s="1"/>
  <c r="X11" i="14"/>
  <c r="N27" i="9" s="1"/>
  <c r="X12" i="14"/>
  <c r="N28" i="9" s="1"/>
  <c r="X13" i="14"/>
  <c r="N29" i="9" s="1"/>
  <c r="X14" i="14"/>
  <c r="N30" i="9" s="1"/>
  <c r="X15" i="14"/>
  <c r="N31" i="9" s="1"/>
  <c r="X16" i="14"/>
  <c r="N32" i="9" s="1"/>
  <c r="X17" i="14"/>
  <c r="N33" i="9" s="1"/>
  <c r="X18" i="14"/>
  <c r="N34" i="9" s="1"/>
  <c r="X19" i="14"/>
  <c r="N35" i="9" s="1"/>
  <c r="X20" i="14"/>
  <c r="N36" i="9" s="1"/>
  <c r="X21" i="14"/>
  <c r="N37" i="9" s="1"/>
  <c r="X22" i="14"/>
  <c r="N38" i="9" s="1"/>
  <c r="X23" i="14"/>
  <c r="N39" i="9" s="1"/>
  <c r="X24" i="14"/>
  <c r="N40" i="9" s="1"/>
  <c r="X25" i="14"/>
  <c r="N41" i="9" s="1"/>
  <c r="X26" i="14"/>
  <c r="N42" i="9" s="1"/>
  <c r="X27" i="14"/>
  <c r="N43" i="9" s="1"/>
  <c r="X28" i="14"/>
  <c r="N44" i="9" s="1"/>
  <c r="X29" i="14"/>
  <c r="N45" i="9" s="1"/>
  <c r="X30" i="14"/>
  <c r="N46" i="9" s="1"/>
  <c r="X31" i="14"/>
  <c r="N47" i="9" s="1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N18" i="9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N3" i="13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G32" i="45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G27" i="45"/>
  <c r="G30" i="45"/>
  <c r="G28" i="45"/>
  <c r="G26" i="45"/>
  <c r="G24" i="45"/>
  <c r="G31" i="45"/>
  <c r="G29" i="45"/>
  <c r="G25" i="45"/>
  <c r="G23" i="45"/>
  <c r="AK23" i="45"/>
  <c r="AK31" i="45"/>
  <c r="AK30" i="45"/>
  <c r="AK29" i="45"/>
  <c r="AK28" i="45"/>
  <c r="AK27" i="45"/>
  <c r="AK26" i="45"/>
  <c r="AK25" i="45"/>
  <c r="AK24" i="45"/>
  <c r="AH23" i="45"/>
  <c r="AH30" i="45"/>
  <c r="AH24" i="45"/>
  <c r="AH29" i="45"/>
  <c r="AH25" i="45"/>
  <c r="AH31" i="45"/>
  <c r="AH26" i="45"/>
  <c r="B115" i="9"/>
  <c r="AH27" i="45"/>
  <c r="AH28" i="45"/>
  <c r="F134" i="9" l="1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B26" i="6"/>
  <c r="D76" i="5" s="1"/>
  <c r="C9" i="13"/>
  <c r="B19" i="6"/>
  <c r="D3" i="5" l="1"/>
  <c r="D35" i="5"/>
  <c r="J2" i="56"/>
  <c r="H2" i="50"/>
  <c r="N11" i="39"/>
  <c r="H2" i="60"/>
  <c r="J2" i="58"/>
  <c r="K2" i="20"/>
  <c r="I2" i="17"/>
  <c r="N2" i="13"/>
  <c r="I2" i="10"/>
  <c r="A30" i="11"/>
  <c r="AP3" i="14"/>
  <c r="R10" i="13" s="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J6" i="33" l="1"/>
  <c r="I10" i="33"/>
  <c r="J4" i="56"/>
  <c r="N9" i="39"/>
  <c r="H4" i="50"/>
  <c r="J4" i="58"/>
  <c r="H4" i="60"/>
  <c r="I4" i="17"/>
  <c r="K4" i="20"/>
  <c r="N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P52" i="9" s="1"/>
  <c r="J10" i="12"/>
  <c r="AK10" i="12" s="1"/>
  <c r="P53" i="9" s="1"/>
  <c r="J11" i="12"/>
  <c r="AK11" i="12" s="1"/>
  <c r="P54" i="9" s="1"/>
  <c r="J8" i="12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B61" i="9"/>
  <c r="D38" i="21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58" i="9"/>
  <c r="B66" i="9"/>
  <c r="B76" i="9"/>
  <c r="B59" i="9"/>
  <c r="B64" i="9"/>
  <c r="B67" i="9"/>
  <c r="B60" i="9"/>
  <c r="B62" i="9"/>
  <c r="B65" i="9"/>
  <c r="B77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C31" i="14" l="1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24" i="14"/>
  <c r="N29" i="14"/>
  <c r="N22" i="14"/>
  <c r="N27" i="14"/>
  <c r="N30" i="14"/>
  <c r="N25" i="14"/>
  <c r="B44" i="9"/>
  <c r="N31" i="14"/>
  <c r="N26" i="14"/>
  <c r="N23" i="14"/>
  <c r="AO30" i="14" l="1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2" i="9"/>
  <c r="B40" i="9"/>
  <c r="B38" i="9"/>
  <c r="B43" i="9"/>
  <c r="B45" i="9"/>
  <c r="B41" i="9"/>
  <c r="B46" i="9"/>
  <c r="B47" i="9"/>
  <c r="B39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42" i="57"/>
  <c r="B43" i="57"/>
  <c r="B39" i="57"/>
  <c r="B41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8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9" i="9"/>
  <c r="B134" i="9"/>
  <c r="B132" i="9"/>
  <c r="B131" i="9"/>
  <c r="B130" i="9"/>
  <c r="B128" i="9"/>
  <c r="B127" i="9"/>
  <c r="B126" i="9"/>
  <c r="B133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8" i="9"/>
  <c r="B124" i="9"/>
  <c r="B120" i="9"/>
  <c r="B122" i="9"/>
  <c r="B123" i="9"/>
  <c r="B119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Q56" i="45"/>
  <c r="AS56" i="45"/>
  <c r="AP56" i="45"/>
  <c r="AX56" i="45"/>
  <c r="AM56" i="45"/>
  <c r="AO56" i="45"/>
  <c r="AW56" i="45"/>
  <c r="AN56" i="45"/>
  <c r="AV56" i="45"/>
  <c r="B121" i="9"/>
  <c r="B117" i="9"/>
  <c r="B116" i="9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AT56" i="45"/>
  <c r="AU56" i="45"/>
  <c r="AR56" i="45"/>
  <c r="AL40" i="45" l="1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BB50" i="45" l="1"/>
  <c r="O68" i="45"/>
  <c r="AX50" i="45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AM54" i="45"/>
  <c r="AN58" i="45"/>
  <c r="AP58" i="45"/>
  <c r="AV57" i="45"/>
  <c r="AL58" i="45"/>
  <c r="AW57" i="45"/>
  <c r="AT57" i="45"/>
  <c r="AS57" i="45"/>
  <c r="AO57" i="45"/>
  <c r="AQ58" i="45"/>
  <c r="AM58" i="45"/>
  <c r="O69" i="45"/>
  <c r="B154" i="9" l="1"/>
  <c r="B153" i="9"/>
  <c r="B150" i="9"/>
  <c r="B143" i="9"/>
  <c r="F142" i="9"/>
  <c r="J142" i="9" s="1"/>
  <c r="O6" i="39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AX57" i="45"/>
  <c r="AN57" i="45"/>
  <c r="AT58" i="45"/>
  <c r="AR58" i="45"/>
  <c r="AP57" i="45"/>
  <c r="AR57" i="45"/>
  <c r="AS58" i="45"/>
  <c r="AX58" i="45"/>
  <c r="AQ57" i="45"/>
  <c r="AU58" i="45"/>
  <c r="AO58" i="45"/>
  <c r="AV58" i="45"/>
  <c r="AU57" i="45"/>
  <c r="AW58" i="45"/>
  <c r="B152" i="9" l="1"/>
  <c r="B151" i="9"/>
  <c r="B149" i="9"/>
  <c r="B148" i="9"/>
  <c r="B147" i="9"/>
  <c r="B146" i="9"/>
  <c r="B145" i="9"/>
  <c r="B144" i="9"/>
  <c r="H142" i="9"/>
  <c r="K7" i="39"/>
  <c r="K5" i="3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49" i="9"/>
  <c r="B50" i="9"/>
  <c r="B51" i="9"/>
  <c r="B52" i="9"/>
  <c r="B54" i="9"/>
  <c r="B53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7" i="9"/>
  <c r="B55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D23" i="16" l="1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H7" i="27" l="1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T8" i="27" s="1"/>
  <c r="F13" i="24" s="1"/>
  <c r="Q4" i="27"/>
  <c r="U4" i="27"/>
  <c r="N4" i="27"/>
  <c r="R4" i="27"/>
  <c r="V4" i="27"/>
  <c r="J6" i="27"/>
  <c r="L71" i="9" s="1"/>
  <c r="J7" i="27"/>
  <c r="I16" i="20" s="1"/>
  <c r="F32" i="21"/>
  <c r="B36" i="21"/>
  <c r="I15" i="20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" i="14"/>
  <c r="N20" i="14"/>
  <c r="N18" i="14"/>
  <c r="N16" i="14"/>
  <c r="N8" i="14"/>
  <c r="N9" i="14"/>
  <c r="N5" i="14"/>
  <c r="N7" i="14"/>
  <c r="N19" i="14"/>
  <c r="N10" i="14"/>
  <c r="N17" i="14"/>
  <c r="F38" i="21"/>
  <c r="B71" i="9"/>
  <c r="N11" i="14"/>
  <c r="N13" i="14"/>
  <c r="N3" i="14"/>
  <c r="N4" i="14"/>
  <c r="N12" i="14"/>
  <c r="N14" i="14"/>
  <c r="N6" i="14"/>
  <c r="N15" i="14"/>
  <c r="E15" i="20" l="1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2" i="9"/>
  <c r="B21" i="9"/>
  <c r="B69" i="9"/>
  <c r="B37" i="9"/>
  <c r="B70" i="9"/>
  <c r="B25" i="9"/>
  <c r="B18" i="9"/>
  <c r="B29" i="9"/>
  <c r="B33" i="9"/>
  <c r="B78" i="9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2" i="9"/>
  <c r="B27" i="9"/>
  <c r="B35" i="9"/>
  <c r="B23" i="9"/>
  <c r="B28" i="9"/>
  <c r="B20" i="9"/>
  <c r="B36" i="9"/>
  <c r="B26" i="9"/>
  <c r="B24" i="9"/>
  <c r="B22" i="9"/>
  <c r="B19" i="9"/>
  <c r="B34" i="9"/>
  <c r="B31" i="9"/>
  <c r="B30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M4" i="24"/>
  <c r="L12" i="24"/>
  <c r="L11" i="24"/>
  <c r="L9" i="24"/>
  <c r="L4" i="24"/>
  <c r="B38" i="21"/>
  <c r="L10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8" i="24"/>
  <c r="B74" i="9"/>
  <c r="L15" i="24"/>
  <c r="L3" i="24"/>
  <c r="M9" i="24"/>
  <c r="L14" i="24"/>
  <c r="L13" i="24"/>
  <c r="L5" i="24"/>
  <c r="M11" i="24"/>
  <c r="L7" i="24"/>
  <c r="M10" i="24"/>
  <c r="M7" i="24"/>
  <c r="M12" i="24"/>
  <c r="L6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3" i="24"/>
  <c r="M8" i="24"/>
  <c r="M6" i="24"/>
  <c r="M14" i="24"/>
  <c r="M3" i="24"/>
  <c r="M15" i="24"/>
  <c r="M5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<sst xmlns="http://schemas.openxmlformats.org/spreadsheetml/2006/main" count="12166" uniqueCount="5467">
  <si>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</si>
  <si>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</si>
  <si>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</si>
  <si>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</si>
  <si>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</si>
  <si>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</si>
  <si>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</si>
  <si>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</si>
  <si>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</si>
  <si>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</si>
  <si>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</si>
  <si>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</si>
  <si>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</si>
  <si>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</si>
  <si>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</si>
  <si>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</si>
  <si>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</si>
  <si>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</si>
  <si>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</si>
  <si>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</si>
  <si>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</si>
  <si>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</si>
  <si>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</si>
  <si>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</si>
  <si>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</si>
  <si>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</si>
  <si>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</si>
  <si>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</si>
  <si>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</si>
  <si>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</si>
  <si>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</si>
  <si>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</si>
  <si>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</si>
  <si>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</si>
  <si>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</si>
  <si>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</si>
  <si>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</si>
  <si>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</si>
  <si>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</si>
  <si>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</si>
  <si>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</si>
  <si>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</si>
  <si>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</si>
  <si>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</si>
  <si>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</si>
  <si>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</si>
  <si>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</si>
  <si>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</si>
  <si>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</si>
  <si>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</si>
  <si>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</si>
  <si>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</si>
  <si>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</si>
  <si>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</si>
  <si>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</si>
  <si>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</si>
  <si>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</si>
  <si>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</si>
  <si>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</si>
  <si>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</si>
  <si>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</si>
  <si>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</si>
  <si>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</si>
  <si>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</si>
  <si>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</si>
  <si>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</si>
  <si>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</si>
  <si>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</si>
  <si>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</si>
  <si>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</si>
  <si>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</si>
  <si>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</si>
  <si>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</si>
  <si>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</si>
  <si>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</si>
  <si>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</si>
  <si>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</si>
  <si>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</si>
  <si>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</si>
  <si>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</si>
  <si>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</si>
  <si>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</si>
  <si>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</si>
  <si>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</si>
  <si>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</si>
  <si>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</si>
  <si>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</si>
  <si>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</si>
  <si>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</si>
  <si>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</si>
  <si>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</si>
  <si>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</si>
  <si>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</si>
  <si>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</si>
  <si>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</si>
  <si>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</si>
  <si>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</si>
  <si>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</si>
  <si>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</si>
  <si>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</si>
  <si>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</si>
  <si>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</si>
  <si>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</si>
  <si>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</si>
  <si>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</si>
  <si>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</si>
  <si>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</si>
  <si>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</si>
  <si>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</si>
  <si>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</si>
  <si>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</si>
  <si>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</si>
  <si>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</si>
  <si>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</si>
  <si>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</si>
  <si>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</si>
  <si>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</si>
  <si>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</si>
  <si>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</si>
  <si>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</si>
  <si>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</si>
  <si>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</si>
  <si>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</si>
  <si>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</si>
  <si>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</si>
  <si>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</si>
  <si>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</si>
  <si>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</si>
  <si>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</si>
  <si>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</si>
  <si>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</si>
  <si>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</si>
  <si>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</si>
  <si>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</si>
  <si>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</si>
  <si>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</si>
  <si>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</si>
  <si>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</si>
  <si>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</si>
  <si>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</si>
  <si>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</si>
  <si>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</si>
  <si>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</si>
  <si>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</si>
  <si>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</si>
  <si>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</si>
  <si>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</si>
  <si>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</si>
  <si>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</si>
  <si>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</si>
  <si>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</si>
  <si>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</si>
  <si>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</si>
  <si>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</si>
  <si>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</si>
  <si>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</si>
  <si>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</si>
  <si>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</si>
  <si>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</si>
  <si>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</si>
  <si>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</si>
  <si>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</si>
  <si>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</si>
  <si>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</si>
  <si>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</si>
  <si>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</si>
  <si>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</si>
  <si>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</si>
  <si>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</si>
  <si>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</si>
  <si>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</si>
  <si>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</si>
  <si>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</si>
  <si>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</si>
  <si>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</si>
  <si>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</si>
  <si>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</si>
  <si>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</si>
  <si>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</si>
  <si>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</si>
  <si>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</si>
  <si>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</si>
  <si>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</si>
  <si>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</si>
  <si>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</si>
  <si>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</si>
  <si>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</si>
  <si>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</si>
  <si>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</si>
  <si>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</si>
  <si>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</si>
  <si>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</si>
  <si>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</si>
  <si>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</si>
  <si>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</si>
  <si>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</si>
  <si>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</si>
  <si>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</si>
  <si>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</si>
  <si>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</si>
  <si>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</si>
  <si>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</si>
  <si>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</si>
  <si>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</si>
  <si>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</si>
  <si>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</si>
  <si>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</si>
  <si>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</si>
  <si>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</si>
  <si>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</si>
  <si>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</si>
  <si>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</si>
  <si>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</si>
  <si>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</si>
  <si>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</si>
  <si>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</si>
  <si>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</si>
  <si>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</si>
  <si>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</si>
  <si>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</si>
  <si>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</si>
  <si>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</si>
  <si>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</si>
  <si>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</si>
  <si>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</si>
  <si>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</si>
  <si>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</si>
  <si>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</si>
  <si>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</si>
  <si>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</si>
  <si>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</si>
  <si>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</si>
  <si>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</si>
  <si>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</si>
  <si>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</si>
  <si>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</si>
  <si>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</si>
  <si>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</si>
  <si>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</si>
  <si>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</si>
  <si>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</si>
  <si>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</si>
  <si>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</si>
  <si>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</si>
  <si>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</si>
  <si>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</si>
  <si>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</si>
  <si>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</si>
  <si>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</si>
  <si>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</si>
  <si>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</si>
  <si>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</si>
  <si>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</si>
  <si>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</si>
  <si>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</si>
  <si>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</si>
  <si>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</si>
  <si>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</si>
  <si>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</si>
  <si>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</si>
  <si>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</si>
  <si>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</si>
  <si>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</si>
  <si>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</si>
  <si>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</si>
  <si>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</si>
  <si>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</si>
  <si>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</si>
  <si>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</si>
  <si>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</si>
  <si>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</si>
  <si>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</si>
  <si>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</si>
  <si>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</si>
  <si>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</si>
  <si>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</si>
  <si>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</si>
  <si>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</si>
  <si>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</si>
  <si>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</si>
  <si>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</si>
  <si>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</si>
  <si>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</si>
  <si>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</si>
  <si>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</si>
  <si>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</si>
  <si>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</si>
  <si>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</si>
  <si>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</si>
  <si>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</si>
  <si>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</si>
  <si>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</si>
  <si>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</si>
  <si>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</si>
  <si>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</si>
  <si>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</si>
  <si>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</si>
  <si>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</si>
  <si>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</si>
  <si>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</si>
  <si>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</si>
  <si>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</si>
  <si>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</si>
  <si>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</si>
  <si>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</si>
  <si>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</si>
  <si>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</si>
  <si>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</si>
  <si>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</si>
  <si>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</si>
  <si>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</si>
  <si>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</si>
  <si>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</si>
  <si>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</si>
  <si>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</si>
  <si>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</si>
  <si>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</si>
  <si>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</si>
  <si>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</si>
  <si>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</si>
  <si>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</si>
  <si>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</si>
  <si>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</si>
  <si>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</si>
  <si>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</si>
  <si>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</si>
  <si>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</si>
  <si>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</si>
  <si>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</si>
  <si>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</si>
  <si>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</si>
  <si>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</si>
  <si>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</si>
  <si>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</si>
  <si>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</si>
  <si>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</si>
  <si>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</si>
  <si>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</si>
  <si>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</si>
  <si>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</si>
  <si>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</si>
  <si>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</si>
  <si>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</si>
  <si>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</si>
  <si>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</si>
  <si>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</si>
  <si>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</si>
  <si>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</si>
  <si>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</si>
  <si>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</si>
  <si>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</si>
  <si>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</si>
  <si>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</si>
  <si>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</si>
  <si>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</si>
  <si>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</si>
  <si>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</si>
  <si>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</si>
  <si>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</si>
  <si>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</si>
  <si>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</si>
  <si>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</si>
  <si>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</si>
  <si>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</si>
  <si>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</si>
  <si>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</si>
  <si>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</si>
  <si>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</si>
  <si>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</si>
  <si>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</si>
  <si>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</si>
  <si>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</si>
  <si>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</si>
  <si>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</si>
  <si>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</si>
  <si>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</si>
  <si>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</si>
  <si>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</si>
  <si>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</si>
  <si>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</si>
  <si>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</si>
  <si>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</si>
  <si>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</si>
  <si>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</si>
  <si>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</si>
  <si>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</si>
  <si>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</si>
  <si>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</si>
  <si>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</si>
  <si>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</si>
  <si>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</si>
  <si>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</si>
  <si>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</si>
  <si>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</si>
  <si>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</si>
  <si>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</si>
  <si>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</si>
  <si>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</si>
  <si>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</si>
  <si>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</si>
  <si>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</si>
  <si>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</si>
  <si>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</si>
  <si>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</si>
  <si>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</si>
  <si>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</si>
  <si>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</si>
  <si>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</si>
  <si>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</si>
  <si>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</si>
  <si>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</si>
  <si>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</si>
  <si>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</si>
  <si>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</si>
  <si>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</si>
  <si>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</si>
  <si>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</si>
  <si>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</si>
  <si>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</si>
  <si>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</si>
  <si>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</si>
  <si>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</si>
  <si>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</si>
  <si>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</si>
  <si>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</si>
  <si>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</si>
  <si>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</si>
  <si>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</si>
  <si>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</si>
  <si>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</si>
  <si>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</si>
  <si>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</si>
  <si>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</si>
  <si>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</si>
  <si>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</si>
  <si>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</si>
  <si>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</si>
  <si>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</si>
  <si>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</si>
  <si>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</si>
  <si>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</si>
  <si>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</si>
  <si>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</si>
  <si>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</si>
  <si>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</si>
  <si>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</si>
  <si>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</si>
  <si>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</si>
  <si>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</si>
  <si>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</si>
  <si>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</si>
  <si>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</si>
  <si>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</si>
  <si>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</si>
  <si>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</si>
  <si>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</si>
  <si>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</si>
  <si>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</si>
  <si>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</si>
  <si>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</si>
  <si>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</si>
  <si>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</si>
  <si>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</si>
  <si>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</si>
  <si>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</si>
  <si>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</si>
  <si>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</si>
  <si>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</si>
  <si>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</si>
  <si>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</si>
  <si>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</si>
  <si>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</si>
  <si>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</si>
  <si>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</si>
  <si>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</si>
  <si>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</si>
  <si>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</si>
  <si>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</si>
  <si>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</si>
  <si>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</si>
  <si>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</si>
  <si>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</si>
  <si>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</si>
  <si>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</si>
  <si>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</si>
  <si>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</si>
  <si>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</si>
  <si>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</si>
  <si>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</si>
  <si>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</si>
  <si>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</si>
  <si>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</si>
  <si>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</si>
  <si>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</si>
  <si>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</si>
  <si>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</si>
  <si>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</si>
  <si>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</si>
  <si>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</si>
  <si>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</si>
  <si>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</si>
  <si>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</si>
  <si>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</si>
  <si>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</si>
  <si>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</si>
  <si>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</si>
  <si>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</si>
  <si>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</si>
  <si>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</si>
  <si>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</si>
  <si>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</si>
  <si>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</si>
  <si>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</si>
  <si>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</si>
  <si>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</si>
  <si>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</si>
  <si>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</si>
  <si>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</si>
  <si>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</si>
  <si>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</si>
  <si>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</si>
  <si>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</si>
  <si>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</si>
  <si>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</si>
  <si>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</si>
  <si>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</si>
  <si>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</si>
  <si>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</si>
  <si>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</si>
  <si>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</si>
  <si>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</si>
  <si>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</si>
  <si>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</si>
  <si>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</si>
  <si>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</si>
  <si>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</si>
  <si>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</si>
  <si>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</si>
  <si>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</si>
  <si>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</si>
  <si>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</si>
  <si>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</si>
  <si>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</si>
  <si>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</si>
  <si>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</si>
  <si>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</si>
  <si>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</si>
  <si>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</si>
  <si>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</si>
  <si>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</si>
  <si>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</si>
  <si>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</si>
  <si>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</si>
  <si>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</si>
  <si>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</si>
  <si>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</si>
  <si>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</si>
  <si>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</si>
  <si>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</si>
  <si>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</si>
  <si>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</si>
  <si>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</si>
  <si>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</si>
  <si>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</si>
  <si>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</si>
  <si>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</si>
  <si>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</si>
  <si>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</si>
  <si>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</si>
  <si>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</si>
  <si>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</si>
  <si>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</si>
  <si>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</si>
  <si>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</si>
  <si>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</si>
  <si>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</si>
  <si>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</si>
  <si>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</si>
  <si>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</si>
  <si>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</si>
  <si>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</si>
  <si>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</si>
  <si>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</si>
  <si>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</si>
  <si>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</si>
  <si>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</si>
  <si>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</si>
  <si>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</si>
  <si>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</si>
  <si>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</si>
  <si>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</si>
  <si>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</si>
  <si>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</si>
  <si>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</si>
  <si>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</si>
  <si>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</si>
  <si>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</si>
  <si>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</si>
  <si>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</si>
  <si>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</si>
  <si>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</si>
  <si>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</si>
  <si>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</si>
  <si>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</si>
  <si>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</si>
  <si>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</si>
  <si>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</si>
  <si>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</si>
  <si>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</si>
  <si>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</si>
  <si>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</si>
  <si>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</si>
  <si>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</si>
  <si>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</si>
  <si>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</si>
  <si>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</si>
  <si>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</si>
  <si>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</si>
  <si>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</si>
  <si>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</si>
  <si>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</si>
  <si>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</si>
  <si>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</si>
  <si>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</si>
  <si>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</si>
  <si>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</si>
  <si>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</si>
  <si>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</si>
  <si>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</si>
  <si>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</si>
  <si>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</si>
  <si>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</si>
  <si>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</si>
  <si>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</si>
  <si>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</si>
  <si>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</si>
  <si>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</si>
  <si>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</si>
  <si>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</si>
  <si>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</si>
  <si>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</si>
  <si>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</si>
  <si>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</si>
  <si>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</si>
  <si>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</si>
  <si>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</si>
  <si>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</si>
  <si>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</si>
  <si>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</si>
  <si>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</si>
  <si>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</si>
  <si>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</si>
  <si>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</si>
  <si>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</si>
  <si>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</si>
  <si>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</si>
  <si>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</si>
  <si>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</si>
  <si>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</si>
  <si>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</si>
  <si>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</si>
  <si>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</si>
  <si>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</si>
  <si>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</si>
  <si>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</si>
  <si>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</si>
  <si>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</si>
  <si>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</si>
  <si>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</si>
  <si>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</si>
  <si>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</si>
  <si>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</si>
  <si>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</si>
  <si>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</si>
  <si>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</si>
  <si>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</si>
  <si>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</si>
  <si>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</si>
  <si>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</si>
  <si>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</si>
  <si>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</si>
  <si>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</si>
  <si>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</si>
  <si>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</si>
  <si>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</si>
  <si>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</si>
  <si>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</si>
  <si>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</si>
  <si>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</si>
  <si>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</si>
  <si>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</si>
  <si>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</si>
  <si>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</si>
  <si>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</si>
  <si>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</si>
  <si>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</si>
  <si>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</si>
  <si>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</si>
  <si>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</si>
  <si>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</si>
  <si>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</si>
  <si>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</si>
  <si>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</si>
  <si>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</si>
  <si>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</si>
  <si>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</si>
  <si>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</si>
  <si>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</si>
  <si>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</si>
  <si>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</si>
  <si>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</si>
  <si>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</si>
  <si>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</si>
  <si>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</si>
  <si>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</si>
  <si>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</si>
  <si>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</si>
  <si>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</si>
  <si>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</si>
  <si>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</si>
  <si>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</si>
  <si>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</si>
  <si>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</si>
  <si>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</si>
  <si>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</si>
  <si>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</si>
  <si>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</si>
  <si>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</si>
  <si>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</si>
  <si>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</si>
  <si>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</si>
  <si>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</si>
  <si>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</si>
  <si>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</si>
  <si>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</si>
  <si>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</si>
  <si>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</si>
  <si>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</si>
  <si>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</si>
  <si>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</si>
  <si>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</si>
  <si>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</si>
  <si>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</si>
  <si>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</si>
  <si>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</si>
  <si>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</si>
  <si>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</si>
  <si>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</si>
  <si>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</si>
  <si>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</si>
  <si>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</si>
  <si>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</si>
  <si>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</si>
  <si>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</si>
  <si>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</si>
  <si>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</si>
  <si>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</si>
  <si>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</si>
  <si>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</si>
  <si>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</si>
  <si>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</si>
  <si>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</si>
  <si>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</si>
  <si>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</si>
  <si>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</si>
  <si>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</si>
  <si>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</si>
  <si>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</si>
  <si>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</si>
  <si>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</si>
  <si>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</si>
  <si>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</si>
  <si>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</si>
  <si>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</si>
  <si>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</si>
  <si>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</si>
  <si>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</si>
  <si>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</si>
  <si>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</si>
  <si>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</si>
  <si>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</si>
  <si>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</si>
  <si>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</si>
  <si>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</si>
  <si>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</si>
  <si>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</si>
  <si>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</si>
  <si>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</si>
  <si>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</si>
  <si>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</si>
  <si>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</si>
  <si>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</si>
  <si>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</si>
  <si>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</si>
  <si>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</si>
  <si>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</si>
  <si>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</si>
  <si>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</si>
  <si>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</si>
  <si>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</si>
  <si>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</si>
  <si>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</si>
  <si>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</si>
  <si>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</si>
  <si>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</si>
  <si>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</si>
  <si>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</si>
  <si>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</si>
  <si>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</si>
  <si>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</si>
  <si>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</si>
  <si>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</si>
  <si>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</si>
  <si>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</si>
  <si>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</si>
  <si>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</si>
  <si>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</si>
  <si>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</si>
  <si>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</si>
  <si>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</si>
  <si>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</si>
  <si>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</si>
  <si>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</si>
  <si>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</si>
  <si>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</si>
  <si>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</si>
  <si>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</si>
  <si>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</si>
  <si>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</si>
  <si>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</si>
  <si>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</si>
  <si>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</si>
  <si>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</si>
  <si>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</si>
  <si>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</si>
  <si>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</si>
  <si>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</si>
  <si>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</si>
  <si>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</si>
  <si>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</si>
  <si>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</si>
  <si>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</si>
  <si>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</si>
  <si>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</si>
  <si>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</si>
  <si>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</si>
  <si>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</si>
  <si>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</si>
  <si>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</si>
  <si>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</si>
  <si>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</si>
  <si>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</si>
  <si>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</si>
  <si>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</si>
  <si>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</si>
  <si>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</si>
  <si>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</si>
  <si>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</si>
  <si>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</si>
  <si>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</si>
  <si>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</si>
  <si>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</si>
  <si>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</si>
  <si>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</si>
  <si>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</si>
  <si>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</si>
  <si>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</si>
  <si>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</si>
  <si>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</si>
  <si>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</si>
  <si>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</si>
  <si>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</si>
  <si>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</si>
  <si>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</si>
  <si>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</si>
  <si>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</si>
  <si>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</si>
  <si>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</si>
  <si>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</si>
  <si>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</si>
  <si>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</si>
  <si>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</si>
  <si>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</si>
  <si>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</si>
  <si>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</si>
  <si>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</si>
  <si>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</si>
  <si>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</si>
  <si>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</si>
  <si>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</si>
  <si>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</si>
  <si>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</si>
  <si>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</si>
  <si>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</si>
  <si>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</si>
  <si>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</si>
  <si>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</si>
  <si>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</si>
  <si>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</si>
  <si>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</si>
  <si>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</si>
  <si>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</si>
  <si>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</si>
  <si>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</si>
  <si>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</si>
  <si>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</si>
  <si>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</si>
  <si>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</si>
  <si>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</si>
  <si>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</si>
  <si>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</si>
  <si>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</si>
  <si>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</si>
  <si>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</si>
  <si>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</si>
  <si>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</si>
  <si>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</si>
  <si>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</si>
  <si>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</si>
  <si>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</si>
  <si>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</si>
  <si>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</si>
  <si>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</si>
  <si>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</si>
  <si>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</si>
  <si>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</si>
  <si>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</si>
  <si>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</si>
  <si>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</si>
  <si>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</si>
  <si>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</si>
  <si>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</si>
  <si>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</si>
  <si>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</si>
  <si>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</si>
  <si>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</si>
  <si>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</si>
  <si>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</si>
  <si>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</si>
  <si>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</si>
  <si>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</si>
  <si>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</si>
  <si>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</si>
  <si>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</si>
  <si>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</si>
  <si>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</si>
  <si>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</si>
  <si>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</si>
  <si>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</si>
  <si>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</si>
  <si>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</si>
  <si>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</si>
  <si>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</si>
  <si>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</si>
  <si>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</si>
  <si>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</si>
  <si>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</si>
  <si>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</si>
  <si>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</si>
  <si>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</si>
  <si>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</si>
  <si>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</si>
  <si>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</si>
  <si>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</si>
  <si>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</si>
  <si>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</si>
  <si>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</si>
  <si>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</si>
  <si>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</si>
  <si>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</si>
  <si>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</si>
  <si>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</si>
  <si>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</si>
  <si>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</si>
  <si>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</si>
  <si>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</si>
  <si>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</si>
  <si>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</si>
  <si>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</si>
  <si>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</si>
  <si>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</si>
  <si>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</si>
  <si>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</si>
  <si>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</si>
  <si>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</si>
  <si>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</si>
  <si>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</si>
  <si>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</si>
  <si>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</si>
  <si>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</si>
  <si>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</si>
  <si>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</si>
  <si>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</si>
  <si>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</si>
  <si>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</si>
  <si>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</si>
  <si>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</si>
  <si>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</si>
  <si>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</si>
  <si>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</si>
  <si>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</si>
  <si>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</si>
  <si>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</si>
  <si>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</si>
  <si>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</si>
  <si>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</si>
  <si>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</si>
  <si>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</si>
  <si>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</si>
  <si>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</si>
  <si>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</si>
  <si>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</si>
  <si>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</si>
  <si>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</si>
  <si>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</si>
  <si>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</si>
  <si>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</si>
  <si>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</si>
  <si>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</si>
  <si>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</si>
  <si>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</si>
  <si>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</si>
  <si>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</si>
  <si>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</si>
  <si>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</si>
  <si>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</si>
  <si>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</si>
  <si>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</si>
  <si>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</si>
  <si>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</si>
  <si>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</si>
  <si>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</si>
  <si>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</si>
  <si>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</si>
  <si>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</si>
  <si>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</si>
  <si>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</si>
  <si>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</si>
  <si>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</si>
  <si>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</si>
  <si>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</si>
  <si>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</si>
  <si>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</si>
  <si>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</si>
  <si>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</si>
  <si>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</si>
  <si>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</si>
  <si>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</si>
  <si>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</si>
  <si>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</si>
  <si>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</si>
  <si>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</si>
  <si>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</si>
  <si>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</si>
  <si>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</si>
  <si>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</si>
  <si>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</si>
  <si>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</si>
  <si>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</si>
  <si>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</si>
  <si>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</si>
  <si>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</si>
  <si>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</si>
  <si>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</si>
  <si>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</si>
  <si>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</si>
  <si>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</si>
  <si>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</si>
  <si>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</si>
  <si>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</si>
  <si>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</si>
  <si>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</si>
  <si>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</si>
  <si>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</si>
  <si>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</si>
  <si>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</si>
  <si>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</si>
  <si>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</si>
  <si>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</si>
  <si>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</si>
  <si>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</si>
  <si>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</si>
  <si>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</si>
  <si>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</si>
  <si>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</si>
  <si>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</si>
  <si>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</si>
  <si>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</si>
  <si>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</si>
  <si>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</si>
  <si>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</si>
  <si>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</si>
  <si>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</si>
  <si>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</si>
  <si>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</si>
  <si>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</si>
  <si>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</si>
  <si>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</si>
  <si>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</si>
  <si>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</si>
  <si>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</si>
  <si>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</si>
  <si>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</si>
  <si>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</si>
  <si>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</si>
  <si>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</si>
  <si>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</si>
  <si>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</si>
  <si>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</si>
  <si>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</si>
  <si>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</si>
  <si>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</si>
  <si>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</si>
  <si>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</si>
  <si>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</si>
  <si>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</si>
  <si>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</si>
  <si>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</si>
  <si>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</si>
  <si>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</si>
  <si>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</si>
  <si>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</si>
  <si>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</si>
  <si>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</si>
  <si>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</si>
  <si>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</si>
  <si>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</si>
  <si>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</si>
  <si>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</si>
  <si>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</si>
  <si>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</si>
  <si>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</si>
  <si>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</si>
  <si>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</si>
  <si>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</si>
  <si>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</si>
  <si>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</si>
  <si>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</si>
  <si>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</si>
  <si>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</si>
  <si>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</si>
  <si>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</si>
  <si>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</si>
  <si>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</si>
  <si>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</si>
  <si>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</si>
  <si>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</si>
  <si>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</si>
  <si>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</si>
  <si>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</si>
  <si>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</si>
  <si>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</si>
  <si>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</si>
  <si>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</si>
  <si>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</si>
  <si>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</si>
  <si>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</si>
  <si>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</si>
  <si>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</si>
  <si>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</si>
  <si>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</si>
  <si>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</si>
  <si>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</si>
  <si>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</si>
  <si>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</si>
  <si>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</si>
  <si>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</si>
  <si>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</si>
  <si>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</si>
  <si>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</si>
  <si>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</si>
  <si>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</si>
  <si>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</si>
  <si>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</si>
  <si>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</si>
  <si>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</si>
  <si>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</si>
  <si>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</si>
  <si>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</si>
  <si>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</si>
  <si>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</si>
  <si>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</si>
  <si>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</si>
  <si>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</si>
  <si>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</si>
  <si>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</si>
  <si>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</si>
  <si>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</si>
  <si>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</si>
  <si>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</si>
  <si>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</si>
  <si>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</si>
  <si>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</si>
  <si>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</si>
  <si>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</si>
  <si>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</si>
  <si>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</si>
  <si>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</si>
  <si>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</si>
  <si>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</si>
  <si>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</si>
  <si>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</si>
  <si>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</si>
  <si>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</si>
  <si>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</si>
  <si>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</si>
  <si>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</si>
  <si>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</si>
  <si>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</si>
  <si>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</si>
  <si>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</si>
  <si>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</si>
  <si>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</si>
  <si>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</si>
  <si>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</si>
  <si>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</si>
  <si>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</si>
  <si>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</si>
  <si>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</si>
  <si>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</si>
  <si>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</si>
  <si>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</si>
  <si>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</si>
  <si>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</si>
  <si>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</si>
  <si>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</si>
  <si>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</si>
  <si>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</si>
  <si>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</si>
  <si>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</si>
  <si>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</si>
  <si>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</si>
  <si>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</si>
  <si>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</si>
  <si>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</si>
  <si>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</si>
  <si>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</si>
  <si>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</si>
  <si>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</si>
  <si>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</si>
  <si>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</si>
  <si>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</si>
  <si>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</si>
  <si>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</si>
  <si>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</si>
  <si>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</si>
  <si>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</si>
  <si>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</si>
  <si>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</si>
  <si>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</si>
  <si>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</si>
  <si>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</si>
  <si>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</si>
  <si>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</si>
  <si>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</si>
  <si>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</si>
  <si>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</si>
  <si>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</si>
  <si>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</si>
  <si>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</si>
  <si>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</si>
  <si>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</si>
  <si>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</si>
  <si>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</si>
  <si>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</si>
  <si>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</si>
  <si>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</si>
  <si>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</si>
  <si>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</si>
  <si>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</si>
  <si>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</si>
  <si>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</si>
  <si>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</si>
  <si>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</si>
  <si>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</si>
  <si>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</si>
  <si>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</si>
  <si>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</si>
  <si>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</si>
  <si>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</si>
  <si>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</si>
  <si>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</si>
  <si>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</si>
  <si>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</si>
  <si>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</si>
  <si>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</si>
  <si>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</si>
  <si>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</si>
  <si>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</si>
  <si>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</si>
  <si>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</si>
  <si>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</si>
  <si>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</si>
  <si>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</si>
  <si>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</si>
  <si>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</si>
  <si>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</si>
  <si>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</si>
  <si>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</si>
  <si>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</si>
  <si>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</si>
  <si>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</si>
  <si>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</si>
  <si>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</si>
  <si>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</si>
  <si>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</si>
  <si>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</si>
  <si>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</si>
  <si>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</si>
  <si>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</si>
  <si>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</si>
  <si>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</si>
  <si>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</si>
  <si>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</si>
  <si>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</si>
  <si>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</si>
  <si>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</si>
  <si>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</si>
  <si>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</si>
  <si>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</si>
  <si>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</si>
  <si>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</si>
  <si>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</si>
  <si>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</si>
  <si>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</si>
  <si>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</si>
  <si>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</si>
  <si>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</si>
  <si>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</si>
  <si>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</si>
  <si>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</si>
  <si>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</si>
  <si>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</si>
  <si>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</si>
  <si>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</si>
  <si>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</si>
  <si>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</si>
  <si>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</si>
  <si>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</si>
  <si>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</si>
  <si>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</si>
  <si>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</si>
  <si>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</si>
  <si>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</si>
  <si>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</si>
  <si>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</si>
  <si>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</si>
  <si>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</si>
  <si>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</si>
  <si>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</si>
  <si>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</si>
  <si>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</si>
  <si>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</si>
  <si>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</si>
  <si>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</si>
  <si>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</si>
  <si>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</si>
  <si>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</si>
  <si>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</si>
  <si>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</si>
  <si>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</si>
  <si>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</si>
  <si>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</si>
  <si>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</si>
  <si>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</si>
  <si>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</si>
  <si>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</si>
  <si>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</si>
  <si>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</si>
  <si>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</si>
  <si>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</si>
  <si>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</si>
  <si>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</si>
  <si>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</si>
  <si>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</si>
  <si>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</si>
  <si>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</si>
  <si>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</si>
  <si>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</si>
  <si>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</si>
  <si>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</si>
  <si>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</si>
  <si>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</si>
  <si>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</si>
  <si>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</si>
  <si>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</si>
  <si>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</si>
  <si>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</si>
  <si>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</si>
  <si>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</si>
  <si>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</si>
  <si>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</si>
  <si>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</si>
  <si>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</si>
  <si>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</si>
  <si>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</si>
  <si>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</si>
  <si>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</si>
  <si>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</si>
  <si>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</si>
  <si>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</si>
  <si>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</si>
  <si>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</si>
  <si>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</si>
  <si>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</si>
  <si>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</si>
  <si>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</si>
  <si>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</si>
  <si>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</si>
  <si>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</si>
  <si>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</si>
  <si>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</si>
  <si>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</si>
  <si>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</si>
  <si>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</si>
  <si>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</si>
  <si>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</si>
  <si>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</si>
  <si>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</si>
  <si>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</si>
  <si>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</si>
  <si>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</si>
  <si>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</si>
  <si>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</si>
  <si>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</si>
  <si>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</si>
  <si>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</si>
  <si>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</si>
  <si>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</si>
  <si>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</si>
  <si>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</si>
  <si>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</si>
  <si>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</si>
  <si>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</si>
  <si>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</si>
  <si>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</si>
  <si>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</si>
  <si>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</si>
  <si>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</si>
  <si>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</si>
  <si>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</si>
  <si>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</si>
  <si>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</si>
  <si>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</si>
  <si>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</si>
  <si>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</si>
  <si>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</si>
  <si>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</si>
  <si>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</si>
  <si>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</si>
  <si>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</si>
  <si>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</si>
  <si>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</si>
  <si>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</si>
  <si>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</si>
  <si>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</si>
  <si>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</si>
  <si>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</si>
  <si>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</si>
  <si>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</si>
  <si>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</si>
  <si>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</si>
  <si>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</si>
  <si>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</si>
  <si>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</si>
  <si>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</si>
  <si>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</si>
  <si>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</si>
  <si>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</si>
  <si>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</si>
  <si>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</si>
  <si>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</si>
  <si>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</si>
  <si>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</si>
  <si>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</si>
  <si>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</si>
  <si>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</si>
  <si>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</si>
  <si>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</si>
  <si>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</si>
  <si>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</si>
  <si>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</si>
  <si>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</si>
  <si>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</si>
  <si>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</si>
  <si>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</si>
  <si>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</si>
  <si>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</si>
  <si>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</si>
  <si>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</si>
  <si>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</si>
  <si>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</si>
  <si>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</si>
  <si>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</si>
  <si>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</si>
  <si>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</si>
  <si>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</si>
  <si>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</si>
  <si>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</si>
  <si>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</si>
  <si>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</si>
  <si>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</si>
  <si>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</si>
  <si>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</si>
  <si>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</si>
  <si>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</si>
  <si>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</si>
  <si>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</si>
  <si>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</si>
  <si>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</si>
  <si>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</si>
  <si>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</si>
  <si>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</si>
  <si>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</si>
  <si>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</si>
  <si>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</si>
  <si>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</si>
  <si>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</si>
  <si>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</si>
  <si>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</si>
  <si>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</si>
  <si>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</si>
  <si>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</si>
  <si>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</si>
  <si>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</si>
  <si>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</si>
  <si>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</si>
  <si>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</si>
  <si>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</si>
  <si>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</si>
  <si>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</si>
  <si>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</si>
  <si>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</si>
  <si>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</si>
  <si>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</si>
  <si>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</si>
  <si>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</si>
  <si>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</si>
  <si>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</si>
  <si>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</si>
  <si>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</si>
  <si>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</si>
  <si>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</si>
  <si>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</si>
  <si>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</si>
  <si>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</si>
  <si>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</si>
  <si>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</si>
  <si>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</si>
  <si>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</si>
  <si>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</si>
  <si>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</si>
  <si>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</si>
  <si>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</si>
  <si>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</si>
  <si>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</si>
  <si>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</si>
  <si>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</si>
  <si>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</si>
  <si>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</si>
  <si>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</si>
  <si>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</si>
  <si>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</si>
  <si>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</si>
  <si>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</si>
  <si>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</si>
  <si>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</si>
  <si>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</si>
  <si>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</si>
  <si>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</si>
  <si>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</si>
  <si>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</si>
  <si>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</si>
  <si>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</si>
  <si>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</si>
  <si>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</si>
  <si>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</si>
  <si>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</si>
  <si>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</si>
  <si>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</si>
  <si>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</si>
  <si>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</si>
  <si>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</si>
  <si>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</si>
  <si>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</si>
  <si>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</si>
  <si>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</si>
  <si>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</si>
  <si>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</si>
  <si>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</si>
  <si>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</si>
  <si>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</si>
  <si>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</si>
  <si>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</si>
  <si>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</si>
  <si>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</si>
  <si>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</si>
  <si>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</si>
  <si>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</si>
  <si>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</si>
  <si>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</si>
  <si>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</si>
  <si>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</si>
  <si>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</si>
  <si>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</si>
  <si>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</si>
  <si>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</si>
  <si>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</si>
  <si>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</si>
  <si>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</si>
  <si>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</si>
  <si>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</si>
  <si>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</si>
  <si>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</si>
  <si>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</si>
  <si>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</si>
  <si>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</si>
  <si>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</si>
  <si>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</si>
  <si>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</si>
  <si>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</si>
  <si>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</si>
  <si>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</si>
  <si>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</si>
  <si>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</si>
  <si>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</si>
  <si>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</si>
  <si>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</si>
  <si>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</si>
  <si>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</si>
  <si>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</si>
  <si>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</si>
  <si>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</si>
  <si>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</si>
  <si>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</si>
  <si>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</si>
  <si>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</si>
  <si>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</si>
  <si>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</si>
  <si>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</si>
  <si>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</si>
  <si>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</si>
  <si>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</si>
  <si>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</si>
  <si>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</si>
  <si>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</si>
  <si>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</si>
  <si>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</si>
  <si>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</si>
  <si>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</si>
  <si>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</si>
  <si>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</si>
  <si>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</si>
  <si>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</si>
  <si>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</si>
  <si>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</si>
  <si>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</si>
  <si>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</si>
  <si>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</si>
  <si>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</si>
  <si>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</si>
  <si>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</si>
  <si>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</si>
  <si>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</si>
  <si>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</si>
  <si>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</si>
  <si>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</si>
  <si>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</si>
  <si>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</si>
  <si>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</si>
  <si>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</si>
  <si>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</si>
  <si>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</si>
  <si>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</si>
  <si>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</si>
  <si>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</si>
  <si>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</si>
  <si>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</si>
  <si>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</si>
  <si>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</si>
  <si>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</si>
  <si>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</si>
  <si>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</si>
  <si>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</si>
  <si>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</si>
  <si>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</si>
  <si>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</si>
  <si>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</si>
  <si>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</si>
  <si>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</si>
  <si>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</si>
  <si>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</si>
  <si>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</si>
  <si>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</si>
  <si>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</si>
  <si>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</si>
  <si>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</si>
  <si>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</si>
  <si>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</si>
  <si>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</si>
  <si>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</si>
  <si>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</si>
  <si>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</si>
  <si>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</si>
  <si>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</si>
  <si>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</si>
  <si>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</si>
  <si>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</si>
  <si>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</si>
  <si>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</si>
  <si>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</si>
  <si>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</si>
  <si>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</si>
  <si>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</si>
  <si>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</si>
  <si>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</si>
  <si>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</si>
  <si>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</si>
  <si>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</si>
  <si>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</si>
  <si>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</si>
  <si>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</si>
  <si>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</si>
  <si>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</si>
  <si>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</si>
  <si>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</si>
  <si>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</si>
  <si>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</si>
  <si>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</si>
  <si>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</si>
  <si>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</si>
  <si>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</si>
  <si>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</si>
  <si>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</si>
  <si>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</si>
  <si>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</si>
  <si>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</si>
  <si>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</si>
  <si>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</si>
  <si>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</si>
  <si>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</si>
  <si>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</si>
  <si>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</si>
  <si>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</si>
  <si>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</si>
  <si>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</si>
  <si>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</si>
  <si>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</si>
  <si>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</si>
  <si>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</si>
  <si>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</si>
  <si>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</si>
  <si>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</si>
  <si>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</si>
  <si>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</si>
  <si>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</si>
  <si>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</si>
  <si>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</si>
  <si>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</si>
  <si>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</si>
  <si>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</si>
  <si>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</si>
  <si>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</si>
  <si>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</si>
  <si>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</si>
  <si>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</si>
  <si>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</si>
  <si>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</si>
  <si>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</si>
  <si>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</si>
  <si>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</si>
  <si>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</si>
  <si>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</si>
  <si>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</si>
  <si>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</si>
  <si>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</si>
  <si>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</si>
  <si>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</si>
  <si>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</si>
  <si>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</si>
  <si>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</si>
  <si>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</si>
  <si>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</si>
  <si>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</si>
  <si>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</si>
  <si>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</si>
  <si>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</si>
  <si>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</si>
  <si>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</si>
  <si>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</si>
  <si>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</si>
  <si>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</si>
  <si>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</si>
  <si>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</si>
  <si>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</si>
  <si>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</si>
  <si>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</si>
  <si>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</si>
  <si>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</si>
  <si>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</si>
  <si>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</si>
  <si>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</si>
  <si>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</si>
  <si>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</si>
  <si>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</si>
  <si>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</si>
  <si>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</si>
  <si>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</si>
  <si>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</si>
  <si>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</si>
  <si>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</si>
  <si>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</si>
  <si>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</si>
  <si>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</si>
  <si>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</si>
  <si>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</si>
  <si>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</si>
  <si>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</si>
  <si>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</si>
  <si>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</si>
  <si>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</si>
  <si>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</si>
  <si>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</si>
  <si>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</si>
  <si>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</si>
  <si>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</si>
  <si>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</si>
  <si>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</si>
  <si>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</si>
  <si>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</si>
  <si>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</si>
  <si>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</si>
  <si>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</si>
  <si>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</si>
  <si>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</si>
  <si>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</si>
  <si>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</si>
  <si>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</si>
  <si>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</si>
  <si>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</si>
  <si>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</si>
  <si>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</si>
  <si>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</si>
  <si>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</si>
  <si>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</si>
  <si>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</si>
  <si>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</si>
  <si>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</si>
  <si>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</si>
  <si>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</si>
  <si>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</si>
  <si>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</si>
  <si>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</si>
  <si>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</si>
  <si>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</si>
  <si>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</si>
  <si>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</si>
  <si>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</si>
  <si>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</si>
  <si>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</si>
  <si>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</si>
  <si>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</si>
  <si>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</si>
  <si>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</si>
  <si>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</si>
  <si>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</si>
  <si>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</si>
  <si>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</si>
  <si>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</si>
  <si>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</si>
  <si>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</si>
  <si>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</si>
  <si>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</si>
  <si>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</si>
  <si>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</si>
  <si>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</si>
  <si>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</si>
  <si>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</si>
  <si>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</si>
  <si>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</si>
  <si>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</si>
  <si>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</si>
  <si>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</si>
  <si>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</si>
  <si>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</si>
  <si>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</si>
  <si>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</si>
  <si>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</si>
  <si>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</si>
  <si>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</si>
  <si>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</si>
  <si>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</si>
  <si>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</si>
  <si>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</si>
  <si>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</si>
  <si>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</si>
  <si>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</si>
  <si>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</si>
  <si>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</si>
  <si>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</si>
  <si>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</si>
  <si>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</si>
  <si>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</si>
  <si>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</si>
  <si>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</si>
  <si>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</si>
  <si>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</si>
  <si>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</si>
  <si>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</si>
  <si>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</si>
  <si>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</si>
  <si>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</si>
  <si>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</si>
  <si>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</si>
  <si>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</si>
  <si>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</si>
  <si>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</si>
  <si>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</si>
  <si>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</si>
  <si>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</si>
  <si>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</si>
  <si>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</si>
  <si>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</si>
  <si>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</si>
  <si>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</si>
  <si>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</si>
  <si>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</si>
  <si>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</si>
  <si>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</si>
  <si>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</si>
  <si>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</si>
  <si>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</si>
  <si>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</si>
  <si>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</si>
  <si>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</si>
  <si>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</si>
  <si>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</si>
  <si>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</si>
  <si>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</si>
  <si>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</si>
  <si>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</si>
  <si>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</si>
  <si>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</si>
  <si>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</si>
  <si>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</si>
  <si>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</si>
  <si>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</si>
  <si>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</si>
  <si>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</si>
  <si>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</si>
  <si>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</si>
  <si>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</si>
  <si>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</si>
  <si>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</si>
  <si>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</si>
  <si>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</si>
  <si>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</si>
  <si>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</si>
  <si>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</si>
  <si>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</si>
  <si>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</si>
  <si>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</si>
  <si>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</si>
  <si>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</si>
  <si>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</si>
  <si>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</si>
  <si>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</si>
  <si>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</si>
  <si>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</si>
  <si>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</si>
  <si>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</si>
  <si>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</si>
  <si>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</si>
  <si>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</si>
  <si>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</si>
  <si>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</si>
  <si>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</si>
  <si>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</si>
  <si>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</si>
  <si>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</si>
  <si>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</si>
  <si>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</si>
  <si>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</si>
  <si>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</si>
  <si>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</si>
  <si>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</si>
  <si>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</si>
  <si>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</si>
  <si>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</si>
  <si>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</si>
  <si>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</si>
  <si>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</si>
  <si>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</si>
  <si>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</si>
  <si>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</si>
  <si>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</si>
  <si>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</si>
  <si>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</si>
  <si>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</si>
  <si>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</si>
  <si>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</si>
  <si>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</si>
  <si>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</si>
  <si>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</si>
  <si>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</si>
  <si>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</si>
  <si>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</si>
  <si>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</si>
  <si>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</si>
  <si>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</si>
  <si>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</si>
  <si>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</si>
  <si>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</si>
  <si>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</si>
  <si>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</si>
  <si>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</si>
  <si>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</si>
  <si>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</si>
  <si>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</si>
  <si>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</si>
  <si>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</si>
  <si>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</si>
  <si>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</si>
  <si>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</si>
  <si>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</si>
  <si>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</si>
  <si>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</si>
  <si>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</si>
  <si>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</si>
  <si>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</si>
  <si>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</si>
  <si>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</si>
  <si>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</si>
  <si>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</si>
  <si>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</si>
  <si>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</si>
  <si>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</si>
  <si>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</si>
  <si>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</si>
  <si>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</si>
  <si>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</si>
  <si>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</si>
  <si>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</si>
  <si>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</si>
  <si>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</si>
  <si>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</si>
  <si>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</si>
  <si>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</si>
  <si>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</si>
  <si>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</si>
  <si>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</si>
  <si>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</si>
  <si>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</si>
  <si>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</si>
  <si>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</si>
  <si>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</si>
  <si>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</si>
  <si>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</si>
  <si>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</si>
  <si>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</si>
  <si>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</si>
  <si>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</si>
  <si>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</si>
  <si>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</si>
  <si>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</si>
  <si>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</si>
  <si>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</si>
  <si>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</si>
  <si>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</si>
  <si>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</si>
  <si>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</si>
  <si>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</si>
  <si>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</si>
  <si>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</si>
  <si>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</si>
  <si>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</si>
  <si>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</si>
  <si>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</si>
  <si>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</si>
  <si>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</si>
  <si>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</si>
  <si>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</si>
  <si>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</si>
  <si>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</si>
  <si>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</si>
  <si>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</si>
  <si>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</si>
  <si>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</si>
  <si>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</si>
  <si>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</si>
  <si>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</si>
  <si>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</si>
  <si>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</si>
  <si>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</si>
  <si>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</si>
  <si>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</si>
  <si>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</si>
  <si>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</si>
  <si>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</si>
  <si>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</si>
  <si>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</si>
  <si>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</si>
  <si>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</si>
  <si>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</si>
  <si>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</si>
  <si>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</si>
  <si>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</si>
  <si>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</si>
  <si>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</si>
  <si>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</si>
  <si>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</si>
  <si>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</si>
  <si>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</si>
  <si>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</si>
  <si>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</si>
  <si>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</si>
  <si>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</si>
  <si>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</si>
  <si>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</si>
  <si>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</si>
  <si>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</si>
  <si>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</si>
  <si>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</si>
  <si>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</si>
  <si>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</si>
  <si>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</si>
  <si>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</si>
  <si>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</si>
  <si>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</si>
  <si>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</si>
  <si>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</si>
  <si>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</si>
  <si>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</si>
  <si>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</si>
  <si>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</si>
  <si>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</si>
  <si>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</si>
  <si>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</si>
  <si>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</si>
  <si>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</si>
  <si>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</si>
  <si>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</si>
  <si>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</si>
  <si>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</si>
  <si>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</si>
  <si>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</si>
  <si>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</si>
  <si>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</si>
  <si>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</si>
  <si>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</si>
  <si>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</si>
  <si>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</si>
  <si>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</si>
  <si>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</si>
  <si>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</si>
  <si>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</si>
  <si>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</si>
  <si>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</si>
  <si>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</si>
  <si>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</si>
  <si>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</si>
  <si>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</si>
  <si>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</si>
  <si>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</si>
  <si>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</si>
  <si>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</si>
  <si>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</si>
  <si>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</si>
  <si>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</si>
  <si>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</si>
  <si>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</si>
  <si>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</si>
  <si>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</si>
  <si>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</si>
  <si>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</si>
  <si>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</si>
  <si>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</si>
  <si>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</si>
  <si>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</si>
  <si>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</si>
  <si>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</si>
  <si>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</si>
  <si>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</si>
  <si>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</si>
  <si>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</si>
  <si>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</si>
  <si>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</si>
  <si>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</si>
  <si>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</si>
  <si>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</si>
  <si>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</si>
  <si>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</si>
  <si>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</si>
  <si>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</si>
  <si>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</si>
  <si>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</si>
  <si>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</si>
  <si>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</si>
  <si>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</si>
  <si>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</si>
  <si>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</si>
  <si>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</si>
  <si>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</si>
  <si>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</si>
  <si>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</si>
  <si>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</si>
  <si>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</si>
  <si>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</si>
  <si>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</si>
  <si>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</si>
  <si>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</si>
  <si>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</si>
  <si>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</si>
  <si>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</si>
  <si>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</si>
  <si>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</si>
  <si>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</si>
  <si>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</si>
  <si>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</si>
  <si>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</si>
  <si>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</si>
  <si>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</si>
  <si>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</si>
  <si>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</si>
  <si>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</si>
  <si>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</si>
  <si>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</si>
  <si>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</si>
  <si>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</si>
  <si>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</si>
  <si>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</si>
  <si>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</si>
  <si>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</si>
  <si>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</si>
  <si>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</si>
  <si>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</si>
  <si>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</si>
  <si>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</si>
  <si>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</si>
  <si>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</si>
  <si>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</si>
  <si>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</si>
  <si>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</si>
  <si>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</si>
  <si>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</si>
  <si>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</si>
  <si>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</si>
  <si>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</si>
  <si>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</si>
  <si>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</si>
  <si>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</si>
  <si>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</si>
  <si>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</si>
  <si>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</si>
  <si>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</si>
  <si>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</si>
  <si>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</si>
  <si>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</si>
  <si>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</si>
  <si>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</si>
  <si>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</si>
  <si>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</si>
  <si>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</si>
  <si>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</si>
  <si>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</si>
  <si>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</si>
  <si>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</si>
  <si>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</si>
  <si>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</si>
  <si>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</si>
  <si>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</si>
  <si>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</si>
  <si>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</si>
  <si>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</si>
  <si>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</si>
  <si>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</si>
  <si>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</si>
  <si>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</si>
  <si>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</si>
  <si>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</si>
  <si>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</si>
  <si>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</si>
  <si>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</si>
  <si>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</si>
  <si>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</si>
  <si>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</si>
  <si>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</si>
  <si>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</si>
  <si>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</si>
  <si>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</si>
  <si>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</si>
  <si>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</si>
  <si>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</si>
  <si>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</si>
  <si>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</si>
  <si>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</si>
  <si>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</si>
  <si>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</si>
  <si>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</si>
  <si>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</si>
  <si>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</si>
  <si>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</si>
  <si>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</si>
  <si>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</si>
  <si>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</si>
  <si>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</si>
  <si>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</si>
  <si>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</si>
  <si>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</si>
  <si>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</si>
  <si>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</si>
  <si>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</si>
  <si>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</si>
  <si>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</si>
  <si>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</si>
  <si>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</si>
  <si>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</si>
  <si>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</si>
  <si>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</si>
  <si>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</si>
  <si>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</si>
  <si>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</si>
  <si>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</si>
  <si>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</si>
  <si>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</si>
  <si>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</si>
  <si>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</si>
  <si>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</si>
  <si>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</si>
  <si>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</si>
  <si>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</si>
  <si>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</si>
  <si>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</si>
  <si>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</si>
  <si>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</si>
  <si>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</si>
  <si>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</si>
  <si>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</si>
  <si>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</si>
  <si>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</si>
  <si>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</si>
  <si>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</si>
  <si>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</si>
  <si>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</si>
  <si>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</si>
  <si>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</si>
  <si>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</si>
  <si>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</si>
  <si>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</si>
  <si>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</si>
  <si>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</si>
  <si>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</si>
  <si>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</si>
  <si>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</si>
  <si>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</si>
  <si>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</si>
  <si>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</si>
  <si>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</si>
  <si>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</si>
  <si>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</si>
  <si>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</si>
  <si>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</si>
  <si>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</si>
  <si>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</si>
  <si>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</si>
  <si>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</si>
  <si>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</si>
  <si>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</si>
  <si>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</si>
  <si>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</si>
  <si>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</si>
  <si>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</si>
  <si>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</si>
  <si>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</si>
  <si>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</si>
  <si>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</si>
  <si>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</si>
  <si>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</si>
  <si>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</si>
  <si>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</si>
  <si>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</si>
  <si>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</si>
  <si>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</si>
  <si>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</si>
  <si>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</si>
  <si>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</si>
  <si>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</si>
  <si>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</si>
  <si>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</si>
  <si>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</si>
  <si>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</si>
  <si>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</si>
  <si>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</si>
  <si>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</si>
  <si>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</si>
  <si>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</si>
  <si>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</si>
  <si>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</si>
  <si>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</si>
  <si>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</si>
  <si>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</si>
  <si>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</si>
  <si>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</si>
  <si>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</si>
  <si>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</si>
  <si>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</si>
  <si>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</si>
  <si>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</si>
  <si>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</si>
  <si>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</si>
  <si>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</si>
  <si>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</si>
  <si>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</si>
  <si>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</si>
  <si>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</si>
  <si>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</si>
  <si>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</si>
  <si>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</si>
  <si>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</si>
  <si>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</si>
  <si>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</si>
  <si>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</si>
  <si>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</si>
  <si>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</si>
  <si>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</si>
  <si>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</si>
  <si>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</si>
  <si>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</si>
  <si>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</si>
  <si>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</si>
  <si>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</si>
  <si>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</si>
  <si>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</si>
  <si>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</si>
  <si>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</si>
  <si>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</si>
  <si>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</si>
  <si>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</si>
  <si>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</si>
  <si>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</si>
  <si>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</si>
  <si>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</si>
  <si>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</si>
  <si>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</si>
  <si>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</si>
  <si>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</si>
  <si>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</si>
  <si>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</si>
  <si>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</si>
  <si>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</si>
  <si>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</si>
  <si>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</si>
  <si>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</si>
  <si>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</si>
  <si>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</si>
  <si>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</si>
  <si>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</si>
  <si>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</si>
  <si>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</si>
  <si>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</si>
  <si>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</si>
  <si>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</si>
  <si>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</si>
  <si>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</si>
  <si>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</si>
  <si>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</si>
  <si>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</si>
  <si>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</si>
  <si>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</si>
  <si>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</si>
  <si>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</si>
  <si>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</si>
  <si>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</si>
  <si>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</si>
  <si>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</si>
  <si>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</si>
  <si>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</si>
  <si>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</si>
  <si>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</si>
  <si>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</si>
  <si>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</si>
  <si>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</si>
  <si>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</si>
  <si>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</si>
  <si>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</si>
  <si>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</si>
  <si>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</si>
  <si>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</si>
  <si>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</si>
  <si>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</si>
  <si>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</si>
  <si>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</si>
  <si>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</si>
  <si>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</si>
  <si>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</si>
  <si>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</si>
  <si>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</si>
  <si>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</si>
  <si>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</si>
  <si>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</si>
  <si>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</si>
  <si>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</si>
  <si>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</si>
  <si>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</si>
  <si>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</si>
  <si>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</si>
  <si>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</si>
  <si>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</si>
  <si>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</si>
  <si>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</si>
  <si>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</si>
  <si>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</si>
  <si>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</si>
  <si>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</si>
  <si>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</si>
  <si>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</si>
  <si>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</si>
  <si>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</si>
  <si>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</si>
  <si>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</si>
  <si>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</si>
  <si>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</si>
  <si>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</si>
  <si>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</si>
  <si>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</si>
  <si>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</si>
  <si>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</si>
  <si>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</si>
  <si>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</si>
  <si>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</si>
  <si>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</si>
  <si>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</si>
  <si>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</si>
  <si>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</si>
  <si>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</si>
  <si>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</si>
  <si>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</si>
  <si>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</si>
  <si>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</si>
  <si>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</si>
  <si>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</si>
  <si>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</si>
  <si>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</si>
  <si>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</si>
  <si>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</si>
  <si>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</si>
  <si>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</si>
  <si>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</si>
  <si>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</si>
  <si>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</si>
  <si>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</si>
  <si>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</si>
  <si>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</si>
  <si>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</si>
  <si>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</si>
  <si>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</si>
  <si>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</si>
  <si>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</si>
  <si>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</si>
  <si>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</si>
  <si>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</si>
  <si>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</si>
  <si>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</si>
  <si>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</si>
  <si>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</si>
  <si>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</si>
  <si>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</si>
  <si>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</si>
  <si>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</si>
  <si>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</si>
  <si>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</si>
  <si>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</si>
  <si>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</si>
  <si>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</si>
  <si>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</si>
  <si>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</si>
  <si>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</si>
  <si>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</si>
  <si>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</si>
  <si>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</si>
  <si>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</si>
  <si>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</si>
  <si>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</si>
  <si>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</si>
  <si>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</si>
  <si>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</si>
  <si>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</si>
  <si>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</si>
  <si>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</si>
  <si>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</si>
  <si>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</si>
  <si>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</si>
  <si>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</si>
  <si>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</si>
  <si>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</si>
  <si>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</si>
  <si>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</si>
  <si>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</si>
  <si>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</si>
  <si>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</si>
  <si>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</si>
  <si>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</si>
  <si>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</si>
  <si>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</si>
  <si>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</si>
  <si>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</si>
  <si>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</si>
  <si>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</si>
  <si>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</si>
  <si>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</si>
  <si>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</si>
  <si>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</si>
  <si>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</si>
  <si>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</si>
  <si>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</si>
  <si>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</si>
  <si>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</si>
  <si>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</si>
  <si>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</si>
  <si>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</si>
  <si>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</si>
  <si>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</si>
  <si>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</si>
  <si>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</si>
  <si>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</si>
  <si>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</si>
  <si>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</si>
  <si>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</si>
  <si>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</si>
  <si>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</si>
  <si>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</si>
  <si>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</si>
  <si>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</si>
  <si>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</si>
  <si>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</si>
  <si>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</si>
  <si>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</si>
  <si>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</si>
  <si>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</si>
  <si>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</si>
  <si>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</si>
  <si>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</si>
  <si>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</si>
  <si>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</si>
  <si>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</si>
  <si>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</si>
  <si>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</si>
  <si>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</si>
  <si>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</si>
  <si>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</si>
  <si>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</si>
  <si>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</si>
  <si>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</si>
  <si>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</si>
  <si>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</si>
  <si>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</si>
  <si>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</si>
  <si>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</si>
  <si>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</si>
  <si>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</si>
  <si>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</si>
  <si>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</si>
  <si>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</si>
  <si>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</si>
  <si>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</si>
  <si>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</si>
  <si>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</si>
  <si>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</si>
  <si>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</si>
  <si>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</si>
  <si>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</si>
  <si>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</si>
  <si>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</si>
  <si>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</si>
  <si>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</si>
  <si>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</si>
  <si>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</si>
  <si>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</si>
  <si>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</si>
  <si>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</si>
  <si>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</si>
  <si>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</si>
  <si>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</si>
  <si>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</si>
  <si>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</si>
  <si>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</si>
  <si>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</si>
  <si>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</si>
  <si>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</si>
  <si>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</si>
  <si>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</si>
  <si>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</si>
  <si>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</si>
  <si>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</si>
  <si>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</si>
  <si>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</si>
  <si>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</si>
  <si>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</si>
  <si>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</si>
  <si>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</si>
  <si>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</si>
  <si>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</si>
  <si>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</si>
  <si>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</si>
  <si>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</si>
  <si>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</si>
  <si>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</si>
  <si>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</si>
  <si>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</si>
  <si>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</si>
  <si>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</si>
  <si>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</si>
  <si>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</si>
  <si>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</si>
  <si>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</si>
  <si>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</si>
  <si>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</si>
  <si>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</si>
  <si>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</si>
  <si>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</si>
  <si>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</si>
  <si>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</si>
  <si>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</si>
  <si>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</si>
  <si>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</si>
  <si>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</si>
  <si>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</si>
  <si>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</si>
  <si>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</si>
  <si>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</si>
  <si>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</si>
  <si>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</si>
  <si>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</si>
  <si>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</si>
  <si>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</si>
  <si>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</si>
  <si>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</si>
  <si>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</si>
  <si>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</si>
  <si>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</si>
  <si>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</si>
  <si>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</si>
  <si>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</si>
  <si>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</si>
  <si>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</si>
  <si>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</si>
  <si>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</si>
  <si>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</si>
  <si>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</si>
  <si>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</si>
  <si>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</si>
  <si>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</si>
  <si>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</si>
  <si>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</si>
  <si>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</si>
  <si>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</si>
  <si>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</si>
  <si>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</si>
  <si>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</si>
  <si>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</si>
  <si>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</si>
  <si>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</si>
  <si>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</si>
  <si>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</si>
  <si>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</si>
  <si>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</si>
  <si>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</si>
  <si>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</si>
  <si>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</si>
  <si>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</si>
  <si>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</si>
  <si>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</si>
  <si>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</si>
  <si>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</si>
  <si>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</si>
  <si>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</si>
  <si>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</si>
  <si>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</si>
  <si>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</si>
  <si>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</si>
  <si>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</si>
  <si>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</si>
  <si>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</si>
  <si>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</si>
  <si>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</si>
  <si>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</si>
  <si>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</si>
  <si>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</si>
  <si>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</si>
  <si>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</si>
  <si>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</si>
  <si>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</si>
  <si>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</si>
  <si>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</si>
  <si>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</si>
  <si>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</si>
  <si>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</si>
  <si>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</si>
  <si>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</si>
  <si>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</si>
  <si>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</si>
  <si>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</si>
  <si>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</si>
  <si>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</si>
  <si>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</si>
  <si>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</si>
  <si>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</si>
  <si>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</si>
  <si>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</si>
  <si>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</si>
  <si>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</si>
  <si>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</si>
  <si>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</si>
  <si>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</si>
  <si>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</si>
  <si>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</si>
  <si>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</si>
  <si>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</si>
  <si>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</si>
  <si>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</si>
  <si>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</si>
  <si>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</si>
  <si>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</si>
  <si>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</si>
  <si>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</si>
  <si>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</si>
  <si>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</si>
  <si>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</si>
  <si>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</si>
  <si>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</si>
  <si>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</si>
  <si>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</si>
  <si>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</si>
  <si>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</si>
  <si>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</si>
  <si>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</si>
  <si>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</si>
  <si>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</si>
  <si>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</si>
  <si>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</si>
  <si>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</si>
  <si>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</si>
  <si>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</si>
  <si>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</si>
  <si>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</si>
  <si>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</si>
  <si>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</si>
  <si>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</si>
  <si>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</si>
  <si>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</si>
  <si>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</si>
  <si>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</si>
  <si>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</si>
  <si>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</si>
  <si>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</si>
  <si>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</si>
  <si>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</si>
  <si>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</si>
  <si>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</si>
  <si>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</si>
  <si>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</si>
  <si>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</si>
  <si>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</si>
  <si>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</si>
  <si>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</si>
  <si>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</si>
  <si>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</si>
  <si>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</si>
  <si>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</si>
  <si>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</si>
  <si>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</si>
  <si>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</si>
  <si>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</si>
  <si>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</si>
  <si>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</si>
  <si>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</si>
  <si>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</si>
  <si>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</si>
  <si>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</si>
  <si>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</si>
  <si>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</si>
  <si>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</si>
  <si>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</si>
  <si>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</si>
  <si>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</si>
  <si>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</si>
  <si>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</si>
  <si>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</si>
  <si>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</si>
  <si>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</si>
  <si>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</si>
  <si>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</si>
  <si>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</si>
  <si>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</si>
  <si>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</si>
  <si>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</si>
  <si>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</si>
  <si>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</si>
  <si>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</si>
  <si>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</si>
  <si>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</si>
  <si>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</si>
  <si>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</si>
  <si>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</si>
  <si>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</si>
  <si>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</si>
  <si>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</si>
  <si>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</si>
  <si>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</si>
  <si>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</si>
  <si>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</si>
  <si>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</si>
  <si>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</si>
  <si>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</si>
  <si>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</si>
  <si>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</si>
  <si>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</si>
  <si>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</si>
  <si>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</si>
  <si>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</si>
  <si>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</si>
  <si>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</si>
  <si>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</si>
  <si>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</si>
  <si>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</si>
  <si>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</si>
  <si>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</si>
  <si>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</si>
  <si>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</si>
  <si>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</si>
  <si>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</si>
  <si>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</si>
  <si>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</si>
  <si>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</si>
  <si>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</si>
  <si>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</si>
  <si>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</si>
  <si>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</si>
  <si>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</si>
  <si>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</si>
  <si>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</si>
  <si>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</si>
  <si>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</si>
  <si>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</si>
  <si>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</si>
  <si>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</si>
  <si>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</si>
  <si>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</si>
  <si>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</si>
  <si>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</si>
  <si>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</si>
  <si>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</si>
  <si>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</si>
  <si>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</si>
  <si>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</si>
  <si>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</si>
  <si>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</si>
  <si>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</si>
  <si>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</si>
  <si>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</si>
  <si>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</si>
  <si>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</si>
  <si>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</si>
  <si>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</si>
  <si>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</si>
  <si>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</si>
  <si>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</si>
  <si>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</si>
  <si>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</si>
  <si>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</si>
  <si>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</si>
  <si>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</si>
  <si>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</si>
  <si>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</si>
  <si>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</si>
  <si>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</si>
  <si>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</si>
  <si>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</si>
  <si>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</si>
  <si>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</si>
  <si>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</si>
  <si>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</si>
  <si>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</si>
  <si>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</si>
  <si>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</si>
  <si>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</si>
  <si>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</si>
  <si>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</si>
  <si>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</si>
  <si>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</si>
  <si>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</si>
  <si>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</si>
  <si>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</si>
  <si>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</si>
  <si>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</si>
  <si>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</si>
  <si>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</si>
  <si>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</si>
  <si>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</si>
  <si>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</si>
  <si>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</si>
  <si>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</si>
  <si>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</si>
  <si>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</si>
  <si>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</si>
  <si>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</si>
  <si>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</si>
  <si>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</si>
  <si>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</si>
  <si>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</si>
  <si>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</si>
  <si>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</si>
  <si>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</si>
  <si>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</si>
  <si>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</si>
  <si>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</si>
  <si>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</si>
  <si>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</si>
  <si>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</si>
  <si>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</si>
  <si>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</si>
  <si>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</si>
  <si>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</si>
  <si>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</si>
  <si>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</si>
  <si>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</si>
  <si>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</si>
  <si>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</si>
  <si>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</si>
  <si>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</si>
  <si>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</si>
  <si>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</si>
  <si>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</si>
  <si>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</si>
  <si>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</si>
  <si>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</si>
  <si>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</si>
  <si>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</si>
  <si>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</si>
  <si>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</si>
  <si>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</si>
  <si>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</si>
  <si>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</si>
  <si>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</si>
  <si>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</si>
  <si>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</si>
  <si>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</si>
  <si>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</si>
  <si>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</si>
  <si>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</si>
  <si>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</si>
  <si>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</si>
  <si>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</si>
  <si>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</si>
  <si>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</si>
  <si>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</si>
  <si>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</si>
  <si>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</si>
  <si>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</si>
  <si>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</si>
  <si>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</si>
  <si>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</si>
  <si>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</si>
  <si>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</si>
  <si>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</si>
  <si>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</si>
  <si>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</si>
  <si>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</si>
  <si>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</si>
  <si>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</si>
  <si>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</si>
  <si>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</si>
  <si>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</si>
  <si>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</si>
  <si>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</si>
  <si>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</si>
  <si>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</si>
  <si>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</si>
  <si>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</si>
  <si>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</si>
  <si>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</si>
  <si>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</si>
  <si>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</si>
  <si>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</si>
  <si>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</si>
  <si>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</si>
  <si>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</si>
  <si>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</si>
  <si>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</si>
  <si>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</si>
  <si>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</si>
  <si>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</si>
  <si>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</si>
  <si>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</si>
  <si>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</si>
  <si>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</si>
  <si>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</si>
  <si>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</si>
  <si>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</si>
  <si>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</si>
  <si>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</si>
  <si>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</si>
  <si>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</si>
  <si>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</si>
  <si>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</si>
  <si>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</si>
  <si>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</si>
  <si>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</si>
  <si>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</si>
  <si>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</si>
  <si>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</si>
  <si>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</si>
  <si>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</si>
  <si>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</si>
  <si>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</si>
  <si>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</si>
  <si>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</si>
  <si>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</si>
  <si>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</si>
  <si>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</si>
  <si>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</si>
  <si>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</si>
  <si>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</si>
  <si>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</si>
  <si>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</si>
  <si>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</si>
  <si>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</si>
  <si>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</si>
  <si>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</si>
  <si>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</si>
  <si>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</si>
  <si>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</si>
  <si>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</si>
  <si>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</si>
  <si>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</si>
  <si>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</si>
  <si>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</si>
  <si>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</si>
  <si>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</si>
  <si>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</si>
  <si>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</si>
  <si>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</si>
  <si>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</si>
  <si>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</si>
  <si>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</si>
  <si>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</si>
  <si>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</si>
  <si>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</si>
  <si>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</si>
  <si>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</si>
  <si>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</si>
  <si>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</si>
  <si>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</si>
  <si>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</si>
  <si>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</si>
  <si>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</si>
  <si>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</si>
  <si>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</si>
  <si>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</si>
  <si>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</si>
  <si>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</si>
  <si>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</si>
  <si>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</si>
  <si>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</si>
  <si>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</si>
  <si>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</si>
  <si>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</si>
  <si>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</si>
  <si>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</si>
  <si>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</si>
  <si>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</si>
  <si>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</si>
  <si>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</si>
  <si>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</si>
  <si>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</si>
  <si>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</si>
  <si>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</si>
  <si>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</si>
  <si>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</si>
  <si>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</si>
  <si>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</si>
  <si>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</si>
  <si>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</si>
  <si>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</si>
  <si>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</si>
  <si>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</si>
  <si>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</si>
  <si>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</si>
  <si>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</si>
  <si>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</si>
  <si>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</si>
  <si>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</si>
  <si>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</si>
  <si>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</si>
  <si>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</si>
  <si>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</si>
  <si>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</si>
  <si>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</si>
  <si>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</si>
  <si>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</si>
  <si>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</si>
  <si>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</si>
  <si>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</si>
  <si>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</si>
  <si>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</si>
  <si>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</si>
  <si>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</si>
  <si>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</si>
  <si>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</si>
  <si>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</si>
  <si>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</si>
  <si>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</si>
  <si>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</si>
  <si>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</si>
  <si>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</si>
  <si>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</si>
  <si>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</si>
  <si>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</si>
  <si>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</si>
  <si>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</si>
  <si>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</si>
  <si>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</si>
  <si>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</si>
  <si>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</si>
  <si>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</si>
  <si>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</si>
  <si>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</si>
  <si>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</si>
  <si>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</si>
  <si>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</si>
  <si>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</si>
  <si>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</si>
  <si>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</si>
  <si>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</si>
  <si>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</si>
  <si>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</si>
  <si>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</si>
  <si>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</si>
  <si>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</si>
  <si>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</si>
  <si>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</si>
  <si>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</si>
  <si>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</si>
  <si>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</si>
  <si>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</si>
  <si>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</si>
  <si>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</si>
  <si>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</si>
  <si>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</si>
  <si>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</si>
  <si>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</si>
  <si>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</si>
  <si>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</si>
  <si>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</si>
  <si>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</si>
  <si>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</si>
  <si>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</si>
  <si>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</si>
  <si>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</si>
  <si>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</si>
  <si>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</si>
  <si>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</si>
  <si>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</si>
  <si>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</si>
  <si>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</si>
  <si>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</si>
  <si>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</si>
  <si>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</si>
  <si>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</si>
  <si>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</si>
  <si>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</si>
  <si>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</si>
  <si>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</si>
  <si>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</si>
  <si>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</si>
  <si>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</si>
  <si>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</si>
  <si>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</si>
  <si>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</si>
  <si>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</si>
  <si>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</si>
  <si>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</si>
  <si>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</si>
  <si>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</si>
  <si>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</si>
  <si>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</si>
  <si>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</si>
  <si>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</si>
  <si>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</si>
  <si>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</si>
  <si>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</si>
  <si>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</si>
  <si>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</si>
  <si>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</si>
  <si>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</si>
  <si>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</si>
  <si>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</si>
  <si>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</si>
  <si>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</si>
  <si>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</si>
  <si>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</si>
  <si>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</si>
  <si>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</si>
  <si>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</si>
  <si>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</si>
  <si>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</si>
  <si>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</si>
  <si>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</si>
  <si>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</si>
  <si>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</si>
  <si>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</si>
  <si>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</si>
  <si>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</si>
  <si>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</si>
  <si>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</si>
  <si>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</si>
  <si>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</si>
  <si>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</si>
  <si>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</si>
  <si>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</si>
  <si>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</si>
  <si>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</si>
  <si>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</si>
  <si>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</si>
  <si>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</si>
  <si>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</si>
  <si>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</si>
  <si>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</si>
  <si>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</si>
  <si>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</si>
  <si>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</si>
  <si>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</si>
  <si>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</si>
  <si>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</si>
  <si>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</si>
  <si>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</si>
  <si>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</si>
  <si>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</si>
  <si>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</si>
  <si>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</si>
  <si>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</si>
  <si>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</si>
  <si>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</si>
  <si>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</si>
  <si>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</si>
  <si>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</si>
  <si>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</si>
  <si>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</si>
  <si>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</si>
  <si>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</si>
  <si>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</si>
  <si>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</si>
  <si>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</si>
  <si>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</si>
  <si>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</si>
  <si>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</si>
  <si>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</si>
  <si>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</si>
  <si>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</si>
  <si>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</si>
  <si>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</si>
  <si>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</si>
  <si>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</si>
  <si>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</si>
  <si>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</si>
  <si>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</si>
  <si>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</si>
  <si>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</si>
  <si>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</si>
  <si>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</si>
  <si>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</si>
  <si>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</si>
  <si>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</si>
  <si>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</si>
  <si>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</si>
  <si>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</si>
  <si>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</si>
  <si>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</si>
  <si>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</si>
  <si>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</si>
  <si>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</si>
  <si>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</si>
  <si>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</si>
  <si>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</si>
  <si>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</si>
  <si>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</si>
  <si>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</si>
  <si>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</si>
  <si>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</si>
  <si>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</si>
  <si>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</si>
  <si>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</si>
  <si>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</si>
  <si>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</si>
  <si>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</si>
  <si>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</si>
  <si>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</si>
  <si>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</si>
  <si>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</si>
  <si>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</si>
  <si>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</si>
  <si>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</si>
  <si>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</si>
  <si>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</si>
  <si>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</si>
  <si>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</si>
  <si>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</si>
  <si>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</si>
  <si>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</si>
  <si>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</si>
  <si>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</si>
  <si>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</si>
  <si>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</si>
  <si>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</si>
  <si>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</si>
  <si>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</si>
  <si>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</si>
  <si>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</si>
  <si>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</si>
  <si>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</si>
  <si>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</si>
  <si>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</si>
  <si>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</si>
  <si>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</si>
  <si>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</si>
  <si>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</si>
  <si>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</si>
  <si>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</si>
  <si>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</si>
  <si>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</si>
  <si>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</si>
  <si>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</si>
  <si>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</si>
  <si>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</si>
  <si>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</si>
  <si>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</si>
  <si>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</si>
  <si>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</si>
  <si>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</si>
  <si>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</si>
  <si>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</si>
  <si>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</si>
  <si>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</si>
  <si>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</si>
  <si>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</si>
  <si>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</si>
  <si>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</si>
  <si>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</si>
  <si>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</si>
  <si>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</si>
  <si>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</si>
  <si>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</si>
  <si>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</si>
  <si>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</si>
  <si>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</si>
  <si>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</si>
  <si>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</si>
  <si>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</si>
  <si>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</si>
  <si>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</si>
  <si>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</si>
  <si>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</si>
  <si>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</si>
  <si>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</si>
  <si>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</si>
  <si>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</si>
  <si>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</si>
  <si>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</si>
  <si>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</si>
  <si>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</si>
  <si>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</si>
  <si>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</si>
  <si>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</si>
  <si>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</si>
  <si>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</si>
  <si>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</si>
  <si>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</si>
  <si>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</si>
  <si>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</si>
  <si>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</si>
  <si>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</si>
  <si>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</si>
  <si>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</si>
  <si>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</si>
  <si>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</si>
  <si>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</si>
  <si>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</si>
  <si>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</si>
  <si>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</si>
  <si>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</si>
  <si>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</si>
  <si>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</si>
  <si>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</si>
  <si>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</si>
  <si>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</si>
  <si>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</si>
  <si>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</si>
  <si>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</si>
  <si>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</si>
  <si>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</si>
  <si>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</si>
  <si>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</si>
  <si>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</si>
  <si>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</si>
  <si>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</si>
  <si>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</si>
  <si>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</si>
  <si>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</si>
  <si>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</si>
  <si>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</si>
  <si>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</si>
  <si>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</si>
  <si>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</si>
  <si>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</si>
  <si>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</si>
  <si>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</si>
  <si>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</si>
  <si>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</si>
  <si>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</si>
  <si>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</si>
  <si>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</si>
  <si>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</si>
  <si>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</si>
  <si>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</si>
  <si>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</si>
  <si>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</si>
  <si>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</si>
  <si>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</si>
  <si>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</si>
  <si>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</si>
  <si>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</si>
  <si>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</si>
  <si>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</si>
  <si>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</si>
  <si>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</si>
  <si>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</si>
  <si>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</si>
  <si>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</si>
  <si>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</si>
  <si>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</si>
  <si>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</si>
  <si>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</si>
  <si>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</si>
  <si>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</si>
  <si>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</si>
  <si>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</si>
  <si>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</si>
  <si>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</si>
  <si>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</si>
  <si>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</si>
  <si>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</si>
  <si>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</si>
  <si>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</si>
  <si>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</si>
  <si>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</si>
  <si>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</si>
  <si>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</si>
  <si>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</si>
  <si>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</si>
  <si>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</si>
  <si>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</si>
  <si>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</si>
  <si>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</si>
  <si>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</si>
  <si>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</si>
  <si>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</si>
  <si>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</si>
  <si>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</si>
  <si>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</si>
  <si>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</si>
  <si>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</si>
  <si>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</si>
  <si>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</si>
  <si>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</si>
  <si>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</si>
  <si>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</si>
  <si>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</si>
  <si>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</si>
  <si>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</si>
  <si>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</si>
  <si>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</si>
  <si>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</si>
  <si>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</si>
  <si>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</si>
  <si>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</si>
  <si>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</si>
  <si>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</si>
  <si>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</si>
  <si>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</si>
  <si>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</si>
  <si>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</si>
  <si>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</si>
  <si>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</si>
  <si>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</si>
  <si>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</si>
  <si>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</si>
  <si>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</si>
  <si>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</si>
  <si>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</si>
  <si>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</si>
  <si>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</si>
  <si>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</si>
  <si>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</si>
  <si>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</si>
  <si>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</si>
  <si>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</si>
  <si>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</si>
  <si>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</si>
  <si>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</si>
  <si>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</si>
  <si>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</si>
  <si>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</si>
  <si>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</si>
  <si>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</si>
  <si>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</si>
  <si>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</si>
  <si>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</si>
  <si>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</si>
  <si>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</si>
  <si>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</si>
  <si>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</si>
  <si>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</si>
  <si>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</si>
  <si>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</si>
  <si>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</si>
  <si>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</si>
  <si>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</si>
  <si>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</si>
  <si>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</si>
  <si>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</si>
  <si>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</si>
  <si>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</si>
  <si>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</si>
  <si>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</si>
  <si>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</si>
  <si>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</si>
  <si>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</si>
  <si>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</si>
  <si>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</si>
  <si>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</si>
  <si>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</si>
  <si>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</si>
  <si>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</si>
  <si>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</si>
  <si>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</si>
  <si>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</si>
  <si>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</si>
  <si>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</si>
  <si>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</si>
  <si>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</si>
  <si>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</si>
  <si>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</si>
  <si>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</si>
  <si>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</si>
  <si>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</si>
  <si>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</si>
  <si>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</si>
  <si>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</si>
  <si>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</si>
  <si>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</si>
  <si>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</si>
  <si>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</si>
  <si>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</si>
  <si>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</si>
  <si>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</si>
  <si>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</si>
  <si>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</si>
  <si>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</si>
  <si>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</si>
  <si>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</si>
  <si>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</si>
  <si>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</si>
  <si>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</si>
  <si>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</si>
  <si>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</si>
  <si>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</si>
  <si>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</si>
  <si>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</si>
  <si>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</si>
  <si>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</si>
  <si>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</si>
  <si>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</si>
  <si>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</si>
  <si>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</si>
  <si>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</si>
  <si>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</si>
  <si>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</si>
  <si>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</si>
  <si>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</si>
  <si>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</si>
  <si>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</si>
  <si>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</si>
  <si>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</si>
  <si>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</si>
  <si>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</si>
  <si>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</si>
  <si>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</si>
  <si>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</si>
  <si>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</si>
  <si>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</si>
  <si>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</si>
  <si>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</si>
  <si>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</si>
  <si>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</si>
  <si>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</si>
  <si>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</si>
  <si>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</si>
  <si>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</si>
  <si>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</si>
  <si>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</si>
  <si>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</si>
  <si>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</si>
  <si>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</si>
  <si>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</si>
  <si>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</si>
  <si>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</si>
  <si>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</si>
  <si>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</si>
  <si>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</si>
  <si>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</si>
  <si>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</si>
  <si>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</si>
  <si>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</si>
  <si>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</si>
  <si>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</si>
  <si>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</si>
  <si>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</si>
  <si>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</si>
  <si>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</si>
  <si>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</si>
  <si>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</si>
  <si>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</si>
  <si>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</si>
  <si>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</si>
  <si>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</si>
  <si>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</si>
  <si>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</si>
  <si>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</si>
  <si>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</si>
  <si>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</si>
  <si>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</si>
  <si>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</si>
  <si>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</si>
  <si>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</si>
  <si>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</si>
  <si>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</si>
  <si>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</si>
  <si>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</si>
  <si>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</si>
  <si>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</si>
  <si>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</si>
  <si>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</si>
  <si>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</si>
  <si>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</si>
  <si>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</si>
  <si>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</si>
  <si>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</si>
  <si>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</si>
  <si>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</si>
  <si>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</si>
  <si>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</si>
  <si>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</si>
  <si>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</si>
  <si>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</si>
  <si>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</si>
  <si>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</si>
  <si>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</si>
  <si>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</si>
  <si>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</si>
  <si>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</si>
  <si>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</si>
  <si>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</si>
  <si>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</si>
  <si>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</si>
  <si>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</si>
  <si>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</si>
  <si>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</si>
  <si>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</si>
  <si>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</si>
  <si>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</si>
  <si>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</si>
  <si>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</si>
  <si>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</si>
  <si>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</si>
  <si>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</si>
  <si>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</si>
  <si>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</si>
  <si>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</si>
  <si>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</si>
  <si>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</si>
  <si>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</si>
  <si>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</si>
  <si>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</si>
  <si>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</si>
  <si>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</si>
  <si>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</si>
  <si>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</si>
  <si>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</si>
  <si>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</si>
  <si>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</si>
  <si>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</si>
  <si>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</si>
  <si>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</si>
  <si>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</si>
  <si>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</si>
  <si>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</si>
  <si>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</si>
  <si>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</si>
  <si>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</si>
  <si>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</si>
  <si>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</si>
  <si>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</si>
  <si>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</si>
  <si>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</si>
  <si>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</si>
  <si>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</si>
  <si>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</si>
  <si>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</si>
  <si>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</si>
  <si>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</si>
  <si>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</si>
  <si>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</si>
  <si>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</si>
  <si>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</si>
  <si>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</si>
  <si>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</si>
  <si>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</si>
  <si>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</si>
  <si>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</si>
  <si>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</si>
  <si>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</si>
  <si>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</si>
  <si>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</si>
  <si>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</si>
  <si>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</si>
  <si>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</si>
  <si>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</si>
  <si>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</si>
  <si>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</si>
  <si>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</si>
  <si>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</si>
  <si>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</si>
  <si>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</si>
  <si>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</si>
  <si>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</si>
  <si>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</si>
  <si>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</si>
  <si>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</si>
  <si>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</si>
  <si>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</si>
  <si>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</si>
  <si>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</si>
  <si>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</si>
  <si>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</si>
  <si>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</si>
  <si>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</si>
  <si>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</si>
  <si>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</si>
  <si>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</si>
  <si>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</si>
  <si>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</si>
  <si>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</si>
  <si>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</si>
  <si>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</si>
  <si>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</si>
  <si>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</si>
  <si>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</si>
  <si>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</si>
  <si>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</si>
  <si>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</si>
  <si>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</si>
  <si>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</si>
  <si>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</si>
  <si>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</si>
  <si>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</si>
  <si>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</si>
  <si>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</si>
  <si>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</si>
  <si>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</si>
  <si>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</si>
  <si>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</si>
  <si>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</si>
  <si>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</si>
  <si>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</si>
  <si>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</si>
  <si>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</si>
  <si>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</si>
  <si>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</si>
  <si>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</si>
  <si>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</si>
  <si>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</si>
  <si>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</si>
  <si>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</si>
  <si>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</si>
  <si>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</si>
  <si>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</si>
  <si>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</si>
  <si>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</si>
  <si>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</si>
  <si>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</si>
  <si>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</si>
  <si>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</si>
  <si>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</si>
  <si>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</si>
  <si>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</si>
  <si>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</si>
  <si>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</si>
  <si>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</si>
  <si>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</si>
  <si>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</si>
  <si>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</si>
  <si>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</si>
  <si>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</si>
  <si>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</si>
  <si>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</si>
  <si>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</si>
  <si>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</si>
  <si>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</si>
  <si>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</si>
  <si>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</si>
  <si>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</si>
  <si>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</si>
  <si>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</si>
  <si>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</si>
  <si>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</si>
  <si>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</si>
  <si>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</si>
  <si>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</si>
  <si>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</si>
  <si>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</si>
  <si>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</si>
  <si>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</si>
  <si>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</si>
  <si>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</si>
  <si>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</si>
  <si>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</si>
  <si>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</si>
  <si>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</si>
  <si>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</si>
  <si>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</si>
  <si>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</si>
  <si>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</si>
  <si>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</si>
  <si>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</si>
  <si>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</si>
  <si>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</si>
  <si>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</si>
  <si>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</si>
  <si>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</si>
  <si>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</si>
  <si>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</si>
  <si>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</si>
  <si>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</si>
  <si>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</si>
  <si>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</si>
  <si>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</si>
  <si>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</si>
  <si>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</si>
  <si>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</si>
  <si>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</si>
  <si>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</si>
  <si>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</si>
  <si>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</si>
  <si>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</si>
  <si>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</si>
  <si>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</si>
  <si>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</si>
  <si>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</si>
  <si>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</si>
  <si>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</si>
  <si>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</si>
  <si>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</si>
  <si>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</si>
  <si>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</si>
  <si>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</si>
  <si>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</si>
  <si>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</si>
  <si>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</si>
  <si>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</si>
  <si>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</si>
  <si>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</si>
  <si>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</si>
  <si>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</si>
  <si>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</si>
  <si>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</si>
  <si>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</si>
  <si>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</si>
  <si>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</si>
  <si>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</si>
  <si>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</si>
  <si>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</si>
  <si>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</si>
  <si>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</si>
  <si>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</si>
  <si>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</si>
  <si>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</si>
  <si>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</si>
  <si>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</si>
  <si>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</si>
  <si>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</si>
  <si>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</si>
  <si>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</si>
  <si>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</si>
  <si>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</si>
  <si>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</si>
  <si>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</si>
  <si>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</si>
  <si>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</si>
  <si>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</si>
  <si>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</si>
  <si>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</si>
  <si>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</si>
  <si>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</si>
  <si>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</si>
  <si>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</si>
  <si>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</si>
  <si>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</si>
  <si>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</si>
  <si>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</si>
  <si>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</si>
  <si>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</si>
  <si>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</si>
  <si>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</si>
  <si>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</si>
  <si>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</si>
  <si>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</si>
  <si>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</si>
  <si>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</si>
  <si>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</si>
  <si>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</si>
  <si>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</si>
  <si>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</si>
  <si>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</si>
  <si>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</si>
  <si>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</si>
  <si>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</si>
  <si>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</si>
  <si>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</si>
  <si>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</si>
  <si>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</si>
  <si>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</si>
  <si>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</si>
  <si>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</si>
  <si>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</si>
  <si>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</si>
  <si>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</si>
  <si>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</si>
  <si>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</si>
  <si>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</si>
  <si>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</si>
  <si>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</si>
  <si>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</si>
  <si>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</si>
  <si>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</si>
  <si>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</si>
  <si>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</si>
  <si>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</si>
  <si>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</si>
  <si>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</si>
  <si>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</si>
  <si>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</si>
  <si>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</si>
  <si>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</si>
  <si>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</si>
  <si>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</si>
  <si>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</si>
  <si>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</si>
  <si>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</si>
  <si>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</si>
  <si>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</si>
  <si>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</si>
  <si>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</si>
  <si>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</si>
  <si>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</si>
  <si>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</si>
  <si>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</si>
  <si>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</si>
  <si>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</si>
  <si>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</si>
  <si>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</si>
  <si>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</si>
  <si>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</si>
  <si>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</si>
  <si>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</si>
  <si>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</si>
  <si>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</si>
  <si>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</si>
  <si>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</si>
  <si>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</si>
  <si>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</si>
  <si>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</si>
  <si>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</si>
  <si>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</si>
  <si>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</si>
  <si>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</si>
  <si>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</si>
  <si>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</si>
  <si>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</si>
  <si>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</si>
  <si>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</si>
  <si>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</si>
  <si>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</si>
  <si>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</si>
  <si>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</si>
  <si>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</si>
  <si>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</si>
  <si>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</si>
  <si>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</si>
  <si>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</si>
  <si>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</si>
  <si>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</si>
  <si>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</si>
  <si>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</si>
  <si>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</si>
  <si>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</si>
  <si>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</si>
  <si>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</si>
  <si>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</si>
  <si>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</si>
  <si>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</si>
  <si>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</si>
  <si>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</si>
  <si>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</si>
  <si>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</si>
  <si>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</si>
  <si>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</si>
  <si>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</si>
  <si>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</si>
  <si>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</si>
  <si>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</si>
  <si>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</si>
  <si>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</si>
  <si>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</si>
  <si>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</si>
  <si>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</si>
  <si>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</si>
  <si>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</si>
  <si>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</si>
  <si>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</si>
  <si>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</si>
  <si>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</si>
  <si>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</si>
  <si>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</si>
  <si>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</si>
  <si>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</si>
  <si>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</si>
  <si>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</si>
  <si>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</si>
  <si>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</si>
  <si>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</si>
  <si>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</si>
  <si>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</si>
  <si>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</si>
  <si>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</si>
  <si>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</si>
  <si>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</si>
  <si>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</si>
  <si>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</si>
  <si>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</si>
  <si>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</si>
  <si>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</si>
  <si>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</si>
  <si>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</si>
  <si>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</si>
  <si>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</si>
  <si>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</si>
  <si>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</si>
  <si>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</si>
  <si>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</si>
  <si>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</si>
  <si>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</si>
  <si>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</si>
  <si>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</si>
  <si>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</si>
  <si>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</si>
  <si>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</si>
  <si>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</si>
  <si>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</si>
  <si>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</si>
  <si>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</si>
  <si>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</si>
  <si>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</si>
  <si>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</si>
  <si>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</si>
  <si>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</si>
  <si>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</si>
  <si>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</si>
  <si>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</si>
  <si>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</si>
  <si>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</si>
  <si>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</si>
  <si>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</si>
  <si>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</si>
  <si>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</si>
  <si>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</si>
  <si>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</si>
  <si>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</si>
  <si>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</si>
  <si>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</si>
  <si>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</si>
  <si>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</si>
  <si>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</si>
  <si>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</si>
  <si>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</si>
  <si>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</si>
  <si>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</si>
  <si>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</si>
  <si>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</si>
  <si>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</si>
  <si>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</si>
  <si>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</si>
  <si>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</si>
  <si>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</si>
  <si>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</si>
  <si>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</si>
  <si>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</si>
  <si>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</si>
  <si>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</si>
  <si>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</si>
  <si>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</si>
  <si>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</si>
  <si>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</si>
  <si>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</si>
  <si>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</si>
  <si>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</si>
  <si>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</si>
  <si>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</si>
  <si>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</si>
  <si>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</si>
  <si>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</si>
  <si>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</si>
  <si>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</si>
  <si>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</si>
  <si>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</si>
  <si>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</si>
  <si>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</si>
  <si>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</si>
  <si>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</si>
  <si>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</si>
  <si>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</si>
  <si>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</si>
  <si>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</si>
  <si>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</si>
  <si>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</si>
  <si>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</si>
  <si>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</si>
  <si>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</si>
  <si>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</si>
  <si>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</si>
  <si>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</si>
  <si>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</si>
  <si>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</si>
  <si>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</si>
  <si>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</si>
  <si>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</si>
  <si>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</si>
  <si>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</si>
  <si>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</si>
  <si>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</si>
  <si>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</si>
  <si>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</si>
  <si>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</si>
  <si>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</si>
  <si>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</si>
  <si>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</si>
  <si>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</si>
  <si>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</si>
  <si>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</si>
  <si>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</si>
  <si>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</si>
  <si>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</si>
  <si>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</si>
  <si>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</si>
  <si>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</si>
  <si>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</si>
  <si>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</si>
  <si>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</si>
  <si>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</si>
  <si>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</si>
  <si>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</si>
  <si>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</si>
  <si>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</si>
  <si>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</si>
  <si>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</si>
  <si>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</si>
  <si>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</si>
  <si>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</si>
  <si>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</si>
  <si>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</si>
  <si>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</si>
  <si>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</si>
  <si>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</si>
  <si>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</si>
  <si>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</si>
  <si>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</si>
  <si>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</si>
  <si>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</si>
  <si>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</si>
  <si>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</si>
  <si>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</si>
  <si>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</si>
  <si>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</si>
  <si>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</si>
  <si>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</si>
  <si>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</si>
  <si>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</si>
  <si>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</si>
  <si>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</si>
  <si>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</si>
  <si>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</si>
  <si>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</si>
  <si>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</si>
  <si>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</si>
  <si>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</si>
  <si>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</si>
  <si>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</si>
  <si>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</si>
  <si>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</si>
  <si>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</si>
  <si>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</si>
  <si>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</si>
  <si>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</si>
  <si>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</si>
  <si>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</si>
  <si>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</si>
  <si>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</si>
  <si>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</si>
  <si>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</si>
  <si>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</si>
  <si>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</si>
  <si>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</si>
  <si>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</si>
  <si>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</si>
  <si>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</si>
  <si>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</si>
  <si>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</si>
  <si>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</si>
  <si>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</si>
  <si>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</si>
  <si>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</si>
  <si>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</si>
  <si>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</si>
  <si>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</si>
  <si>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</si>
  <si>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</si>
  <si>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</si>
  <si>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</si>
  <si>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</si>
  <si>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</si>
  <si>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</si>
  <si>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</si>
  <si>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</si>
  <si>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</si>
  <si>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</si>
  <si>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</si>
  <si>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</si>
  <si>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</si>
  <si>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</si>
  <si>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</si>
  <si>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</si>
  <si>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</si>
  <si>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</si>
  <si>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</si>
  <si>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</si>
  <si>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</si>
  <si>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</si>
  <si>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</si>
  <si>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</si>
  <si>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</si>
  <si>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</si>
  <si>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</si>
  <si>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</si>
  <si>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</si>
  <si>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</si>
  <si>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</si>
  <si>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</si>
  <si>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</si>
  <si>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</si>
  <si>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</si>
  <si>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</si>
  <si>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</si>
  <si>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</si>
  <si>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</si>
  <si>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</si>
  <si>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</si>
  <si>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</si>
  <si>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</si>
  <si>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</si>
  <si>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</si>
  <si>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</si>
  <si>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</si>
  <si>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</si>
  <si>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</si>
  <si>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</si>
  <si>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</si>
  <si>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</si>
  <si>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</si>
  <si>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</si>
  <si>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</si>
  <si>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</si>
  <si>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</si>
  <si>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</si>
  <si>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</si>
  <si>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</si>
  <si>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</si>
  <si>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</si>
  <si>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</si>
  <si>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</si>
  <si>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</si>
  <si>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</si>
  <si>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</si>
  <si>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</si>
  <si>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</si>
  <si>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</si>
  <si>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</si>
  <si>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</si>
  <si>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</si>
  <si>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</si>
  <si>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</si>
  <si>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</si>
  <si>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</si>
  <si>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</si>
  <si>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</si>
  <si>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</si>
  <si>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</si>
  <si>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</si>
  <si>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</si>
  <si>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</si>
  <si>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</si>
  <si>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</si>
  <si>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</si>
  <si>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</si>
  <si>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</si>
  <si>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</si>
  <si>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</si>
  <si>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</si>
  <si>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</si>
  <si>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</si>
  <si>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</si>
  <si>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</si>
  <si>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</si>
  <si>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</si>
  <si>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</si>
  <si>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</si>
  <si>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</si>
  <si>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</si>
  <si>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</si>
  <si>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</si>
  <si>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</si>
  <si>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</si>
  <si>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</si>
  <si>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</si>
  <si>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</si>
  <si>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</si>
  <si>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</si>
  <si>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</si>
  <si>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</si>
  <si>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</si>
  <si>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</si>
  <si>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</si>
  <si>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</si>
  <si>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</si>
  <si>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</si>
  <si>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</si>
  <si>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</si>
  <si>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</si>
  <si>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</si>
  <si>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</si>
  <si>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</si>
  <si>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</si>
  <si>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</si>
  <si>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</si>
  <si>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</si>
  <si>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</si>
  <si>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</si>
  <si>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</si>
  <si>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</si>
  <si>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</si>
  <si>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</si>
  <si>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</si>
  <si>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</si>
  <si>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</si>
  <si>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</si>
  <si>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</si>
  <si>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</si>
  <si>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</si>
  <si>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</si>
  <si>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</si>
  <si>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</si>
  <si>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</si>
  <si>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</si>
  <si>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</si>
  <si>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</si>
  <si>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</si>
  <si>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</si>
  <si>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</si>
  <si>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</si>
  <si>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</si>
  <si>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</si>
  <si>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</si>
  <si>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</si>
  <si>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</si>
  <si>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</si>
  <si>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</si>
  <si>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</si>
  <si>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</si>
  <si>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</si>
  <si>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</si>
  <si>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</si>
  <si>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</si>
  <si>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</si>
  <si>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</si>
  <si>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</si>
  <si>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</si>
  <si>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</si>
  <si>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</si>
  <si>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</si>
  <si>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</si>
  <si>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</si>
  <si>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</si>
  <si>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</si>
  <si>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</si>
  <si>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</si>
  <si>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</si>
  <si>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</si>
  <si>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</si>
  <si>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</si>
  <si>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</si>
  <si>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</si>
  <si>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</si>
  <si>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</si>
  <si>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</si>
  <si>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</si>
  <si>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</si>
  <si>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</si>
  <si>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</si>
  <si>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</si>
  <si>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</si>
  <si>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</si>
  <si>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</si>
  <si>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</si>
  <si>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</si>
  <si>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</si>
  <si>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</si>
  <si>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</si>
  <si>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</si>
  <si>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</si>
  <si>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</si>
  <si>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</si>
  <si>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</si>
  <si>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</si>
  <si>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</si>
  <si>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</si>
  <si>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</si>
  <si>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</si>
  <si>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</si>
  <si>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</si>
  <si>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</si>
  <si>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</si>
  <si>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</si>
  <si>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</si>
  <si>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</si>
  <si>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</si>
  <si>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</si>
  <si>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</si>
  <si>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</si>
  <si>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</si>
  <si>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</si>
  <si>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</si>
  <si>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</si>
  <si>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</si>
  <si>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</si>
  <si>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</si>
  <si>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</si>
  <si>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</si>
  <si>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</si>
  <si>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</si>
  <si>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</si>
  <si>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</si>
  <si>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</si>
  <si>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</si>
  <si>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</si>
  <si>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</si>
  <si>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</si>
  <si>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</si>
  <si>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</si>
  <si>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</si>
  <si>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</si>
  <si>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</si>
  <si>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</si>
  <si>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</si>
  <si>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</si>
  <si>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</si>
  <si>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</si>
  <si>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</si>
  <si>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</si>
  <si>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</si>
  <si>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</si>
  <si>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</si>
  <si>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</si>
  <si>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</si>
  <si>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</si>
  <si>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</si>
  <si>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</si>
  <si>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</si>
  <si>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</si>
  <si>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</si>
  <si>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</si>
  <si>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</si>
  <si>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</si>
  <si>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</si>
  <si>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</si>
  <si>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</si>
  <si>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</si>
  <si>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</si>
  <si>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</si>
  <si>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</si>
  <si>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</si>
  <si>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</si>
  <si>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</si>
  <si>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</si>
  <si>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</si>
  <si>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</si>
  <si>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</si>
  <si>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</si>
  <si>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</si>
  <si>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</si>
  <si>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</si>
  <si>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</si>
  <si>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</si>
  <si>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</si>
  <si>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</si>
  <si>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</si>
  <si>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</si>
  <si>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</si>
  <si>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</si>
  <si>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</si>
  <si>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</si>
  <si>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</si>
  <si>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</si>
  <si>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</si>
  <si>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</si>
  <si>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</si>
  <si>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</si>
  <si>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</si>
  <si>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</si>
  <si>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</si>
  <si>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</si>
  <si>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</si>
  <si>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</si>
  <si>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</si>
  <si>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</si>
  <si>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</si>
  <si>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</si>
  <si>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</si>
  <si>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</si>
  <si>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</si>
  <si>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</si>
  <si>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</si>
  <si>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</si>
  <si>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</si>
  <si>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</si>
  <si>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</si>
  <si>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</si>
  <si>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</si>
  <si>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</si>
  <si>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</si>
  <si>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</si>
  <si>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</si>
  <si>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</si>
  <si>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</si>
  <si>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</si>
  <si>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</si>
  <si>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</si>
  <si>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</si>
  <si>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</si>
  <si>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</si>
  <si>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</si>
  <si>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</si>
  <si>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</si>
  <si>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</si>
  <si>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</si>
  <si>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</si>
  <si>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</si>
  <si>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</si>
  <si>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</si>
  <si>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</si>
  <si>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</si>
  <si>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</si>
  <si>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</si>
  <si>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</si>
  <si>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</si>
  <si>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</si>
  <si>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</si>
  <si>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</si>
  <si>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</si>
  <si>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</si>
  <si>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</si>
  <si>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</si>
  <si>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</si>
  <si>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</si>
  <si>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</si>
  <si>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</si>
  <si>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</si>
  <si>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</si>
  <si>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</si>
  <si>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</si>
  <si>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</si>
  <si>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</si>
  <si>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</si>
  <si>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</si>
  <si>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</si>
  <si>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</si>
  <si>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</si>
  <si>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</si>
  <si>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</si>
  <si>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</si>
  <si>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</si>
  <si>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</si>
  <si>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</si>
  <si>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</si>
  <si>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</si>
  <si>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</si>
  <si>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</si>
  <si>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</si>
  <si>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</si>
  <si>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</si>
  <si>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</si>
  <si>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</si>
  <si>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</si>
  <si>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</si>
  <si>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</si>
  <si>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</si>
  <si>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</si>
  <si>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</si>
  <si>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</si>
  <si>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</si>
  <si>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</si>
  <si>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</si>
  <si>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</si>
  <si>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</si>
  <si>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</si>
  <si>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</si>
  <si>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</si>
  <si>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</si>
  <si>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</si>
  <si>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</si>
  <si>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</si>
  <si>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</si>
  <si>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</si>
  <si>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</si>
  <si>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</si>
  <si>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</si>
  <si>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</si>
  <si>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</si>
  <si>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</si>
  <si>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</si>
  <si>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</si>
  <si>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</si>
  <si>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</si>
  <si>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</si>
  <si>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</si>
  <si>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</si>
  <si>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</si>
  <si>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</si>
  <si>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</si>
  <si>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</si>
  <si>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</si>
  <si>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</si>
  <si>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</si>
  <si>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</si>
  <si>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</si>
  <si>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</si>
  <si>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</si>
  <si>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</si>
  <si>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</si>
  <si>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</si>
  <si>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</si>
  <si>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</si>
  <si>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</si>
  <si>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</si>
  <si>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</si>
  <si>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</si>
  <si>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</si>
  <si>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</si>
  <si>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</si>
  <si>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</si>
  <si>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</si>
  <si>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</si>
  <si>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</si>
  <si>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</si>
  <si>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</si>
  <si>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</si>
  <si>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</si>
  <si>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</si>
  <si>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</si>
  <si>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</si>
  <si>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</si>
  <si>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</si>
  <si>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</si>
  <si>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</si>
  <si>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</si>
  <si>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</si>
  <si>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</si>
  <si>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</si>
  <si>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</si>
  <si>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</si>
  <si>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</si>
  <si>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</si>
  <si>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</si>
  <si>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</si>
  <si>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</si>
  <si>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</si>
  <si>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</si>
  <si>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</si>
  <si>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</si>
  <si>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</si>
  <si>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</si>
  <si>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</si>
  <si>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</si>
  <si>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</si>
  <si>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</si>
  <si>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</si>
  <si>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</si>
  <si>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</si>
  <si>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</si>
  <si>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</si>
  <si>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</si>
  <si>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</si>
  <si>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</si>
  <si>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</si>
  <si>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</si>
  <si>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</si>
  <si>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</si>
  <si>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</si>
  <si>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</si>
  <si>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</si>
  <si>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</si>
  <si>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</si>
  <si>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</si>
  <si>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</si>
  <si>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</si>
  <si>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</si>
  <si>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</si>
  <si>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</si>
  <si>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</si>
  <si>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</si>
  <si>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</si>
  <si>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</si>
  <si>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</si>
  <si>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</si>
  <si>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</si>
  <si>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</si>
  <si>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</si>
  <si>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</si>
  <si>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</si>
  <si>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</si>
  <si>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</si>
  <si>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</si>
  <si>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</si>
  <si>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</si>
  <si>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</si>
  <si>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</si>
  <si>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</si>
  <si>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</si>
  <si>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</si>
  <si>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</si>
  <si>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</si>
  <si>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</si>
  <si>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</si>
  <si>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</si>
  <si>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</si>
  <si>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</si>
  <si>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</si>
  <si>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</si>
  <si>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</si>
  <si>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</si>
  <si>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</si>
  <si>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</si>
  <si>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</si>
  <si>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</si>
  <si>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</si>
  <si>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</si>
  <si>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</si>
  <si>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</si>
  <si>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</si>
  <si>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</si>
  <si>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</si>
  <si>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</si>
  <si>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</si>
  <si>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</si>
  <si>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</si>
  <si>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</si>
  <si>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</si>
  <si>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</si>
  <si>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</si>
  <si>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</si>
  <si>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</si>
  <si>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</si>
  <si>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</si>
  <si>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</si>
  <si>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</si>
  <si>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</si>
  <si>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</si>
  <si>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</si>
  <si>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</si>
  <si>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</si>
  <si>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</si>
  <si>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</si>
  <si>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</si>
  <si>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</si>
  <si>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</si>
  <si>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</si>
  <si>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</si>
  <si>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</si>
  <si>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</si>
  <si>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</si>
  <si>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</si>
  <si>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</si>
  <si>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</si>
  <si>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</si>
  <si>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</si>
  <si>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</si>
  <si>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</si>
  <si>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</si>
  <si>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</si>
  <si>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</si>
  <si>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</si>
  <si>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</si>
  <si>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</si>
  <si>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</si>
  <si>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</si>
  <si>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</si>
  <si>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</si>
  <si>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</si>
  <si>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</si>
  <si>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</si>
  <si>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</si>
  <si>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</si>
  <si>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</si>
  <si>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</si>
  <si>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</si>
  <si>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</si>
  <si>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</si>
  <si>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</si>
  <si>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</si>
  <si>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</si>
  <si>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</si>
  <si>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</si>
  <si>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</si>
  <si>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</si>
  <si>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</si>
  <si>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</si>
  <si>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</si>
  <si>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</si>
  <si>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</si>
  <si>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</si>
  <si>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</si>
  <si>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</si>
  <si>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</si>
  <si>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</si>
  <si>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</si>
  <si>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</si>
  <si>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</si>
  <si>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</si>
  <si>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</si>
  <si>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</si>
  <si>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</si>
  <si>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</si>
  <si>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</si>
  <si>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</si>
  <si>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</si>
  <si>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</si>
  <si>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</si>
  <si>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</si>
  <si>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</si>
  <si>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</si>
  <si>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</si>
  <si>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</si>
  <si>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</si>
  <si>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</si>
  <si>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</si>
  <si>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</si>
  <si>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</si>
  <si>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</si>
  <si>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</si>
  <si>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</si>
  <si>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</si>
  <si>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</si>
  <si>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</si>
  <si>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</si>
  <si>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</si>
  <si>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</si>
  <si>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</si>
  <si>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</si>
  <si>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</si>
  <si>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</si>
  <si>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</si>
  <si>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</si>
  <si>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</si>
  <si>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</si>
  <si>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</si>
  <si>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</si>
  <si>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</si>
  <si>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</si>
  <si>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</si>
  <si>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</si>
  <si>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</si>
  <si>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</si>
  <si>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</si>
  <si>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</si>
  <si>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</si>
  <si>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</si>
  <si>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</si>
  <si>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</si>
  <si>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</si>
  <si>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</si>
  <si>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</si>
  <si>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</si>
  <si>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</si>
  <si>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</si>
  <si>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</si>
  <si>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</si>
  <si>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</si>
  <si>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</si>
  <si>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</si>
  <si>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</si>
  <si>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</si>
  <si>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</si>
  <si>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</si>
  <si>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</si>
  <si>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</si>
  <si>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</si>
  <si>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</si>
  <si>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</si>
  <si>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</si>
  <si>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</si>
  <si>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</si>
  <si>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</si>
  <si>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</si>
  <si>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</si>
  <si>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</si>
  <si>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</si>
  <si>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</si>
  <si>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</si>
  <si>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</si>
  <si>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</si>
  <si>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</si>
  <si>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</si>
  <si>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</si>
  <si>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</si>
  <si>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</si>
  <si>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</si>
  <si>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</si>
  <si>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</si>
  <si>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</si>
  <si>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</si>
  <si>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</si>
  <si>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</si>
  <si>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</si>
  <si>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</si>
  <si>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</si>
  <si>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</si>
  <si>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</si>
  <si>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</si>
  <si>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</si>
  <si>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</si>
  <si>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</si>
  <si>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</si>
  <si>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</si>
  <si>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</si>
  <si>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</si>
  <si>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</si>
  <si>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</si>
  <si>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</si>
  <si>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</si>
  <si>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</si>
  <si>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</si>
  <si>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</si>
  <si>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</si>
  <si>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</si>
  <si>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</si>
  <si>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</si>
  <si>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</si>
  <si>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</si>
  <si>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</si>
  <si>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</si>
  <si>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</si>
  <si>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</si>
  <si>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</si>
  <si>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</si>
  <si>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</si>
  <si>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</si>
  <si>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</si>
  <si>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</si>
  <si>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</si>
  <si>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</si>
  <si>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</si>
  <si>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</si>
  <si>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</si>
  <si>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</si>
  <si>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</si>
  <si>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</si>
  <si>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</si>
  <si>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</si>
  <si>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</si>
  <si>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</si>
  <si>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</si>
  <si>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</si>
  <si>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</si>
  <si>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</si>
  <si>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</si>
  <si>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</si>
  <si>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</si>
  <si>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</si>
  <si>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</si>
  <si>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</si>
  <si>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</si>
  <si>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</si>
  <si>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</si>
  <si>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</si>
  <si>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</si>
  <si>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</si>
  <si>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</si>
  <si>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</si>
  <si>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</si>
  <si>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</si>
  <si>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</si>
  <si>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</si>
  <si>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</si>
  <si>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</si>
  <si>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</si>
  <si>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</si>
  <si>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</si>
  <si>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</si>
  <si>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</si>
  <si>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</si>
  <si>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</si>
  <si>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</si>
  <si>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</si>
  <si>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</si>
  <si>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</si>
  <si>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</si>
  <si>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</si>
  <si>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</si>
  <si>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</si>
  <si>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</si>
  <si>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</si>
  <si>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</si>
  <si>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</si>
  <si>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</si>
  <si>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</si>
  <si>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</si>
  <si>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</si>
  <si>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</si>
  <si>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</si>
  <si>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</si>
  <si>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</si>
  <si>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</si>
  <si>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</si>
  <si>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</si>
  <si>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</si>
  <si>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</si>
  <si>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</si>
  <si>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</si>
  <si>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</si>
  <si>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</si>
  <si>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</si>
  <si>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</si>
  <si>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</si>
  <si>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</si>
  <si>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</si>
  <si>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</si>
  <si>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</si>
  <si>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</si>
  <si>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</si>
  <si>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</si>
  <si>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</si>
  <si>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</si>
  <si>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</si>
  <si>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</si>
  <si>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</si>
  <si>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</si>
  <si>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</si>
  <si>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</si>
  <si>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</si>
  <si>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</si>
  <si>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</si>
  <si>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</si>
  <si>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</si>
  <si>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</si>
  <si>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</si>
  <si>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</si>
  <si>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</si>
  <si>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</si>
  <si>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</si>
  <si>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</si>
  <si>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</si>
  <si>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</si>
  <si>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</si>
  <si>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</si>
  <si>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</si>
  <si>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</si>
  <si>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</si>
  <si>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</si>
  <si>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</si>
  <si>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</si>
  <si>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</si>
  <si>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</si>
  <si>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</si>
  <si>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</si>
  <si>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</si>
  <si>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</si>
  <si>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</si>
  <si>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</si>
  <si>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</si>
  <si>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</si>
  <si>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</si>
  <si>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</si>
  <si>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</si>
  <si>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</si>
  <si>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</si>
  <si>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</si>
  <si>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</si>
  <si>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</si>
  <si>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</si>
  <si>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</si>
  <si>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</si>
  <si>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</si>
  <si>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</si>
  <si>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</si>
  <si>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</si>
  <si>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</si>
  <si>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</si>
  <si>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</si>
  <si>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</si>
  <si>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</si>
  <si>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</si>
  <si>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</si>
  <si>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</si>
  <si>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</si>
  <si>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</si>
  <si>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</si>
  <si>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</si>
  <si>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</si>
  <si>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</si>
  <si>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</si>
  <si>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</si>
  <si>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</si>
  <si>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</si>
  <si>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</si>
  <si>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</si>
  <si>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</si>
  <si>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</si>
  <si>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</si>
  <si>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</si>
  <si>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</si>
  <si>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</si>
  <si>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</si>
  <si>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</si>
  <si>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</si>
  <si>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</si>
  <si>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</si>
  <si>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</si>
  <si>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</si>
  <si>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</si>
  <si>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</si>
  <si>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</si>
  <si>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</si>
  <si>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</si>
  <si>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</si>
  <si>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</si>
  <si>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</si>
  <si>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</si>
  <si>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</si>
  <si>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</si>
  <si>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</si>
  <si>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</si>
  <si>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</si>
  <si>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</si>
  <si>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</si>
  <si>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</si>
  <si>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</si>
  <si>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</si>
  <si>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</si>
  <si>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</si>
  <si>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</si>
  <si>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</si>
  <si>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</si>
  <si>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</si>
  <si>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</si>
  <si>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</si>
  <si>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</si>
  <si>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</si>
  <si>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</si>
  <si>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</si>
  <si>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</si>
  <si>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</si>
  <si>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</si>
  <si>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</si>
  <si>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</si>
  <si>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</si>
  <si>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</si>
  <si>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</si>
  <si>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</si>
  <si>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</si>
  <si>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</si>
  <si>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</si>
  <si>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</si>
  <si>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</si>
  <si>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</si>
  <si>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</si>
  <si>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</si>
  <si>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</si>
  <si>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</si>
  <si>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</si>
  <si>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</si>
  <si>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</si>
  <si>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</si>
  <si>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</si>
  <si>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</si>
  <si>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</si>
  <si>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</si>
  <si>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</si>
  <si>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</si>
  <si>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</si>
  <si>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</si>
  <si>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</si>
  <si>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</si>
  <si>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</si>
  <si>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</si>
  <si>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</si>
  <si>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</si>
  <si>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</si>
  <si>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</si>
  <si>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</si>
  <si>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</si>
  <si>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</si>
  <si>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</si>
  <si>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</si>
  <si>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</si>
  <si>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</si>
  <si>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</si>
  <si>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</si>
  <si>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</si>
  <si>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</si>
  <si>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</si>
  <si>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</si>
  <si>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</si>
  <si>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</si>
  <si>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</si>
  <si>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0.8.7-beta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</si>
  <si>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</si>
  <si>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</si>
  <si>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</si>
  <si>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</si>
  <si>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</si>
  <si>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</si>
  <si>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</si>
  <si>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</si>
  <si>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</si>
  <si>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</si>
  <si>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</si>
  <si>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</si>
  <si>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</si>
  <si>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</si>
  <si>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</si>
  <si>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</si>
  <si>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</si>
  <si>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</si>
  <si>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</si>
  <si>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</si>
  <si>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</si>
  <si>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Voeding opmerking</t>
  </si>
  <si>
    <t xml:space="preserve">Opmerking TPN_x000D_
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</si>
  <si>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</si>
  <si>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</si>
  <si>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</si>
  <si>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</si>
  <si>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</si>
  <si>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</si>
  <si>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</si>
  <si>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</si>
  <si>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</si>
  <si>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</si>
  <si>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</si>
  <si>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</si>
  <si>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</si>
  <si>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</si>
  <si>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</si>
  <si>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</si>
  <si>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</si>
  <si>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</si>
  <si>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</si>
  <si>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</si>
  <si>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</si>
  <si>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</si>
  <si>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</si>
  <si>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</si>
  <si>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</si>
  <si>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</si>
  <si>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</si>
  <si>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iv</t>
  </si>
  <si>
    <t>Geslacht</t>
  </si>
  <si>
    <t>J01GB03</t>
  </si>
  <si>
    <t>gentamicine</t>
  </si>
  <si>
    <t>injectievloeistof</t>
  </si>
  <si>
    <t>mg/ml</t>
  </si>
  <si>
    <t>GENTAMICINE 10MG/ML INJVLST</t>
  </si>
  <si>
    <t>ernstige infectie, gram negatieve microorganismen</t>
  </si>
  <si>
    <t>Test Medicament</t>
  </si>
  <si>
    <t>100 mg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</si>
  <si>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</si>
  <si>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</si>
  <si>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</si>
  <si>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</si>
  <si>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</si>
  <si>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</si>
  <si>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</si>
  <si>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</si>
  <si>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</si>
  <si>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</si>
  <si>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</si>
  <si>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</si>
  <si>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F:=IF(__2_AchterNaam="","",IF(LEN(C24)&gt;40,LEFT(C24,40)&amp;"…",C24))</t>
  </si>
  <si>
    <t>PatDetails!$B$31</t>
  </si>
  <si>
    <t>F:=IF(Var_AfspraakDatum-__4_GebDatum&lt;=28,B22,B21)</t>
  </si>
  <si>
    <t>F:=IF(IsEmptyDate(_Pat_OpnDatum),"",DateToString(_Pat_OpnDatum)&amp;" "&amp;B25)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</si>
  <si>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</si>
  <si>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</si>
  <si>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</si>
  <si>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</si>
  <si>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</si>
  <si>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</si>
  <si>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</si>
  <si>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</si>
  <si>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</si>
  <si>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</si>
  <si>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</si>
  <si>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</si>
  <si>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</si>
  <si>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</si>
  <si>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</si>
  <si>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</si>
  <si>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</si>
  <si>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</si>
  <si>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</si>
  <si>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</si>
  <si>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</si>
  <si>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</si>
  <si>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</si>
  <si>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</si>
  <si>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</si>
  <si>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</si>
  <si>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</si>
  <si>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</si>
  <si>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</si>
  <si>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</si>
  <si>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</si>
  <si>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</si>
  <si>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</si>
  <si>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</si>
  <si>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</si>
  <si>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</si>
  <si>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</si>
  <si>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</si>
  <si>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0.8.13-beta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</si>
</sst>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39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83" fillId="37" borderId="0" xfId="42" applyFont="1" applyFill="1" applyBorder="1" applyAlignment="1">
      <alignment vertical="center"/>
    </xf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11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1" fillId="0" borderId="0" xfId="42"/>
    <xf numFmtId="0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1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9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7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7"/>
              <a:ext cx="122400" cy="1476375"/>
              <a:chOff x="4495800" y="11192002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02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48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362075" cy="695325"/>
              <a:chOff x="266700" y="428651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1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4592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4591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3828</v>
      </c>
      <c r="F13" s="516"/>
      <c r="G13" s="546" t="s">
        <v>5466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11-sep-2017</v>
      </c>
      <c r="H2" s="665"/>
      <c r="I2" s="666"/>
      <c r="J2" s="664"/>
      <c r="K2" s="664"/>
      <c r="L2" s="674" t="s">
        <v>236</v>
      </c>
      <c r="M2" s="661"/>
      <c r="N2" s="661" t="str">
        <f>Txt_Pat_OpnameDat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242</v>
      </c>
      <c r="M3" s="661"/>
      <c r="N3" s="661" t="str">
        <f ca="1">Txt_Pat_GeboorteDat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3574</v>
      </c>
      <c r="G4" s="661" t="str">
        <f>Txt_Pat_PatNo</f>
        <v/>
      </c>
      <c r="H4" s="664"/>
      <c r="I4" s="666"/>
      <c r="J4" s="664"/>
      <c r="K4" s="664"/>
      <c r="L4" s="661" t="s">
        <v>213</v>
      </c>
      <c r="M4" s="661"/>
      <c r="N4" s="661" t="str">
        <f ca="1">Txt_Pat_Leeftijd</f>
        <v/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3573</v>
      </c>
      <c r="C7" s="708" t="s">
        <v>3405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3409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9" t="str">
        <f>IF(LEN(GlobBerMedDisc!B2)&gt;20, LEFT(GlobBerMedDisc!B2,20)&amp;"…",IF(LEN(GlobBerMedDisc!B2)&gt;0,GlobBerMedDisc!B2,""))</f>
        <v/>
      </c>
      <c r="F9" s="815" t="str">
        <f>GlobBerMedDisc!AR2</f>
        <v/>
      </c>
      <c r="G9" s="815"/>
      <c r="H9" s="815"/>
      <c r="I9" s="815"/>
      <c r="J9" s="799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4" t="str">
        <f>GlobBerMedDisc!AR3</f>
        <v/>
      </c>
      <c r="G10" s="814"/>
      <c r="H10" s="814"/>
      <c r="I10" s="814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4" t="str">
        <f>GlobBerMedDisc!AR4</f>
        <v/>
      </c>
      <c r="G11" s="814"/>
      <c r="H11" s="814"/>
      <c r="I11" s="814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4" t="str">
        <f>GlobBerMedDisc!AR5</f>
        <v/>
      </c>
      <c r="G12" s="814"/>
      <c r="H12" s="814"/>
      <c r="I12" s="814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4" t="str">
        <f>GlobBerMedDisc!AR6</f>
        <v/>
      </c>
      <c r="G13" s="814"/>
      <c r="H13" s="814"/>
      <c r="I13" s="814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4" t="str">
        <f>GlobBerMedDisc!AR7</f>
        <v/>
      </c>
      <c r="G14" s="814"/>
      <c r="H14" s="814"/>
      <c r="I14" s="814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4" t="str">
        <f>GlobBerMedDisc!AR8</f>
        <v/>
      </c>
      <c r="G15" s="814"/>
      <c r="H15" s="814"/>
      <c r="I15" s="814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4" t="str">
        <f>GlobBerMedDisc!AR9</f>
        <v/>
      </c>
      <c r="G16" s="814"/>
      <c r="H16" s="814"/>
      <c r="I16" s="814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4" t="str">
        <f>GlobBerMedDisc!AR10</f>
        <v/>
      </c>
      <c r="G17" s="814"/>
      <c r="H17" s="814"/>
      <c r="I17" s="814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4" t="str">
        <f>GlobBerMedDisc!AR11</f>
        <v/>
      </c>
      <c r="G18" s="814"/>
      <c r="H18" s="814"/>
      <c r="I18" s="814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4" t="str">
        <f>GlobBerMedDisc!AR12</f>
        <v/>
      </c>
      <c r="G19" s="814"/>
      <c r="H19" s="814"/>
      <c r="I19" s="814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4" t="str">
        <f>GlobBerMedDisc!AR13</f>
        <v/>
      </c>
      <c r="G20" s="814"/>
      <c r="H20" s="814"/>
      <c r="I20" s="814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4" t="str">
        <f>GlobBerMedDisc!AR14</f>
        <v/>
      </c>
      <c r="G21" s="814"/>
      <c r="H21" s="814"/>
      <c r="I21" s="814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4" t="str">
        <f>GlobBerMedDisc!AR15</f>
        <v/>
      </c>
      <c r="G22" s="814"/>
      <c r="H22" s="814"/>
      <c r="I22" s="814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4" t="str">
        <f>GlobBerMedDisc!AR16</f>
        <v/>
      </c>
      <c r="G23" s="814"/>
      <c r="H23" s="814"/>
      <c r="I23" s="814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4" t="str">
        <f>GlobBerMedDisc!AR17</f>
        <v/>
      </c>
      <c r="G24" s="814"/>
      <c r="H24" s="814"/>
      <c r="I24" s="814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4" t="str">
        <f>GlobBerMedDisc!AR18</f>
        <v/>
      </c>
      <c r="G25" s="814"/>
      <c r="H25" s="814"/>
      <c r="I25" s="814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4" t="str">
        <f>GlobBerMedDisc!AR19</f>
        <v/>
      </c>
      <c r="G26" s="814"/>
      <c r="H26" s="814"/>
      <c r="I26" s="814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4" t="str">
        <f>GlobBerMedDisc!AR20</f>
        <v/>
      </c>
      <c r="G27" s="814"/>
      <c r="H27" s="814"/>
      <c r="I27" s="814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4" t="str">
        <f>GlobBerMedDisc!AR21</f>
        <v/>
      </c>
      <c r="G28" s="814"/>
      <c r="H28" s="814"/>
      <c r="I28" s="814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2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4" t="str">
        <f>GlobBerMedDisc!AR22</f>
        <v/>
      </c>
      <c r="G29" s="814"/>
      <c r="H29" s="814"/>
      <c r="I29" s="814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4" t="str">
        <f>GlobBerMedDisc!AR23</f>
        <v/>
      </c>
      <c r="G30" s="814"/>
      <c r="H30" s="814"/>
      <c r="I30" s="814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4" t="str">
        <f>GlobBerMedDisc!AR24</f>
        <v/>
      </c>
      <c r="G31" s="814"/>
      <c r="H31" s="814"/>
      <c r="I31" s="814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4" t="str">
        <f>GlobBerMedDisc!AR25</f>
        <v/>
      </c>
      <c r="G32" s="814"/>
      <c r="H32" s="814"/>
      <c r="I32" s="814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4" t="str">
        <f>GlobBerMedDisc!AR26</f>
        <v/>
      </c>
      <c r="G33" s="814"/>
      <c r="H33" s="814"/>
      <c r="I33" s="814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4" t="str">
        <f>GlobBerMedDisc!AR27</f>
        <v/>
      </c>
      <c r="G34" s="814"/>
      <c r="H34" s="814"/>
      <c r="I34" s="814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4" t="str">
        <f>GlobBerMedDisc!AR28</f>
        <v/>
      </c>
      <c r="G35" s="814"/>
      <c r="H35" s="814"/>
      <c r="I35" s="814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4" t="str">
        <f>GlobBerMedDisc!AR29</f>
        <v/>
      </c>
      <c r="G36" s="814"/>
      <c r="H36" s="814"/>
      <c r="I36" s="814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4" t="str">
        <f>GlobBerMedDisc!AR30</f>
        <v/>
      </c>
      <c r="G37" s="814"/>
      <c r="H37" s="814"/>
      <c r="I37" s="814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6" t="str">
        <f>GlobBerMedDisc!AR31</f>
        <v/>
      </c>
      <c r="G38" s="816"/>
      <c r="H38" s="816"/>
      <c r="I38" s="816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S48"/>
  <sheetViews>
    <sheetView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</cols>
  <sheetData>
    <row r="1" spans="1:45" x14ac:dyDescent="0.2">
      <c r="A1" s="236"/>
      <c r="B1" s="209" t="s">
        <v>884</v>
      </c>
      <c r="C1" s="209" t="s">
        <v>3541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4659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4992</v>
      </c>
      <c r="Z1" t="s">
        <v>355</v>
      </c>
      <c r="AA1" s="209" t="s">
        <v>5438</v>
      </c>
      <c r="AB1" s="209" t="s">
        <v>5386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3405</v>
      </c>
      <c r="AI1" s="209" t="s">
        <v>3406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3401</v>
      </c>
      <c r="AO1" s="209" t="s">
        <v>3407</v>
      </c>
      <c r="AP1" s="209" t="s">
        <v>113</v>
      </c>
      <c r="AQ1" s="209" t="s">
        <v>3410</v>
      </c>
      <c r="AR1" s="209" t="s">
        <v>3572</v>
      </c>
      <c r="AS1" s="209" t="s">
        <v>4622</v>
      </c>
    </row>
    <row r="2" spans="1:4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>INDEX(Tbl_Glob_MedDisc_OplVl,P2,1)</f>
        <v>0</v>
      </c>
      <c r="AC2" t="str">
        <f t="shared" ref="AC2:AC31" si="8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9">IF(_Pat_Gewicht&gt;0,K2*10/_Pat_Gewicht,0)</f>
        <v>0</v>
      </c>
      <c r="AH2" s="208" t="b">
        <v>0</v>
      </c>
      <c r="AK2">
        <v>0</v>
      </c>
      <c r="AN2" t="str">
        <f t="shared" ref="AN2:AN31" si="10">IF(OR(D2=""),"","verw")</f>
        <v/>
      </c>
      <c r="AO2" t="str">
        <f t="shared" ref="AO2:AO31" si="11">IF(C2&gt;1,N2&amp;" "&amp;F2&amp;"/kg/dag","")</f>
        <v/>
      </c>
      <c r="AP2" t="str">
        <f t="shared" ref="AP2:AP31" si="12">IF(AND(C2&gt;1,P2&gt;1,O2&gt;0),ROUND(H2/O2,2)&amp;" "&amp;F2&amp;"/ml","")</f>
        <v/>
      </c>
      <c r="AQ2" t="str">
        <f>IF(AH2,"PRN","")</f>
        <v/>
      </c>
      <c r="AR2" t="str">
        <f t="shared" ref="AR2:AR31" si="13">TRIM(D2&amp;" "&amp;C2&amp;" "&amp;IF(AK2&gt;0,AK2&amp;" "&amp;AL2,""))</f>
        <v/>
      </c>
      <c r="AS2" t="str">
        <f>IF(AH2,"PRN: "&amp;AI2&amp;" "&amp;AD2,IF(AD2="","",AD2))</f>
        <v/>
      </c>
    </row>
    <row r="3" spans="1:4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7">IF(D3="","",IF(V3=-1,C3,D3))</f>
        <v/>
      </c>
      <c r="X3" s="208" t="str">
        <f t="shared" si="6"/>
        <v/>
      </c>
      <c r="Y3" s="208" t="str">
        <f t="shared" ref="Y3:Y31" si="18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C3" t="str">
        <f t="shared" si="8"/>
        <v/>
      </c>
      <c r="AE3" s="208" t="str">
        <f>IF(OR(W3="",W3=0),"",ConcatenateRange((W3,X3,Y3,Z3,AA3,AC3,AD3,V3,B3,AH3,AI3,AJ3,AK3,AL3,AM3,AO3), "||"))</f>
        <v/>
      </c>
      <c r="AF3">
        <f t="shared" ref="AF3:AF21" si="19">IF(AG3&gt;=10,0,IF(AG3&gt;=1,1,IF(AG3&gt;=0,2,IF(AG3&gt;=0.1,3,IF(AG3&gt;=0.01,4,5)))))</f>
        <v>2</v>
      </c>
      <c r="AG3" s="208">
        <f t="shared" si="9"/>
        <v>0</v>
      </c>
      <c r="AH3" s="208" t="b">
        <v>0</v>
      </c>
      <c r="AK3">
        <v>0</v>
      </c>
      <c r="AN3" s="208" t="str">
        <f t="shared" si="10"/>
        <v/>
      </c>
      <c r="AO3" s="208" t="str">
        <f t="shared" si="11"/>
        <v/>
      </c>
      <c r="AP3" s="208" t="str">
        <f t="shared" si="12"/>
        <v/>
      </c>
      <c r="AQ3" s="208" t="str">
        <f t="shared" ref="AQ3:AQ31" si="20">IF(AH3,"PRN","")</f>
        <v/>
      </c>
      <c r="AR3" s="208" t="str">
        <f t="shared" si="13"/>
        <v/>
      </c>
      <c r="AS3" s="208" t="str">
        <f t="shared" ref="AS3:AS31" si="21">IF(AH3,"PRN: "&amp;AI3&amp;" "&amp;AD3,IF(AD3="","",AD3))</f>
        <v/>
      </c>
    </row>
    <row r="4" spans="1:4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7"/>
        <v/>
      </c>
      <c r="X4" s="208" t="str">
        <f t="shared" si="6"/>
        <v/>
      </c>
      <c r="Y4" s="208" t="str">
        <f t="shared" si="18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C4" t="str">
        <f t="shared" si="8"/>
        <v/>
      </c>
      <c r="AE4" s="208" t="str">
        <f>IF(OR(W4="",W4=0),"",ConcatenateRange((W4,X4,Y4,Z4,AA4,AC4,AD4,V4,B4,AH4,AI4,AJ4,AK4,AL4,AM4,AO4), "||"))</f>
        <v/>
      </c>
      <c r="AF4">
        <f t="shared" si="19"/>
        <v>2</v>
      </c>
      <c r="AG4" s="208">
        <f t="shared" si="9"/>
        <v>0</v>
      </c>
      <c r="AH4" s="208" t="b">
        <v>0</v>
      </c>
      <c r="AK4">
        <v>0</v>
      </c>
      <c r="AN4" s="208" t="str">
        <f t="shared" si="10"/>
        <v/>
      </c>
      <c r="AO4" s="208" t="str">
        <f t="shared" si="11"/>
        <v/>
      </c>
      <c r="AP4" s="208" t="str">
        <f t="shared" si="12"/>
        <v/>
      </c>
      <c r="AQ4" s="208" t="str">
        <f t="shared" si="20"/>
        <v/>
      </c>
      <c r="AR4" s="208" t="str">
        <f t="shared" si="13"/>
        <v/>
      </c>
      <c r="AS4" s="208" t="str">
        <f t="shared" si="21"/>
        <v/>
      </c>
    </row>
    <row r="5" spans="1:4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7"/>
        <v/>
      </c>
      <c r="X5" s="208" t="str">
        <f t="shared" si="6"/>
        <v/>
      </c>
      <c r="Y5" s="208" t="str">
        <f t="shared" si="18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C5" t="str">
        <f t="shared" si="8"/>
        <v/>
      </c>
      <c r="AE5" s="208" t="str">
        <f>IF(OR(W5="",W5=0),"",ConcatenateRange((W5,X5,Y5,Z5,AA5,AC5,AD5,V5,B5,AH5,AI5,AJ5,AK5,AL5,AM5,AO5), "||"))</f>
        <v/>
      </c>
      <c r="AF5">
        <f t="shared" si="19"/>
        <v>2</v>
      </c>
      <c r="AG5" s="208">
        <f t="shared" si="9"/>
        <v>0</v>
      </c>
      <c r="AH5" s="208" t="b">
        <v>0</v>
      </c>
      <c r="AK5">
        <v>0</v>
      </c>
      <c r="AN5" s="208" t="str">
        <f t="shared" si="10"/>
        <v/>
      </c>
      <c r="AO5" s="208" t="str">
        <f t="shared" si="11"/>
        <v/>
      </c>
      <c r="AP5" s="208" t="str">
        <f t="shared" si="12"/>
        <v/>
      </c>
      <c r="AQ5" s="208" t="str">
        <f t="shared" si="20"/>
        <v/>
      </c>
      <c r="AR5" s="208" t="str">
        <f t="shared" si="13"/>
        <v/>
      </c>
      <c r="AS5" s="208" t="str">
        <f t="shared" si="21"/>
        <v/>
      </c>
    </row>
    <row r="6" spans="1:4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7"/>
        <v/>
      </c>
      <c r="X6" s="208" t="str">
        <f t="shared" si="6"/>
        <v/>
      </c>
      <c r="Y6" s="208" t="str">
        <f t="shared" si="18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C6" t="str">
        <f t="shared" si="8"/>
        <v/>
      </c>
      <c r="AE6" s="208" t="str">
        <f>IF(OR(W6="",W6=0),"",ConcatenateRange((W6,X6,Y6,Z6,AA6,AC6,AD6,V6,B6,AH6,AI6,AJ6,AK6,AL6,AM6,AO6), "||"))</f>
        <v/>
      </c>
      <c r="AF6">
        <f t="shared" si="19"/>
        <v>2</v>
      </c>
      <c r="AG6" s="208">
        <f t="shared" si="9"/>
        <v>0</v>
      </c>
      <c r="AH6" s="208" t="b">
        <v>0</v>
      </c>
      <c r="AK6">
        <v>0</v>
      </c>
      <c r="AN6" s="208" t="str">
        <f t="shared" si="10"/>
        <v/>
      </c>
      <c r="AO6" s="208" t="str">
        <f t="shared" si="11"/>
        <v/>
      </c>
      <c r="AP6" s="208" t="str">
        <f t="shared" si="12"/>
        <v/>
      </c>
      <c r="AQ6" s="208" t="str">
        <f t="shared" si="20"/>
        <v/>
      </c>
      <c r="AR6" s="208" t="str">
        <f t="shared" si="13"/>
        <v/>
      </c>
      <c r="AS6" s="208" t="str">
        <f t="shared" si="21"/>
        <v/>
      </c>
    </row>
    <row r="7" spans="1:4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7"/>
        <v/>
      </c>
      <c r="X7" s="208" t="str">
        <f t="shared" si="6"/>
        <v/>
      </c>
      <c r="Y7" s="208" t="str">
        <f t="shared" si="18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C7" t="str">
        <f t="shared" si="8"/>
        <v/>
      </c>
      <c r="AE7" s="208" t="str">
        <f>IF(OR(W7="",W7=0),"",ConcatenateRange((W7,X7,Y7,Z7,AA7,AC7,AD7,V7,B7,AH7,AI7,AJ7,AK7,AL7,AM7,AO7), "||"))</f>
        <v/>
      </c>
      <c r="AF7">
        <f t="shared" si="19"/>
        <v>2</v>
      </c>
      <c r="AG7" s="208">
        <f t="shared" si="9"/>
        <v>0</v>
      </c>
      <c r="AH7" s="208" t="b">
        <v>0</v>
      </c>
      <c r="AK7">
        <v>0</v>
      </c>
      <c r="AN7" s="208" t="str">
        <f t="shared" si="10"/>
        <v/>
      </c>
      <c r="AO7" s="208" t="str">
        <f t="shared" si="11"/>
        <v/>
      </c>
      <c r="AP7" s="208" t="str">
        <f t="shared" si="12"/>
        <v/>
      </c>
      <c r="AQ7" s="208" t="str">
        <f t="shared" si="20"/>
        <v/>
      </c>
      <c r="AR7" s="208" t="str">
        <f t="shared" si="13"/>
        <v/>
      </c>
      <c r="AS7" s="208" t="str">
        <f t="shared" si="21"/>
        <v/>
      </c>
    </row>
    <row r="8" spans="1:4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7"/>
        <v/>
      </c>
      <c r="X8" s="208" t="str">
        <f t="shared" si="6"/>
        <v/>
      </c>
      <c r="Y8" s="208" t="str">
        <f t="shared" si="18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C8" t="str">
        <f t="shared" si="8"/>
        <v/>
      </c>
      <c r="AE8" s="208" t="str">
        <f>IF(OR(W8="",W8=0),"",ConcatenateRange((W8,X8,Y8,Z8,AA8,AC8,AD8,V8,B8,AH8,AI8,AJ8,AK8,AL8,AM8,AO8), "||"))</f>
        <v/>
      </c>
      <c r="AF8">
        <f t="shared" si="19"/>
        <v>2</v>
      </c>
      <c r="AG8" s="208">
        <f t="shared" si="9"/>
        <v>0</v>
      </c>
      <c r="AH8" s="208" t="b">
        <v>0</v>
      </c>
      <c r="AK8">
        <v>0</v>
      </c>
      <c r="AN8" s="208" t="str">
        <f t="shared" si="10"/>
        <v/>
      </c>
      <c r="AO8" s="208" t="str">
        <f t="shared" si="11"/>
        <v/>
      </c>
      <c r="AP8" s="208" t="str">
        <f t="shared" si="12"/>
        <v/>
      </c>
      <c r="AQ8" s="208" t="str">
        <f t="shared" si="20"/>
        <v/>
      </c>
      <c r="AR8" s="208" t="str">
        <f t="shared" si="13"/>
        <v/>
      </c>
      <c r="AS8" s="208" t="str">
        <f t="shared" si="21"/>
        <v/>
      </c>
    </row>
    <row r="9" spans="1:4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7"/>
        <v/>
      </c>
      <c r="X9" s="208" t="str">
        <f t="shared" si="6"/>
        <v/>
      </c>
      <c r="Y9" s="208" t="str">
        <f t="shared" si="18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C9" t="str">
        <f t="shared" si="8"/>
        <v/>
      </c>
      <c r="AE9" s="208" t="str">
        <f>IF(OR(W9="",W9=0),"",ConcatenateRange((W9,X9,Y9,Z9,AA9,AC9,AD9,V9,B9,AH9,AI9,AJ9,AK9,AL9,AM9,AO9), "||"))</f>
        <v/>
      </c>
      <c r="AF9">
        <f t="shared" si="19"/>
        <v>2</v>
      </c>
      <c r="AG9" s="208">
        <f t="shared" si="9"/>
        <v>0</v>
      </c>
      <c r="AH9" s="208" t="b">
        <v>0</v>
      </c>
      <c r="AK9">
        <v>0</v>
      </c>
      <c r="AN9" s="208" t="str">
        <f t="shared" si="10"/>
        <v/>
      </c>
      <c r="AO9" s="208" t="str">
        <f t="shared" si="11"/>
        <v/>
      </c>
      <c r="AP9" s="208" t="str">
        <f t="shared" si="12"/>
        <v/>
      </c>
      <c r="AQ9" s="208" t="str">
        <f t="shared" si="20"/>
        <v/>
      </c>
      <c r="AR9" s="208" t="str">
        <f t="shared" si="13"/>
        <v/>
      </c>
      <c r="AS9" s="208" t="str">
        <f t="shared" si="21"/>
        <v/>
      </c>
    </row>
    <row r="10" spans="1:4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7"/>
        <v/>
      </c>
      <c r="X10" s="208" t="str">
        <f t="shared" si="6"/>
        <v/>
      </c>
      <c r="Y10" s="208" t="str">
        <f t="shared" si="18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C10" t="str">
        <f t="shared" si="8"/>
        <v/>
      </c>
      <c r="AE10" s="208" t="str">
        <f>IF(OR(W10="",W10=0),"",ConcatenateRange((W10,X10,Y10,Z10,AA10,AC10,AD10,V10,B10,AH10,AI10,AJ10,AK10,AL10,AM10,AO10), "||"))</f>
        <v/>
      </c>
      <c r="AF10">
        <f t="shared" si="19"/>
        <v>2</v>
      </c>
      <c r="AG10" s="208">
        <f t="shared" si="9"/>
        <v>0</v>
      </c>
      <c r="AH10" s="208" t="b">
        <v>0</v>
      </c>
      <c r="AK10">
        <v>0</v>
      </c>
      <c r="AN10" s="208" t="str">
        <f t="shared" si="10"/>
        <v/>
      </c>
      <c r="AO10" s="208" t="str">
        <f t="shared" si="11"/>
        <v/>
      </c>
      <c r="AP10" s="208" t="str">
        <f t="shared" si="12"/>
        <v/>
      </c>
      <c r="AQ10" s="208" t="str">
        <f t="shared" si="20"/>
        <v/>
      </c>
      <c r="AR10" s="208" t="str">
        <f t="shared" si="13"/>
        <v/>
      </c>
      <c r="AS10" s="208" t="str">
        <f t="shared" si="21"/>
        <v/>
      </c>
    </row>
    <row r="11" spans="1:4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7"/>
        <v/>
      </c>
      <c r="X11" s="208" t="str">
        <f t="shared" si="6"/>
        <v/>
      </c>
      <c r="Y11" s="208" t="str">
        <f t="shared" si="18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C11" t="str">
        <f t="shared" si="8"/>
        <v/>
      </c>
      <c r="AE11" s="208" t="str">
        <f>IF(OR(W11="",W11=0),"",ConcatenateRange((W11,X11,Y11,Z11,AA11,AC11,AD11,V11,B11,AH11,AI11,AJ11,AK11,AL11,AM11,AO11), "||"))</f>
        <v/>
      </c>
      <c r="AF11">
        <f t="shared" si="19"/>
        <v>2</v>
      </c>
      <c r="AG11" s="208">
        <f t="shared" si="9"/>
        <v>0</v>
      </c>
      <c r="AH11" s="208" t="b">
        <v>0</v>
      </c>
      <c r="AK11">
        <v>0</v>
      </c>
      <c r="AN11" s="208" t="str">
        <f t="shared" si="10"/>
        <v/>
      </c>
      <c r="AO11" s="208" t="str">
        <f t="shared" si="11"/>
        <v/>
      </c>
      <c r="AP11" s="208" t="str">
        <f t="shared" si="12"/>
        <v/>
      </c>
      <c r="AQ11" s="208" t="str">
        <f t="shared" si="20"/>
        <v/>
      </c>
      <c r="AR11" s="208" t="str">
        <f t="shared" si="13"/>
        <v/>
      </c>
      <c r="AS11" s="208" t="str">
        <f t="shared" si="21"/>
        <v/>
      </c>
    </row>
    <row r="12" spans="1:4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7"/>
        <v/>
      </c>
      <c r="X12" s="208" t="str">
        <f t="shared" si="6"/>
        <v/>
      </c>
      <c r="Y12" s="208" t="str">
        <f t="shared" si="18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C12" t="str">
        <f t="shared" si="8"/>
        <v/>
      </c>
      <c r="AE12" s="208" t="str">
        <f>IF(OR(W12="",W12=0),"",ConcatenateRange((W12,X12,Y12,Z12,AA12,AC12,AD12,V12,B12,AH12,AI12,AJ12,AK12,AL12,AM12,AO12), "||"))</f>
        <v/>
      </c>
      <c r="AF12">
        <f t="shared" si="19"/>
        <v>2</v>
      </c>
      <c r="AG12" s="208">
        <f t="shared" si="9"/>
        <v>0</v>
      </c>
      <c r="AH12" s="208" t="b">
        <v>0</v>
      </c>
      <c r="AK12">
        <v>0</v>
      </c>
      <c r="AN12" s="208" t="str">
        <f t="shared" si="10"/>
        <v/>
      </c>
      <c r="AO12" s="208" t="str">
        <f t="shared" si="11"/>
        <v/>
      </c>
      <c r="AP12" s="208" t="str">
        <f t="shared" si="12"/>
        <v/>
      </c>
      <c r="AQ12" s="208" t="str">
        <f t="shared" si="20"/>
        <v/>
      </c>
      <c r="AR12" s="208" t="str">
        <f t="shared" si="13"/>
        <v/>
      </c>
      <c r="AS12" s="208" t="str">
        <f t="shared" si="21"/>
        <v/>
      </c>
    </row>
    <row r="13" spans="1:4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7"/>
        <v/>
      </c>
      <c r="X13" s="208" t="str">
        <f t="shared" si="6"/>
        <v/>
      </c>
      <c r="Y13" s="208" t="str">
        <f t="shared" si="18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C13" t="str">
        <f t="shared" si="8"/>
        <v/>
      </c>
      <c r="AE13" s="208" t="str">
        <f>IF(OR(W13="",W13=0),"",ConcatenateRange((W13,X13,Y13,Z13,AA13,AC13,AD13,V13,B13,AH13,AI13,AJ13,AK13,AL13,AM13,AO13), "||"))</f>
        <v/>
      </c>
      <c r="AF13">
        <f t="shared" si="19"/>
        <v>2</v>
      </c>
      <c r="AG13" s="208">
        <f t="shared" si="9"/>
        <v>0</v>
      </c>
      <c r="AH13" s="208" t="b">
        <v>0</v>
      </c>
      <c r="AK13">
        <v>0</v>
      </c>
      <c r="AN13" s="208" t="str">
        <f t="shared" si="10"/>
        <v/>
      </c>
      <c r="AO13" s="208" t="str">
        <f t="shared" si="11"/>
        <v/>
      </c>
      <c r="AP13" s="208" t="str">
        <f t="shared" si="12"/>
        <v/>
      </c>
      <c r="AQ13" s="208" t="str">
        <f t="shared" si="20"/>
        <v/>
      </c>
      <c r="AR13" s="208" t="str">
        <f t="shared" si="13"/>
        <v/>
      </c>
      <c r="AS13" s="208" t="str">
        <f t="shared" si="21"/>
        <v/>
      </c>
    </row>
    <row r="14" spans="1:4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7"/>
        <v/>
      </c>
      <c r="X14" s="208" t="str">
        <f t="shared" si="6"/>
        <v/>
      </c>
      <c r="Y14" s="208" t="str">
        <f t="shared" si="18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C14" t="str">
        <f t="shared" si="8"/>
        <v/>
      </c>
      <c r="AE14" s="208" t="str">
        <f>IF(OR(W14="",W14=0),"",ConcatenateRange((W14,X14,Y14,Z14,AA14,AC14,AD14,V14,B14,AH14,AI14,AJ14,AK14,AL14,AM14,AO14), "||"))</f>
        <v/>
      </c>
      <c r="AF14">
        <f t="shared" si="19"/>
        <v>2</v>
      </c>
      <c r="AG14" s="208">
        <f t="shared" si="9"/>
        <v>0</v>
      </c>
      <c r="AH14" s="208" t="b">
        <v>0</v>
      </c>
      <c r="AK14">
        <v>0</v>
      </c>
      <c r="AN14" s="208" t="str">
        <f t="shared" si="10"/>
        <v/>
      </c>
      <c r="AO14" s="208" t="str">
        <f t="shared" si="11"/>
        <v/>
      </c>
      <c r="AP14" s="208" t="str">
        <f t="shared" si="12"/>
        <v/>
      </c>
      <c r="AQ14" s="208" t="str">
        <f t="shared" si="20"/>
        <v/>
      </c>
      <c r="AR14" s="208" t="str">
        <f t="shared" si="13"/>
        <v/>
      </c>
      <c r="AS14" s="208" t="str">
        <f t="shared" si="21"/>
        <v/>
      </c>
    </row>
    <row r="15" spans="1:4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7"/>
        <v/>
      </c>
      <c r="X15" s="208" t="str">
        <f t="shared" si="6"/>
        <v/>
      </c>
      <c r="Y15" s="208" t="str">
        <f t="shared" si="18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C15" t="str">
        <f t="shared" si="8"/>
        <v/>
      </c>
      <c r="AE15" s="208" t="str">
        <f>IF(OR(W15="",W15=0),"",ConcatenateRange((W15,X15,Y15,Z15,AA15,AC15,AD15,V15,B15,AH15,AI15,AJ15,AK15,AL15,AM15,AO15), "||"))</f>
        <v/>
      </c>
      <c r="AF15">
        <f t="shared" si="19"/>
        <v>2</v>
      </c>
      <c r="AG15" s="208">
        <f t="shared" si="9"/>
        <v>0</v>
      </c>
      <c r="AH15" s="208" t="b">
        <v>0</v>
      </c>
      <c r="AK15">
        <v>0</v>
      </c>
      <c r="AN15" s="208" t="str">
        <f t="shared" si="10"/>
        <v/>
      </c>
      <c r="AO15" s="208" t="str">
        <f t="shared" si="11"/>
        <v/>
      </c>
      <c r="AP15" s="208" t="str">
        <f t="shared" si="12"/>
        <v/>
      </c>
      <c r="AQ15" s="208" t="str">
        <f t="shared" si="20"/>
        <v/>
      </c>
      <c r="AR15" s="208" t="str">
        <f t="shared" si="13"/>
        <v/>
      </c>
      <c r="AS15" s="208" t="str">
        <f t="shared" si="21"/>
        <v/>
      </c>
    </row>
    <row r="16" spans="1:4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7"/>
        <v/>
      </c>
      <c r="X16" s="208" t="str">
        <f t="shared" si="6"/>
        <v/>
      </c>
      <c r="Y16" s="208" t="str">
        <f t="shared" si="18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C16" t="str">
        <f t="shared" si="8"/>
        <v/>
      </c>
      <c r="AE16" s="208" t="str">
        <f>IF(OR(W16="",W16=0),"",ConcatenateRange((W16,X16,Y16,Z16,AA16,AC16,AD16,V16,B16,AH16,AI16,AJ16,AK16,AL16,AM16,AO16), "||"))</f>
        <v/>
      </c>
      <c r="AF16">
        <f t="shared" si="19"/>
        <v>2</v>
      </c>
      <c r="AG16" s="208">
        <f t="shared" si="9"/>
        <v>0</v>
      </c>
      <c r="AH16" s="208" t="b">
        <v>0</v>
      </c>
      <c r="AK16">
        <v>0</v>
      </c>
      <c r="AN16" s="208" t="str">
        <f t="shared" si="10"/>
        <v/>
      </c>
      <c r="AO16" s="208" t="str">
        <f t="shared" si="11"/>
        <v/>
      </c>
      <c r="AP16" s="208" t="str">
        <f t="shared" si="12"/>
        <v/>
      </c>
      <c r="AQ16" s="208" t="str">
        <f t="shared" si="20"/>
        <v/>
      </c>
      <c r="AR16" s="208" t="str">
        <f t="shared" si="13"/>
        <v/>
      </c>
      <c r="AS16" s="208" t="str">
        <f t="shared" si="21"/>
        <v/>
      </c>
    </row>
    <row r="17" spans="1:4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7"/>
        <v/>
      </c>
      <c r="X17" s="208" t="str">
        <f t="shared" si="6"/>
        <v/>
      </c>
      <c r="Y17" s="208" t="str">
        <f t="shared" si="18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C17" t="str">
        <f t="shared" si="8"/>
        <v/>
      </c>
      <c r="AE17" s="208" t="str">
        <f>IF(OR(W17="",W17=0),"",ConcatenateRange((W17,X17,Y17,Z17,AA17,AC17,AD17,V17,B17,AH17,AI17,AJ17,AK17,AL17,AM17,AO17), "||"))</f>
        <v/>
      </c>
      <c r="AF17">
        <f t="shared" si="19"/>
        <v>2</v>
      </c>
      <c r="AG17" s="208">
        <f t="shared" si="9"/>
        <v>0</v>
      </c>
      <c r="AH17" s="208" t="b">
        <v>0</v>
      </c>
      <c r="AK17">
        <v>0</v>
      </c>
      <c r="AN17" s="208" t="str">
        <f t="shared" si="10"/>
        <v/>
      </c>
      <c r="AO17" s="208" t="str">
        <f t="shared" si="11"/>
        <v/>
      </c>
      <c r="AP17" s="208" t="str">
        <f t="shared" si="12"/>
        <v/>
      </c>
      <c r="AQ17" s="208" t="str">
        <f t="shared" si="20"/>
        <v/>
      </c>
      <c r="AR17" s="208" t="str">
        <f t="shared" si="13"/>
        <v/>
      </c>
      <c r="AS17" s="208" t="str">
        <f t="shared" si="21"/>
        <v/>
      </c>
    </row>
    <row r="18" spans="1:4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7"/>
        <v/>
      </c>
      <c r="X18" s="208" t="str">
        <f t="shared" si="6"/>
        <v/>
      </c>
      <c r="Y18" s="208" t="str">
        <f t="shared" si="18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C18" t="str">
        <f t="shared" si="8"/>
        <v/>
      </c>
      <c r="AE18" s="208" t="str">
        <f>IF(OR(W18="",W18=0),"",ConcatenateRange((W18,X18,Y18,Z18,AA18,AC18,AD18,V18,B18,AH18,AI18,AJ18,AK18,AL18,AM18,AO18), "||"))</f>
        <v/>
      </c>
      <c r="AF18">
        <f t="shared" si="19"/>
        <v>2</v>
      </c>
      <c r="AG18" s="208">
        <f t="shared" si="9"/>
        <v>0</v>
      </c>
      <c r="AH18" s="208" t="b">
        <v>0</v>
      </c>
      <c r="AK18">
        <v>0</v>
      </c>
      <c r="AN18" s="208" t="str">
        <f t="shared" si="10"/>
        <v/>
      </c>
      <c r="AO18" s="208" t="str">
        <f t="shared" si="11"/>
        <v/>
      </c>
      <c r="AP18" s="208" t="str">
        <f t="shared" si="12"/>
        <v/>
      </c>
      <c r="AQ18" s="208" t="str">
        <f t="shared" si="20"/>
        <v/>
      </c>
      <c r="AR18" s="208" t="str">
        <f t="shared" si="13"/>
        <v/>
      </c>
      <c r="AS18" s="208" t="str">
        <f t="shared" si="21"/>
        <v/>
      </c>
    </row>
    <row r="19" spans="1:4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7"/>
        <v/>
      </c>
      <c r="X19" s="208" t="str">
        <f t="shared" si="6"/>
        <v/>
      </c>
      <c r="Y19" s="208" t="str">
        <f t="shared" si="18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C19" t="str">
        <f t="shared" si="8"/>
        <v/>
      </c>
      <c r="AE19" s="208" t="str">
        <f>IF(OR(W19="",W19=0),"",ConcatenateRange((W19,X19,Y19,Z19,AA19,AC19,AD19,V19,B19,AH19,AI19,AJ19,AK19,AL19,AM19,AO19), "||"))</f>
        <v/>
      </c>
      <c r="AF19">
        <f t="shared" si="19"/>
        <v>2</v>
      </c>
      <c r="AG19" s="208">
        <f t="shared" si="9"/>
        <v>0</v>
      </c>
      <c r="AH19" s="208" t="b">
        <v>0</v>
      </c>
      <c r="AK19">
        <v>0</v>
      </c>
      <c r="AN19" s="208" t="str">
        <f t="shared" si="10"/>
        <v/>
      </c>
      <c r="AO19" s="208" t="str">
        <f t="shared" si="11"/>
        <v/>
      </c>
      <c r="AP19" s="208" t="str">
        <f t="shared" si="12"/>
        <v/>
      </c>
      <c r="AQ19" s="208" t="str">
        <f t="shared" si="20"/>
        <v/>
      </c>
      <c r="AR19" s="208" t="str">
        <f t="shared" si="13"/>
        <v/>
      </c>
      <c r="AS19" s="208" t="str">
        <f t="shared" si="21"/>
        <v/>
      </c>
    </row>
    <row r="20" spans="1:4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7"/>
        <v/>
      </c>
      <c r="X20" s="208" t="str">
        <f t="shared" si="6"/>
        <v/>
      </c>
      <c r="Y20" s="208" t="str">
        <f t="shared" si="18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C20" t="str">
        <f t="shared" si="8"/>
        <v/>
      </c>
      <c r="AE20" s="208" t="str">
        <f>IF(OR(W20="",W20=0),"",ConcatenateRange((W20,X20,Y20,Z20,AA20,AC20,AD20,V20,B20,AH20,AI20,AJ20,AK20,AL20,AM20,AO20), "||"))</f>
        <v/>
      </c>
      <c r="AF20">
        <f t="shared" si="19"/>
        <v>2</v>
      </c>
      <c r="AG20" s="208">
        <f t="shared" si="9"/>
        <v>0</v>
      </c>
      <c r="AH20" s="208" t="b">
        <v>0</v>
      </c>
      <c r="AK20">
        <v>0</v>
      </c>
      <c r="AN20" s="208" t="str">
        <f t="shared" si="10"/>
        <v/>
      </c>
      <c r="AO20" s="208" t="str">
        <f t="shared" si="11"/>
        <v/>
      </c>
      <c r="AP20" s="208" t="str">
        <f t="shared" si="12"/>
        <v/>
      </c>
      <c r="AQ20" s="208" t="str">
        <f t="shared" si="20"/>
        <v/>
      </c>
      <c r="AR20" s="208" t="str">
        <f t="shared" si="13"/>
        <v/>
      </c>
      <c r="AS20" s="208" t="str">
        <f t="shared" si="21"/>
        <v/>
      </c>
    </row>
    <row r="21" spans="1:4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7"/>
        <v/>
      </c>
      <c r="X21" s="208" t="str">
        <f t="shared" si="6"/>
        <v/>
      </c>
      <c r="Y21" s="208" t="str">
        <f t="shared" si="18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C21" t="str">
        <f t="shared" si="8"/>
        <v/>
      </c>
      <c r="AE21" s="208" t="str">
        <f>IF(OR(W21="",W21=0),"",ConcatenateRange((W21,X21,Y21,Z21,AA21,AC21,AD21,V21,B21,AH21,AI21,AJ21,AK21,AL21,AM21,AO21), "||"))</f>
        <v/>
      </c>
      <c r="AF21">
        <f t="shared" si="19"/>
        <v>2</v>
      </c>
      <c r="AG21" s="208">
        <f t="shared" si="9"/>
        <v>0</v>
      </c>
      <c r="AH21" s="208" t="b">
        <v>0</v>
      </c>
      <c r="AK21">
        <v>0</v>
      </c>
      <c r="AN21" s="208" t="str">
        <f t="shared" si="10"/>
        <v/>
      </c>
      <c r="AO21" s="208" t="str">
        <f t="shared" si="11"/>
        <v/>
      </c>
      <c r="AP21" s="208" t="str">
        <f t="shared" si="12"/>
        <v/>
      </c>
      <c r="AQ21" s="208" t="str">
        <f t="shared" si="20"/>
        <v/>
      </c>
      <c r="AR21" s="208" t="str">
        <f t="shared" si="13"/>
        <v/>
      </c>
      <c r="AS21" s="208" t="str">
        <f t="shared" si="21"/>
        <v/>
      </c>
    </row>
    <row r="22" spans="1:4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22">E22*G22</f>
        <v>0</v>
      </c>
      <c r="I22" s="208">
        <v>1</v>
      </c>
      <c r="J22" s="208">
        <f t="shared" si="1"/>
        <v>0</v>
      </c>
      <c r="K22" s="208">
        <f t="shared" ref="K22:K31" si="23">J22*H22</f>
        <v>0</v>
      </c>
      <c r="L22" s="208"/>
      <c r="M22" s="7">
        <f t="shared" si="14"/>
        <v>0</v>
      </c>
      <c r="N22" s="7" t="str">
        <f t="shared" si="15"/>
        <v>0</v>
      </c>
      <c r="O22" s="208">
        <v>0</v>
      </c>
      <c r="P22" s="208">
        <v>1</v>
      </c>
      <c r="Q22" s="208">
        <f t="shared" ref="Q22:Q31" si="24">IF(P22&gt;1,O22*J22,0)</f>
        <v>0</v>
      </c>
      <c r="R22" s="208">
        <v>0</v>
      </c>
      <c r="S22" s="208">
        <f t="shared" ref="S22:S31" si="25">IF(P22=2,Q22*0.155,0)</f>
        <v>0</v>
      </c>
      <c r="T22" s="208">
        <f t="shared" ref="T22:T31" si="26">IF(P22=3,Q22*0.05,0)</f>
        <v>0</v>
      </c>
      <c r="U22" s="208">
        <f t="shared" ref="U22:U31" si="27">IF(P22=4,Q22*0.1,0)</f>
        <v>0</v>
      </c>
      <c r="V22" s="208"/>
      <c r="W22" s="208" t="str">
        <f t="shared" si="17"/>
        <v/>
      </c>
      <c r="X22" s="208" t="str">
        <f t="shared" si="6"/>
        <v/>
      </c>
      <c r="Y22" s="208" t="str">
        <f t="shared" si="18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C22" s="208" t="str">
        <f t="shared" si="8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28">IF(AG22&gt;=10,0,IF(AG22&gt;=1,1,IF(AG22&gt;=0,2,IF(AG22&gt;=0.1,3,IF(AG22&gt;=0.01,4,5)))))</f>
        <v>2</v>
      </c>
      <c r="AG22" s="208">
        <f t="shared" si="9"/>
        <v>0</v>
      </c>
      <c r="AH22" s="208" t="b">
        <v>0</v>
      </c>
      <c r="AK22">
        <v>0</v>
      </c>
      <c r="AN22" s="208" t="str">
        <f t="shared" si="10"/>
        <v/>
      </c>
      <c r="AO22" s="208" t="str">
        <f t="shared" si="11"/>
        <v/>
      </c>
      <c r="AP22" s="208" t="str">
        <f t="shared" si="12"/>
        <v/>
      </c>
      <c r="AQ22" s="208" t="str">
        <f t="shared" si="20"/>
        <v/>
      </c>
      <c r="AR22" s="208" t="str">
        <f t="shared" si="13"/>
        <v/>
      </c>
      <c r="AS22" s="208" t="str">
        <f t="shared" si="21"/>
        <v/>
      </c>
    </row>
    <row r="23" spans="1:4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22"/>
        <v>0</v>
      </c>
      <c r="I23" s="208">
        <v>1</v>
      </c>
      <c r="J23" s="208">
        <f t="shared" si="1"/>
        <v>0</v>
      </c>
      <c r="K23" s="208">
        <f t="shared" si="23"/>
        <v>0</v>
      </c>
      <c r="L23" s="208"/>
      <c r="M23" s="7">
        <f t="shared" si="14"/>
        <v>0</v>
      </c>
      <c r="N23" s="7" t="str">
        <f t="shared" si="15"/>
        <v>0</v>
      </c>
      <c r="O23" s="208">
        <v>0</v>
      </c>
      <c r="P23" s="208">
        <v>1</v>
      </c>
      <c r="Q23" s="208">
        <f t="shared" si="24"/>
        <v>0</v>
      </c>
      <c r="R23" s="208">
        <v>0</v>
      </c>
      <c r="S23" s="208">
        <f t="shared" si="25"/>
        <v>0</v>
      </c>
      <c r="T23" s="208">
        <f t="shared" si="26"/>
        <v>0</v>
      </c>
      <c r="U23" s="208">
        <f t="shared" si="27"/>
        <v>0</v>
      </c>
      <c r="V23" s="208"/>
      <c r="W23" s="208" t="str">
        <f t="shared" si="17"/>
        <v/>
      </c>
      <c r="X23" s="208" t="str">
        <f t="shared" si="6"/>
        <v/>
      </c>
      <c r="Y23" s="208" t="str">
        <f t="shared" si="18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C23" s="208" t="str">
        <f t="shared" si="8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28"/>
        <v>2</v>
      </c>
      <c r="AG23" s="208">
        <f t="shared" si="9"/>
        <v>0</v>
      </c>
      <c r="AH23" s="208" t="b">
        <v>0</v>
      </c>
      <c r="AK23">
        <v>0</v>
      </c>
      <c r="AN23" s="208" t="str">
        <f t="shared" si="10"/>
        <v/>
      </c>
      <c r="AO23" s="208" t="str">
        <f t="shared" si="11"/>
        <v/>
      </c>
      <c r="AP23" s="208" t="str">
        <f t="shared" si="12"/>
        <v/>
      </c>
      <c r="AQ23" s="208" t="str">
        <f t="shared" si="20"/>
        <v/>
      </c>
      <c r="AR23" s="208" t="str">
        <f t="shared" si="13"/>
        <v/>
      </c>
      <c r="AS23" s="208" t="str">
        <f t="shared" si="21"/>
        <v/>
      </c>
    </row>
    <row r="24" spans="1:4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22"/>
        <v>0</v>
      </c>
      <c r="I24" s="208">
        <v>1</v>
      </c>
      <c r="J24" s="208">
        <f t="shared" si="1"/>
        <v>0</v>
      </c>
      <c r="K24" s="208">
        <f t="shared" si="23"/>
        <v>0</v>
      </c>
      <c r="L24" s="208"/>
      <c r="M24" s="7">
        <f t="shared" si="14"/>
        <v>0</v>
      </c>
      <c r="N24" s="7" t="str">
        <f t="shared" si="15"/>
        <v>0</v>
      </c>
      <c r="O24" s="208">
        <v>0</v>
      </c>
      <c r="P24" s="208">
        <v>1</v>
      </c>
      <c r="Q24" s="208">
        <f t="shared" si="24"/>
        <v>0</v>
      </c>
      <c r="R24" s="208">
        <v>0</v>
      </c>
      <c r="S24" s="208">
        <f t="shared" si="25"/>
        <v>0</v>
      </c>
      <c r="T24" s="208">
        <f t="shared" si="26"/>
        <v>0</v>
      </c>
      <c r="U24" s="208">
        <f t="shared" si="27"/>
        <v>0</v>
      </c>
      <c r="V24" s="208"/>
      <c r="W24" s="208" t="str">
        <f t="shared" si="17"/>
        <v/>
      </c>
      <c r="X24" s="208" t="str">
        <f t="shared" si="6"/>
        <v/>
      </c>
      <c r="Y24" s="208" t="str">
        <f t="shared" si="18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C24" s="208" t="str">
        <f t="shared" si="8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28"/>
        <v>2</v>
      </c>
      <c r="AG24" s="208">
        <f t="shared" si="9"/>
        <v>0</v>
      </c>
      <c r="AH24" s="208" t="b">
        <v>0</v>
      </c>
      <c r="AK24">
        <v>0</v>
      </c>
      <c r="AN24" s="208" t="str">
        <f t="shared" si="10"/>
        <v/>
      </c>
      <c r="AO24" s="208" t="str">
        <f t="shared" si="11"/>
        <v/>
      </c>
      <c r="AP24" s="208" t="str">
        <f t="shared" si="12"/>
        <v/>
      </c>
      <c r="AQ24" s="208" t="str">
        <f t="shared" si="20"/>
        <v/>
      </c>
      <c r="AR24" s="208" t="str">
        <f t="shared" si="13"/>
        <v/>
      </c>
      <c r="AS24" s="208" t="str">
        <f t="shared" si="21"/>
        <v/>
      </c>
    </row>
    <row r="25" spans="1:4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22"/>
        <v>0</v>
      </c>
      <c r="I25" s="208">
        <v>1</v>
      </c>
      <c r="J25" s="208">
        <f t="shared" si="1"/>
        <v>0</v>
      </c>
      <c r="K25" s="208">
        <f t="shared" si="23"/>
        <v>0</v>
      </c>
      <c r="L25" s="208"/>
      <c r="M25" s="7">
        <f t="shared" si="14"/>
        <v>0</v>
      </c>
      <c r="N25" s="7" t="str">
        <f t="shared" si="15"/>
        <v>0</v>
      </c>
      <c r="O25" s="208">
        <v>0</v>
      </c>
      <c r="P25" s="208">
        <v>1</v>
      </c>
      <c r="Q25" s="208">
        <f t="shared" si="24"/>
        <v>0</v>
      </c>
      <c r="R25" s="208">
        <v>0</v>
      </c>
      <c r="S25" s="208">
        <f t="shared" si="25"/>
        <v>0</v>
      </c>
      <c r="T25" s="208">
        <f t="shared" si="26"/>
        <v>0</v>
      </c>
      <c r="U25" s="208">
        <f t="shared" si="27"/>
        <v>0</v>
      </c>
      <c r="V25" s="208"/>
      <c r="W25" s="208" t="str">
        <f t="shared" si="17"/>
        <v/>
      </c>
      <c r="X25" s="208" t="str">
        <f t="shared" si="6"/>
        <v/>
      </c>
      <c r="Y25" s="208" t="str">
        <f t="shared" si="18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C25" s="208" t="str">
        <f t="shared" si="8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28"/>
        <v>2</v>
      </c>
      <c r="AG25" s="208">
        <f t="shared" si="9"/>
        <v>0</v>
      </c>
      <c r="AH25" s="208" t="b">
        <v>0</v>
      </c>
      <c r="AK25">
        <v>0</v>
      </c>
      <c r="AN25" s="208" t="str">
        <f t="shared" si="10"/>
        <v/>
      </c>
      <c r="AO25" s="208" t="str">
        <f t="shared" si="11"/>
        <v/>
      </c>
      <c r="AP25" s="208" t="str">
        <f t="shared" si="12"/>
        <v/>
      </c>
      <c r="AQ25" s="208" t="str">
        <f t="shared" si="20"/>
        <v/>
      </c>
      <c r="AR25" s="208" t="str">
        <f t="shared" si="13"/>
        <v/>
      </c>
      <c r="AS25" s="208" t="str">
        <f t="shared" si="21"/>
        <v/>
      </c>
    </row>
    <row r="26" spans="1:4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22"/>
        <v>0</v>
      </c>
      <c r="I26" s="208">
        <v>1</v>
      </c>
      <c r="J26" s="208">
        <f t="shared" si="1"/>
        <v>0</v>
      </c>
      <c r="K26" s="208">
        <f t="shared" si="23"/>
        <v>0</v>
      </c>
      <c r="L26" s="208"/>
      <c r="M26" s="7">
        <f t="shared" si="14"/>
        <v>0</v>
      </c>
      <c r="N26" s="7" t="str">
        <f t="shared" si="15"/>
        <v>0</v>
      </c>
      <c r="O26" s="208">
        <v>0</v>
      </c>
      <c r="P26" s="208">
        <v>1</v>
      </c>
      <c r="Q26" s="208">
        <f t="shared" si="24"/>
        <v>0</v>
      </c>
      <c r="R26" s="208">
        <v>0</v>
      </c>
      <c r="S26" s="208">
        <f t="shared" si="25"/>
        <v>0</v>
      </c>
      <c r="T26" s="208">
        <f t="shared" si="26"/>
        <v>0</v>
      </c>
      <c r="U26" s="208">
        <f t="shared" si="27"/>
        <v>0</v>
      </c>
      <c r="V26" s="208"/>
      <c r="W26" s="208" t="str">
        <f t="shared" si="17"/>
        <v/>
      </c>
      <c r="X26" s="208" t="str">
        <f t="shared" si="6"/>
        <v/>
      </c>
      <c r="Y26" s="208" t="str">
        <f t="shared" si="18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C26" s="208" t="str">
        <f t="shared" si="8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28"/>
        <v>2</v>
      </c>
      <c r="AG26" s="208">
        <f t="shared" si="9"/>
        <v>0</v>
      </c>
      <c r="AH26" s="208" t="b">
        <v>0</v>
      </c>
      <c r="AK26">
        <v>0</v>
      </c>
      <c r="AN26" s="208" t="str">
        <f t="shared" si="10"/>
        <v/>
      </c>
      <c r="AO26" s="208" t="str">
        <f t="shared" si="11"/>
        <v/>
      </c>
      <c r="AP26" s="208" t="str">
        <f t="shared" si="12"/>
        <v/>
      </c>
      <c r="AQ26" s="208" t="str">
        <f t="shared" si="20"/>
        <v/>
      </c>
      <c r="AR26" s="208" t="str">
        <f t="shared" si="13"/>
        <v/>
      </c>
      <c r="AS26" s="208" t="str">
        <f t="shared" si="21"/>
        <v/>
      </c>
    </row>
    <row r="27" spans="1:4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22"/>
        <v>0</v>
      </c>
      <c r="I27" s="208">
        <v>1</v>
      </c>
      <c r="J27" s="208">
        <f t="shared" si="1"/>
        <v>0</v>
      </c>
      <c r="K27" s="208">
        <f t="shared" si="23"/>
        <v>0</v>
      </c>
      <c r="L27" s="208"/>
      <c r="M27" s="7">
        <f t="shared" si="14"/>
        <v>0</v>
      </c>
      <c r="N27" s="7" t="str">
        <f t="shared" si="15"/>
        <v>0</v>
      </c>
      <c r="O27" s="208">
        <v>0</v>
      </c>
      <c r="P27" s="208">
        <v>1</v>
      </c>
      <c r="Q27" s="208">
        <f t="shared" si="24"/>
        <v>0</v>
      </c>
      <c r="R27" s="208">
        <v>0</v>
      </c>
      <c r="S27" s="208">
        <f t="shared" si="25"/>
        <v>0</v>
      </c>
      <c r="T27" s="208">
        <f t="shared" si="26"/>
        <v>0</v>
      </c>
      <c r="U27" s="208">
        <f t="shared" si="27"/>
        <v>0</v>
      </c>
      <c r="V27" s="208"/>
      <c r="W27" s="208" t="str">
        <f t="shared" si="17"/>
        <v/>
      </c>
      <c r="X27" s="208" t="str">
        <f t="shared" si="6"/>
        <v/>
      </c>
      <c r="Y27" s="208" t="str">
        <f t="shared" si="18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C27" s="208" t="str">
        <f t="shared" si="8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28"/>
        <v>2</v>
      </c>
      <c r="AG27" s="208">
        <f t="shared" si="9"/>
        <v>0</v>
      </c>
      <c r="AH27" s="208" t="b">
        <v>0</v>
      </c>
      <c r="AK27">
        <v>0</v>
      </c>
      <c r="AN27" s="208" t="str">
        <f t="shared" si="10"/>
        <v/>
      </c>
      <c r="AO27" s="208" t="str">
        <f t="shared" si="11"/>
        <v/>
      </c>
      <c r="AP27" s="208" t="str">
        <f t="shared" si="12"/>
        <v/>
      </c>
      <c r="AQ27" s="208" t="str">
        <f t="shared" si="20"/>
        <v/>
      </c>
      <c r="AR27" s="208" t="str">
        <f t="shared" si="13"/>
        <v/>
      </c>
      <c r="AS27" s="208" t="str">
        <f t="shared" si="21"/>
        <v/>
      </c>
    </row>
    <row r="28" spans="1:4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22"/>
        <v>0</v>
      </c>
      <c r="I28" s="208">
        <v>1</v>
      </c>
      <c r="J28" s="208">
        <f t="shared" si="1"/>
        <v>0</v>
      </c>
      <c r="K28" s="208">
        <f t="shared" si="23"/>
        <v>0</v>
      </c>
      <c r="L28" s="208"/>
      <c r="M28" s="7">
        <f t="shared" si="14"/>
        <v>0</v>
      </c>
      <c r="N28" s="7" t="str">
        <f t="shared" si="15"/>
        <v>0</v>
      </c>
      <c r="O28" s="208">
        <v>0</v>
      </c>
      <c r="P28" s="208">
        <v>1</v>
      </c>
      <c r="Q28" s="208">
        <f t="shared" si="24"/>
        <v>0</v>
      </c>
      <c r="R28" s="208">
        <v>0</v>
      </c>
      <c r="S28" s="208">
        <f t="shared" si="25"/>
        <v>0</v>
      </c>
      <c r="T28" s="208">
        <f t="shared" si="26"/>
        <v>0</v>
      </c>
      <c r="U28" s="208">
        <f t="shared" si="27"/>
        <v>0</v>
      </c>
      <c r="V28" s="208"/>
      <c r="W28" s="208" t="str">
        <f t="shared" si="17"/>
        <v/>
      </c>
      <c r="X28" s="208" t="str">
        <f t="shared" si="6"/>
        <v/>
      </c>
      <c r="Y28" s="208" t="str">
        <f t="shared" si="18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C28" s="208" t="str">
        <f t="shared" si="8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28"/>
        <v>2</v>
      </c>
      <c r="AG28" s="208">
        <f t="shared" si="9"/>
        <v>0</v>
      </c>
      <c r="AH28" s="208" t="b">
        <v>0</v>
      </c>
      <c r="AK28">
        <v>0</v>
      </c>
      <c r="AN28" s="208" t="str">
        <f t="shared" si="10"/>
        <v/>
      </c>
      <c r="AO28" s="208" t="str">
        <f t="shared" si="11"/>
        <v/>
      </c>
      <c r="AP28" s="208" t="str">
        <f t="shared" si="12"/>
        <v/>
      </c>
      <c r="AQ28" s="208" t="str">
        <f t="shared" si="20"/>
        <v/>
      </c>
      <c r="AR28" s="208" t="str">
        <f t="shared" si="13"/>
        <v/>
      </c>
      <c r="AS28" s="208" t="str">
        <f t="shared" si="21"/>
        <v/>
      </c>
    </row>
    <row r="29" spans="1:4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22"/>
        <v>0</v>
      </c>
      <c r="I29" s="208">
        <v>1</v>
      </c>
      <c r="J29" s="208">
        <f t="shared" si="1"/>
        <v>0</v>
      </c>
      <c r="K29" s="208">
        <f t="shared" si="23"/>
        <v>0</v>
      </c>
      <c r="L29" s="208"/>
      <c r="M29" s="7">
        <f t="shared" si="14"/>
        <v>0</v>
      </c>
      <c r="N29" s="7" t="str">
        <f t="shared" si="15"/>
        <v>0</v>
      </c>
      <c r="O29" s="208">
        <v>0</v>
      </c>
      <c r="P29" s="208">
        <v>1</v>
      </c>
      <c r="Q29" s="208">
        <f t="shared" si="24"/>
        <v>0</v>
      </c>
      <c r="R29" s="208">
        <v>0</v>
      </c>
      <c r="S29" s="208">
        <f t="shared" si="25"/>
        <v>0</v>
      </c>
      <c r="T29" s="208">
        <f t="shared" si="26"/>
        <v>0</v>
      </c>
      <c r="U29" s="208">
        <f t="shared" si="27"/>
        <v>0</v>
      </c>
      <c r="V29" s="208"/>
      <c r="W29" s="208" t="str">
        <f t="shared" si="17"/>
        <v/>
      </c>
      <c r="X29" s="208" t="str">
        <f t="shared" si="6"/>
        <v/>
      </c>
      <c r="Y29" s="208" t="str">
        <f t="shared" si="18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C29" s="208" t="str">
        <f t="shared" si="8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28"/>
        <v>2</v>
      </c>
      <c r="AG29" s="208">
        <f t="shared" si="9"/>
        <v>0</v>
      </c>
      <c r="AH29" s="208" t="b">
        <v>0</v>
      </c>
      <c r="AK29">
        <v>0</v>
      </c>
      <c r="AN29" s="208" t="str">
        <f t="shared" si="10"/>
        <v/>
      </c>
      <c r="AO29" s="208" t="str">
        <f t="shared" si="11"/>
        <v/>
      </c>
      <c r="AP29" s="208" t="str">
        <f t="shared" si="12"/>
        <v/>
      </c>
      <c r="AQ29" s="208" t="str">
        <f t="shared" si="20"/>
        <v/>
      </c>
      <c r="AR29" s="208" t="str">
        <f t="shared" si="13"/>
        <v/>
      </c>
      <c r="AS29" s="208" t="str">
        <f t="shared" si="21"/>
        <v/>
      </c>
    </row>
    <row r="30" spans="1:4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22"/>
        <v>0</v>
      </c>
      <c r="I30" s="208">
        <v>1</v>
      </c>
      <c r="J30" s="208">
        <f t="shared" si="1"/>
        <v>0</v>
      </c>
      <c r="K30" s="208">
        <f t="shared" si="23"/>
        <v>0</v>
      </c>
      <c r="L30" s="208"/>
      <c r="M30" s="7">
        <f t="shared" si="14"/>
        <v>0</v>
      </c>
      <c r="N30" s="7" t="str">
        <f t="shared" si="15"/>
        <v>0</v>
      </c>
      <c r="O30" s="208">
        <v>0</v>
      </c>
      <c r="P30" s="208">
        <v>1</v>
      </c>
      <c r="Q30" s="208">
        <f t="shared" si="24"/>
        <v>0</v>
      </c>
      <c r="R30" s="208">
        <v>0</v>
      </c>
      <c r="S30" s="208">
        <f t="shared" si="25"/>
        <v>0</v>
      </c>
      <c r="T30" s="208">
        <f t="shared" si="26"/>
        <v>0</v>
      </c>
      <c r="U30" s="208">
        <f t="shared" si="27"/>
        <v>0</v>
      </c>
      <c r="V30" s="208"/>
      <c r="W30" s="208" t="str">
        <f t="shared" si="17"/>
        <v/>
      </c>
      <c r="X30" s="208" t="str">
        <f t="shared" si="6"/>
        <v/>
      </c>
      <c r="Y30" s="208" t="str">
        <f t="shared" si="18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C30" s="208" t="str">
        <f t="shared" si="8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28"/>
        <v>2</v>
      </c>
      <c r="AG30" s="208">
        <f t="shared" si="9"/>
        <v>0</v>
      </c>
      <c r="AH30" s="208" t="b">
        <v>0</v>
      </c>
      <c r="AK30">
        <v>0</v>
      </c>
      <c r="AN30" s="208" t="str">
        <f t="shared" si="10"/>
        <v/>
      </c>
      <c r="AO30" s="208" t="str">
        <f t="shared" si="11"/>
        <v/>
      </c>
      <c r="AP30" s="208" t="str">
        <f t="shared" si="12"/>
        <v/>
      </c>
      <c r="AQ30" s="208" t="str">
        <f t="shared" si="20"/>
        <v/>
      </c>
      <c r="AR30" s="208" t="str">
        <f t="shared" si="13"/>
        <v/>
      </c>
      <c r="AS30" s="208" t="str">
        <f t="shared" si="21"/>
        <v/>
      </c>
    </row>
    <row r="31" spans="1:4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22"/>
        <v>0</v>
      </c>
      <c r="I31" s="208">
        <v>1</v>
      </c>
      <c r="J31" s="208">
        <f t="shared" si="1"/>
        <v>0</v>
      </c>
      <c r="K31" s="208">
        <f t="shared" si="23"/>
        <v>0</v>
      </c>
      <c r="L31" s="208"/>
      <c r="M31" s="7">
        <f t="shared" si="14"/>
        <v>0</v>
      </c>
      <c r="N31" s="7" t="str">
        <f t="shared" si="15"/>
        <v>0</v>
      </c>
      <c r="O31" s="208">
        <v>0</v>
      </c>
      <c r="P31" s="208">
        <v>1</v>
      </c>
      <c r="Q31" s="208">
        <f t="shared" si="24"/>
        <v>0</v>
      </c>
      <c r="R31" s="208">
        <v>0</v>
      </c>
      <c r="S31" s="208">
        <f t="shared" si="25"/>
        <v>0</v>
      </c>
      <c r="T31" s="208">
        <f t="shared" si="26"/>
        <v>0</v>
      </c>
      <c r="U31" s="208">
        <f t="shared" si="27"/>
        <v>0</v>
      </c>
      <c r="V31" s="208"/>
      <c r="W31" s="208" t="str">
        <f t="shared" si="17"/>
        <v/>
      </c>
      <c r="X31" s="208" t="str">
        <f t="shared" si="6"/>
        <v/>
      </c>
      <c r="Y31" s="208" t="str">
        <f t="shared" si="18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C31" s="208" t="str">
        <f t="shared" si="8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28"/>
        <v>2</v>
      </c>
      <c r="AG31" s="208">
        <f t="shared" si="9"/>
        <v>0</v>
      </c>
      <c r="AH31" s="208" t="b">
        <v>0</v>
      </c>
      <c r="AK31">
        <v>0</v>
      </c>
      <c r="AN31" s="208" t="str">
        <f t="shared" si="10"/>
        <v/>
      </c>
      <c r="AO31" s="208" t="str">
        <f t="shared" si="11"/>
        <v/>
      </c>
      <c r="AP31" s="208" t="str">
        <f t="shared" si="12"/>
        <v/>
      </c>
      <c r="AQ31" s="208" t="str">
        <f t="shared" si="20"/>
        <v/>
      </c>
      <c r="AR31" s="208" t="str">
        <f t="shared" si="13"/>
        <v/>
      </c>
      <c r="AS31" s="208" t="str">
        <f t="shared" si="21"/>
        <v/>
      </c>
    </row>
    <row r="32" spans="1:4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4" sqref="A4:A28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4810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4634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4635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4636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4637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4638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4639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4640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4641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4642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4643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4644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4645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4646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x14ac:dyDescent="0.2">
      <c r="A17" t="s">
        <v>4647</v>
      </c>
      <c r="B17">
        <f>1/2</f>
        <v>0.5</v>
      </c>
      <c r="C17" s="587"/>
      <c r="D17" s="587"/>
      <c r="E17" s="587"/>
      <c r="F17" s="587"/>
      <c r="G17" s="587"/>
      <c r="H17" s="587"/>
      <c r="I17" s="587"/>
      <c r="J17" s="587"/>
      <c r="K17" s="587"/>
      <c r="L17" s="587"/>
      <c r="M17" s="587"/>
      <c r="N17" s="587"/>
      <c r="O17" s="587"/>
      <c r="P17" s="587"/>
      <c r="Q17" s="587"/>
      <c r="R17" s="587"/>
      <c r="S17" s="587"/>
      <c r="T17" s="587"/>
      <c r="U17" s="587"/>
      <c r="V17" s="587"/>
      <c r="W17" s="587"/>
      <c r="X17" s="587"/>
      <c r="Y17" s="587"/>
      <c r="Z17" s="587"/>
      <c r="AA17" s="587"/>
      <c r="AB17" s="587"/>
      <c r="AC17" s="587"/>
      <c r="AD17" s="587"/>
      <c r="AE17" s="587"/>
      <c r="AF17" s="587"/>
      <c r="AG17" s="587"/>
      <c r="AH17" s="587"/>
      <c r="AI17" s="587"/>
      <c r="AJ17" s="587"/>
      <c r="AK17" s="587"/>
      <c r="AL17" s="587"/>
      <c r="AM17" s="587"/>
      <c r="AN17" s="587"/>
      <c r="AO17" s="587"/>
      <c r="AP17" s="587"/>
      <c r="AQ17" s="587"/>
      <c r="AR17" s="587"/>
      <c r="AS17" s="587"/>
      <c r="AT17" s="587"/>
      <c r="AU17" s="587"/>
      <c r="AV17" s="587"/>
      <c r="AW17" s="587"/>
      <c r="AX17" s="587"/>
    </row>
    <row r="18" spans="1:50" x14ac:dyDescent="0.2">
      <c r="A18" t="s">
        <v>4648</v>
      </c>
      <c r="B18">
        <f>1/3</f>
        <v>0.33333333333333331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s="209" t="s">
        <v>4658</v>
      </c>
      <c r="B19">
        <f>2/3</f>
        <v>0.66666666666666663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t="s">
        <v>4649</v>
      </c>
      <c r="B20">
        <f>1/7</f>
        <v>0.14285714285714285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4650</v>
      </c>
      <c r="B21">
        <f>2/7</f>
        <v>0.2857142857142857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4651</v>
      </c>
      <c r="B22">
        <f>3/7</f>
        <v>0.42857142857142855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4652</v>
      </c>
      <c r="B23">
        <f>4/7</f>
        <v>0.5714285714285714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4653</v>
      </c>
      <c r="B24">
        <f>1/14</f>
        <v>7.1428571428571425E-2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4654</v>
      </c>
      <c r="B25">
        <f>1/28</f>
        <v>3.5714285714285712E-2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4655</v>
      </c>
      <c r="B26">
        <f>1/(7*12)</f>
        <v>1.1904761904761904E-2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4656</v>
      </c>
      <c r="B27">
        <f>1/(7*13)</f>
        <v>1.098901098901099E-2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4657</v>
      </c>
      <c r="B28">
        <f>1/30</f>
        <v>3.3333333333333333E-2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31" spans="1:50" x14ac:dyDescent="0.2">
      <c r="A31" s="209" t="s">
        <v>4868</v>
      </c>
    </row>
    <row r="33" spans="1:1" x14ac:dyDescent="0.2">
      <c r="A33" t="s">
        <v>239</v>
      </c>
    </row>
    <row r="34" spans="1:1" x14ac:dyDescent="0.2">
      <c r="A34" t="s">
        <v>467</v>
      </c>
    </row>
    <row r="35" spans="1:1" x14ac:dyDescent="0.2">
      <c r="A35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5096</v>
      </c>
    </row>
    <row r="2" spans="1:1" x14ac:dyDescent="0.2">
      <c r="A2" t="s">
        <v>5097</v>
      </c>
    </row>
    <row r="3" spans="1:1" x14ac:dyDescent="0.2">
      <c r="A3" t="s">
        <v>5098</v>
      </c>
    </row>
    <row r="4" spans="1:1" x14ac:dyDescent="0.2">
      <c r="A4" t="s">
        <v>5099</v>
      </c>
    </row>
    <row r="5" spans="1:1" x14ac:dyDescent="0.2">
      <c r="A5" t="s">
        <v>5100</v>
      </c>
    </row>
    <row r="6" spans="1:1" x14ac:dyDescent="0.2">
      <c r="A6" t="s">
        <v>5101</v>
      </c>
    </row>
    <row r="7" spans="1:1" x14ac:dyDescent="0.2">
      <c r="A7" t="s">
        <v>5102</v>
      </c>
    </row>
    <row r="8" spans="1:1" x14ac:dyDescent="0.2">
      <c r="A8" t="s">
        <v>5103</v>
      </c>
    </row>
    <row r="9" spans="1:1" x14ac:dyDescent="0.2">
      <c r="A9" t="s">
        <v>5104</v>
      </c>
    </row>
    <row r="10" spans="1:1" x14ac:dyDescent="0.2">
      <c r="A10" t="s">
        <v>5105</v>
      </c>
    </row>
    <row r="11" spans="1:1" x14ac:dyDescent="0.2">
      <c r="A11" t="s">
        <v>5106</v>
      </c>
    </row>
    <row r="12" spans="1:1" x14ac:dyDescent="0.2">
      <c r="A12" t="s">
        <v>5107</v>
      </c>
    </row>
    <row r="13" spans="1:1" x14ac:dyDescent="0.2">
      <c r="A13" t="s">
        <v>5108</v>
      </c>
    </row>
    <row r="14" spans="1:1" x14ac:dyDescent="0.2">
      <c r="A14" t="s">
        <v>5109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25" sqref="M25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3609</v>
      </c>
      <c r="L1" s="209" t="s">
        <v>3610</v>
      </c>
      <c r="M1" s="209" t="s">
        <v>117</v>
      </c>
      <c r="P1" s="212" t="s">
        <v>3611</v>
      </c>
    </row>
    <row r="2" spans="1:18" ht="13.5" thickBot="1" x14ac:dyDescent="0.25">
      <c r="A2" s="209" t="s">
        <v>888</v>
      </c>
      <c r="B2" t="b">
        <v>1</v>
      </c>
      <c r="D2" s="208" t="s">
        <v>2810</v>
      </c>
      <c r="E2" s="209" t="s">
        <v>2828</v>
      </c>
      <c r="G2" s="209" t="s">
        <v>3606</v>
      </c>
      <c r="H2" s="352" t="s">
        <v>3599</v>
      </c>
      <c r="I2" s="352" t="s">
        <v>3599</v>
      </c>
      <c r="K2" s="209" t="s">
        <v>3612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2811</v>
      </c>
      <c r="E3" s="209" t="s">
        <v>2829</v>
      </c>
      <c r="G3" s="209" t="s">
        <v>3603</v>
      </c>
      <c r="H3" s="372" t="s">
        <v>3603</v>
      </c>
      <c r="I3" s="372" t="s">
        <v>3603</v>
      </c>
      <c r="K3" s="209" t="s">
        <v>3612</v>
      </c>
      <c r="L3" s="209" t="s">
        <v>3603</v>
      </c>
      <c r="M3" s="208" t="e">
        <f>P3:R3</f>
        <v>#VALUE!</v>
      </c>
      <c r="N3" s="208"/>
      <c r="O3" s="208"/>
      <c r="P3" s="413" t="s">
        <v>3611</v>
      </c>
      <c r="Q3" s="413" t="s">
        <v>3603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2812</v>
      </c>
      <c r="E4" s="209" t="s">
        <v>2830</v>
      </c>
      <c r="G4" s="209" t="s">
        <v>3602</v>
      </c>
      <c r="H4" s="690" t="s">
        <v>3602</v>
      </c>
      <c r="I4" s="690" t="s">
        <v>3602</v>
      </c>
      <c r="K4" s="209" t="s">
        <v>3612</v>
      </c>
      <c r="L4" s="209" t="s">
        <v>3602</v>
      </c>
      <c r="M4" s="208" t="e">
        <f t="shared" ref="M4:M9" si="0">P4:R4</f>
        <v>#VALUE!</v>
      </c>
      <c r="N4" s="208"/>
      <c r="O4" s="208"/>
      <c r="P4" s="692" t="s">
        <v>3611</v>
      </c>
      <c r="Q4" s="692" t="s">
        <v>3602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2813</v>
      </c>
      <c r="E5" s="209" t="s">
        <v>2831</v>
      </c>
      <c r="G5" s="209" t="s">
        <v>3600</v>
      </c>
      <c r="H5" s="660" t="s">
        <v>3600</v>
      </c>
      <c r="I5" s="660" t="s">
        <v>3600</v>
      </c>
      <c r="K5" s="209" t="s">
        <v>3612</v>
      </c>
      <c r="L5" s="209" t="s">
        <v>3600</v>
      </c>
      <c r="M5" s="208" t="e">
        <f t="shared" si="0"/>
        <v>#VALUE!</v>
      </c>
      <c r="N5" s="208"/>
      <c r="O5" s="208"/>
      <c r="P5" s="661" t="s">
        <v>3611</v>
      </c>
      <c r="Q5" s="661" t="s">
        <v>3600</v>
      </c>
      <c r="R5" s="661"/>
    </row>
    <row r="6" spans="1:18" x14ac:dyDescent="0.2">
      <c r="A6" s="209" t="s">
        <v>894</v>
      </c>
      <c r="B6" s="209" t="s">
        <v>3611</v>
      </c>
      <c r="C6" s="208"/>
      <c r="D6" s="208" t="s">
        <v>2814</v>
      </c>
      <c r="E6" s="209" t="s">
        <v>2832</v>
      </c>
      <c r="G6" s="209" t="s">
        <v>3601</v>
      </c>
      <c r="H6" s="691" t="s">
        <v>3601</v>
      </c>
      <c r="I6" s="691" t="s">
        <v>3601</v>
      </c>
      <c r="K6" s="209" t="s">
        <v>3612</v>
      </c>
      <c r="L6" s="209" t="s">
        <v>3601</v>
      </c>
      <c r="M6" s="208" t="e">
        <f t="shared" si="0"/>
        <v>#VALUE!</v>
      </c>
      <c r="N6" s="208"/>
      <c r="O6" s="208"/>
      <c r="P6" s="704" t="s">
        <v>3611</v>
      </c>
      <c r="Q6" s="704" t="s">
        <v>3601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2815</v>
      </c>
      <c r="E7" s="209" t="s">
        <v>2833</v>
      </c>
      <c r="G7" s="209" t="s">
        <v>3604</v>
      </c>
      <c r="H7" s="723" t="s">
        <v>3604</v>
      </c>
      <c r="I7" s="723" t="s">
        <v>3604</v>
      </c>
      <c r="K7" s="209" t="s">
        <v>3612</v>
      </c>
      <c r="L7" s="209" t="s">
        <v>3604</v>
      </c>
      <c r="M7" s="208" t="e">
        <f t="shared" si="0"/>
        <v>#VALUE!</v>
      </c>
      <c r="N7" s="208"/>
      <c r="O7" s="208"/>
      <c r="P7" s="724" t="s">
        <v>3611</v>
      </c>
      <c r="Q7" s="724" t="s">
        <v>3604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2816</v>
      </c>
      <c r="E8" s="209" t="s">
        <v>2834</v>
      </c>
      <c r="G8" s="209" t="s">
        <v>3607</v>
      </c>
      <c r="H8" s="353" t="s">
        <v>89</v>
      </c>
      <c r="I8" s="353" t="s">
        <v>89</v>
      </c>
      <c r="K8" s="209" t="s">
        <v>3612</v>
      </c>
      <c r="L8" s="209" t="s">
        <v>3607</v>
      </c>
      <c r="M8" s="208" t="e">
        <f t="shared" si="0"/>
        <v>#VALUE!</v>
      </c>
      <c r="N8" s="208"/>
      <c r="O8" s="208"/>
      <c r="P8" s="370" t="s">
        <v>3611</v>
      </c>
      <c r="Q8" s="370" t="s">
        <v>3607</v>
      </c>
      <c r="R8" s="370"/>
    </row>
    <row r="9" spans="1:18" x14ac:dyDescent="0.2">
      <c r="A9" s="209" t="s">
        <v>899</v>
      </c>
      <c r="B9" t="s">
        <v>5094</v>
      </c>
      <c r="C9" s="208"/>
      <c r="D9" s="208" t="s">
        <v>2817</v>
      </c>
      <c r="E9" s="209" t="s">
        <v>2835</v>
      </c>
      <c r="G9" s="209" t="s">
        <v>3605</v>
      </c>
      <c r="H9" s="354" t="s">
        <v>3605</v>
      </c>
      <c r="I9" s="354" t="s">
        <v>3605</v>
      </c>
      <c r="K9" s="209" t="s">
        <v>3612</v>
      </c>
      <c r="L9" s="209" t="s">
        <v>3605</v>
      </c>
      <c r="M9" s="208" t="e">
        <f t="shared" si="0"/>
        <v>#VALUE!</v>
      </c>
      <c r="N9" s="208"/>
      <c r="O9" s="208"/>
      <c r="P9" s="371" t="s">
        <v>3611</v>
      </c>
      <c r="Q9" s="371" t="s">
        <v>3605</v>
      </c>
      <c r="R9" s="371"/>
    </row>
    <row r="10" spans="1:18" x14ac:dyDescent="0.2">
      <c r="A10" s="209" t="s">
        <v>902</v>
      </c>
      <c r="B10" s="209" t="s">
        <v>5095</v>
      </c>
      <c r="C10" s="208"/>
      <c r="D10" s="208" t="s">
        <v>2818</v>
      </c>
      <c r="E10" s="209" t="s">
        <v>2836</v>
      </c>
      <c r="G10" s="209" t="s">
        <v>4614</v>
      </c>
      <c r="H10" s="519" t="s">
        <v>4614</v>
      </c>
      <c r="I10" s="519" t="s">
        <v>4614</v>
      </c>
      <c r="K10" s="209" t="s">
        <v>3608</v>
      </c>
      <c r="L10" s="209" t="s">
        <v>3606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2819</v>
      </c>
      <c r="E11" s="209" t="s">
        <v>2837</v>
      </c>
      <c r="G11" s="209" t="s">
        <v>3595</v>
      </c>
      <c r="H11" s="520" t="s">
        <v>3595</v>
      </c>
      <c r="I11" s="520" t="s">
        <v>3595</v>
      </c>
      <c r="K11" s="209" t="s">
        <v>3608</v>
      </c>
      <c r="L11" s="209" t="s">
        <v>3603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2820</v>
      </c>
      <c r="E12" s="209" t="s">
        <v>2838</v>
      </c>
      <c r="G12" s="209" t="s">
        <v>3596</v>
      </c>
      <c r="H12" s="521" t="s">
        <v>3596</v>
      </c>
      <c r="I12" s="521" t="s">
        <v>3596</v>
      </c>
      <c r="K12" s="209" t="s">
        <v>3608</v>
      </c>
      <c r="L12" s="209" t="s">
        <v>3602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2821</v>
      </c>
      <c r="E13" s="209" t="s">
        <v>2839</v>
      </c>
      <c r="K13" s="209" t="s">
        <v>3608</v>
      </c>
      <c r="L13" s="209" t="s">
        <v>3600</v>
      </c>
      <c r="M13" s="214" t="e">
        <f>PedGuiMedIV!B1:O5</f>
        <v>#VALUE!</v>
      </c>
    </row>
    <row r="14" spans="1:18" x14ac:dyDescent="0.2">
      <c r="D14" s="208" t="s">
        <v>2822</v>
      </c>
      <c r="E14" s="209" t="s">
        <v>2840</v>
      </c>
      <c r="K14" s="209" t="s">
        <v>3608</v>
      </c>
      <c r="L14" s="209" t="s">
        <v>3601</v>
      </c>
      <c r="M14" t="str">
        <f>PedGuiMedIV!B7:O7</f>
        <v>Adviesdosering</v>
      </c>
    </row>
    <row r="15" spans="1:18" x14ac:dyDescent="0.2">
      <c r="D15" s="208" t="s">
        <v>2823</v>
      </c>
      <c r="E15" s="209" t="s">
        <v>2841</v>
      </c>
      <c r="K15" s="209" t="s">
        <v>3608</v>
      </c>
      <c r="L15" s="209" t="s">
        <v>3604</v>
      </c>
      <c r="M15" s="214" t="e">
        <f>PedGuiMedIV!B35:O42</f>
        <v>#VALUE!</v>
      </c>
    </row>
    <row r="16" spans="1:18" x14ac:dyDescent="0.2">
      <c r="D16" s="208" t="s">
        <v>2824</v>
      </c>
      <c r="E16" s="209" t="s">
        <v>2842</v>
      </c>
      <c r="K16" s="209" t="s">
        <v>3608</v>
      </c>
      <c r="L16" s="209" t="s">
        <v>3607</v>
      </c>
    </row>
    <row r="17" spans="4:13" x14ac:dyDescent="0.2">
      <c r="D17" s="208" t="s">
        <v>2825</v>
      </c>
      <c r="E17" s="209" t="s">
        <v>2843</v>
      </c>
      <c r="K17" s="209" t="s">
        <v>3608</v>
      </c>
      <c r="L17" s="209" t="s">
        <v>3605</v>
      </c>
    </row>
    <row r="18" spans="4:13" x14ac:dyDescent="0.2">
      <c r="D18" s="208" t="s">
        <v>2826</v>
      </c>
      <c r="E18" s="209" t="s">
        <v>2844</v>
      </c>
      <c r="K18" s="209" t="s">
        <v>3613</v>
      </c>
      <c r="L18" s="209" t="s">
        <v>3606</v>
      </c>
      <c r="M18">
        <f>GlobGuiMedDisc!A1</f>
        <v>0</v>
      </c>
    </row>
    <row r="19" spans="4:13" x14ac:dyDescent="0.2">
      <c r="D19" s="208" t="s">
        <v>2827</v>
      </c>
      <c r="E19" s="209" t="s">
        <v>2845</v>
      </c>
      <c r="K19" s="209" t="s">
        <v>3613</v>
      </c>
      <c r="L19" s="209" t="s">
        <v>3603</v>
      </c>
      <c r="M19" t="str">
        <f>GlobGuiMedDisc!E9:T38</f>
        <v/>
      </c>
    </row>
    <row r="20" spans="4:13" x14ac:dyDescent="0.2">
      <c r="E20" s="209" t="s">
        <v>2846</v>
      </c>
      <c r="H20" s="218"/>
      <c r="K20" s="209" t="s">
        <v>3613</v>
      </c>
      <c r="L20" s="209" t="s">
        <v>3602</v>
      </c>
      <c r="M20">
        <f>GlobGuiMedDisc!D9:D38</f>
        <v>12</v>
      </c>
    </row>
    <row r="21" spans="4:13" x14ac:dyDescent="0.2">
      <c r="E21" s="209" t="s">
        <v>2847</v>
      </c>
      <c r="K21" s="209" t="s">
        <v>3613</v>
      </c>
      <c r="L21" s="209" t="s">
        <v>3600</v>
      </c>
      <c r="M21" t="e">
        <f>GlobGuiMedDisc!B1:T5</f>
        <v>#VALUE!</v>
      </c>
    </row>
    <row r="22" spans="4:13" x14ac:dyDescent="0.2">
      <c r="E22" s="209" t="s">
        <v>2848</v>
      </c>
      <c r="K22" s="209" t="s">
        <v>3613</v>
      </c>
      <c r="L22" s="209" t="s">
        <v>3601</v>
      </c>
      <c r="M22" t="str">
        <f>GlobGuiMedDisc!B7:T7</f>
        <v>Route</v>
      </c>
    </row>
    <row r="23" spans="4:13" x14ac:dyDescent="0.2">
      <c r="E23" s="209" t="s">
        <v>2849</v>
      </c>
      <c r="K23" s="209" t="s">
        <v>3613</v>
      </c>
      <c r="L23" s="209" t="s">
        <v>3604</v>
      </c>
    </row>
    <row r="24" spans="4:13" x14ac:dyDescent="0.2">
      <c r="E24" s="209" t="s">
        <v>2850</v>
      </c>
      <c r="K24" s="209" t="s">
        <v>3613</v>
      </c>
      <c r="L24" s="209" t="s">
        <v>3607</v>
      </c>
    </row>
    <row r="25" spans="4:13" x14ac:dyDescent="0.2">
      <c r="E25" s="209" t="s">
        <v>2851</v>
      </c>
      <c r="K25" s="209" t="s">
        <v>3613</v>
      </c>
      <c r="L25" s="209" t="s">
        <v>3605</v>
      </c>
    </row>
    <row r="26" spans="4:13" x14ac:dyDescent="0.2">
      <c r="E26" s="209" t="s">
        <v>2852</v>
      </c>
      <c r="K26" s="209" t="s">
        <v>3614</v>
      </c>
      <c r="L26" s="209" t="s">
        <v>3606</v>
      </c>
      <c r="M26">
        <f>PedGuiLijnPM!A1</f>
        <v>0</v>
      </c>
    </row>
    <row r="27" spans="4:13" x14ac:dyDescent="0.2">
      <c r="E27" s="209" t="s">
        <v>2853</v>
      </c>
      <c r="K27" s="209" t="s">
        <v>3614</v>
      </c>
      <c r="L27" s="209" t="s">
        <v>3603</v>
      </c>
      <c r="M27" t="e">
        <f>PedGuiLijnPM!E16,PedGuiLijnPM!E23,PedGuiLijnPM!E25:E26,PedGuiLijnPM!E28,PedGuiLijnPM!E30:E31</f>
        <v>#VALUE!</v>
      </c>
    </row>
    <row r="28" spans="4:13" x14ac:dyDescent="0.2">
      <c r="E28" s="209" t="s">
        <v>2854</v>
      </c>
      <c r="K28" s="209" t="s">
        <v>3614</v>
      </c>
      <c r="L28" s="209" t="s">
        <v>3602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09" t="s">
        <v>2855</v>
      </c>
      <c r="K29" s="209" t="s">
        <v>3614</v>
      </c>
      <c r="L29" s="209" t="s">
        <v>3600</v>
      </c>
      <c r="M29" t="e">
        <f>PedGuiLijnPM!B1:O5</f>
        <v>#VALUE!</v>
      </c>
    </row>
    <row r="30" spans="4:13" x14ac:dyDescent="0.2">
      <c r="E30" s="209" t="s">
        <v>2856</v>
      </c>
      <c r="K30" s="209" t="s">
        <v>3614</v>
      </c>
      <c r="L30" s="209" t="s">
        <v>3601</v>
      </c>
      <c r="M30" t="e">
        <f>PedGuiLijnPM!B7:O7,PedGuiLijnPM!B19:O19</f>
        <v>#VALUE!</v>
      </c>
    </row>
    <row r="31" spans="4:13" x14ac:dyDescent="0.2">
      <c r="E31" s="209" t="s">
        <v>2857</v>
      </c>
      <c r="K31" s="209" t="s">
        <v>3614</v>
      </c>
      <c r="L31" s="209" t="s">
        <v>3604</v>
      </c>
    </row>
    <row r="32" spans="4:13" x14ac:dyDescent="0.2">
      <c r="E32" s="209" t="s">
        <v>2858</v>
      </c>
      <c r="K32" s="209" t="s">
        <v>3614</v>
      </c>
      <c r="L32" s="209" t="s">
        <v>3607</v>
      </c>
    </row>
    <row r="33" spans="5:13" x14ac:dyDescent="0.2">
      <c r="E33" s="209" t="s">
        <v>2859</v>
      </c>
      <c r="K33" s="209" t="s">
        <v>3614</v>
      </c>
      <c r="L33" s="209" t="s">
        <v>3605</v>
      </c>
    </row>
    <row r="34" spans="5:13" x14ac:dyDescent="0.2">
      <c r="E34" s="209" t="s">
        <v>2860</v>
      </c>
      <c r="K34" s="209" t="s">
        <v>3615</v>
      </c>
      <c r="L34" s="209" t="s">
        <v>3606</v>
      </c>
      <c r="M34">
        <f>PedGuiEntTPN!A1</f>
        <v>0</v>
      </c>
    </row>
    <row r="35" spans="5:13" x14ac:dyDescent="0.2">
      <c r="E35" s="209" t="s">
        <v>2861</v>
      </c>
      <c r="K35" s="209" t="s">
        <v>3615</v>
      </c>
      <c r="L35" s="209" t="s">
        <v>3603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09" t="s">
        <v>2862</v>
      </c>
      <c r="K36" s="209" t="s">
        <v>3615</v>
      </c>
      <c r="L36" s="209" t="s">
        <v>3602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09" t="s">
        <v>2863</v>
      </c>
      <c r="K37" s="209" t="s">
        <v>3615</v>
      </c>
      <c r="L37" s="209" t="s">
        <v>3600</v>
      </c>
      <c r="M37" t="e">
        <f>PedGuiEntTPN!B1:N5</f>
        <v>#VALUE!</v>
      </c>
    </row>
    <row r="38" spans="5:13" x14ac:dyDescent="0.2">
      <c r="E38" s="209" t="s">
        <v>2864</v>
      </c>
      <c r="K38" s="209" t="s">
        <v>3615</v>
      </c>
      <c r="L38" s="209" t="s">
        <v>3601</v>
      </c>
      <c r="M38" t="e">
        <f>PedGuiEntTPN!B7:N7,PedGuiEntTPN!B20:N20</f>
        <v>#VALUE!</v>
      </c>
    </row>
    <row r="39" spans="5:13" x14ac:dyDescent="0.2">
      <c r="E39" s="209" t="s">
        <v>2865</v>
      </c>
      <c r="K39" s="209" t="s">
        <v>3615</v>
      </c>
      <c r="L39" s="209" t="s">
        <v>3604</v>
      </c>
      <c r="M39" t="e">
        <f>PedGuiEntTPN!B41:N48</f>
        <v>#VALUE!</v>
      </c>
    </row>
    <row r="40" spans="5:13" x14ac:dyDescent="0.2">
      <c r="E40" s="209" t="s">
        <v>2866</v>
      </c>
      <c r="K40" s="209" t="s">
        <v>3615</v>
      </c>
      <c r="L40" s="209" t="s">
        <v>3607</v>
      </c>
    </row>
    <row r="41" spans="5:13" x14ac:dyDescent="0.2">
      <c r="E41" s="209" t="s">
        <v>2867</v>
      </c>
      <c r="K41" s="209" t="s">
        <v>3615</v>
      </c>
      <c r="L41" s="209" t="s">
        <v>3605</v>
      </c>
    </row>
    <row r="42" spans="5:13" x14ac:dyDescent="0.2">
      <c r="E42" s="209" t="s">
        <v>2868</v>
      </c>
      <c r="K42" s="209" t="s">
        <v>3616</v>
      </c>
      <c r="L42" s="209" t="s">
        <v>3606</v>
      </c>
      <c r="M42">
        <f>PedGuiLab!A1</f>
        <v>0</v>
      </c>
    </row>
    <row r="43" spans="5:13" x14ac:dyDescent="0.2">
      <c r="E43" s="209" t="s">
        <v>2869</v>
      </c>
      <c r="K43" s="209" t="s">
        <v>3616</v>
      </c>
      <c r="L43" s="209" t="s">
        <v>3603</v>
      </c>
      <c r="M43" t="str">
        <f>PedGuiLab!D43</f>
        <v/>
      </c>
    </row>
    <row r="44" spans="5:13" x14ac:dyDescent="0.2">
      <c r="E44" s="209" t="s">
        <v>2870</v>
      </c>
      <c r="K44" s="209" t="s">
        <v>3616</v>
      </c>
      <c r="L44" s="209" t="s">
        <v>3602</v>
      </c>
      <c r="M44" t="e">
        <f>PedGuiLab!B9:L9,PedGuiLab!B43:C44</f>
        <v>#VALUE!</v>
      </c>
    </row>
    <row r="45" spans="5:13" x14ac:dyDescent="0.2">
      <c r="E45" s="209" t="s">
        <v>2871</v>
      </c>
      <c r="K45" s="209" t="s">
        <v>3616</v>
      </c>
      <c r="L45" s="209" t="s">
        <v>3600</v>
      </c>
      <c r="M45" t="e">
        <f>PedGuiLab!B1:S5</f>
        <v>#VALUE!</v>
      </c>
    </row>
    <row r="46" spans="5:13" x14ac:dyDescent="0.2">
      <c r="E46" s="209" t="s">
        <v>2872</v>
      </c>
      <c r="K46" s="209" t="s">
        <v>3616</v>
      </c>
      <c r="L46" s="209" t="s">
        <v>3601</v>
      </c>
      <c r="M46">
        <f>PedGuiLab!B7:N7</f>
        <v>0</v>
      </c>
    </row>
    <row r="47" spans="5:13" x14ac:dyDescent="0.2">
      <c r="E47" s="209" t="s">
        <v>2873</v>
      </c>
      <c r="K47" s="209" t="s">
        <v>3616</v>
      </c>
      <c r="L47" s="209" t="s">
        <v>3604</v>
      </c>
    </row>
    <row r="48" spans="5:13" x14ac:dyDescent="0.2">
      <c r="E48" s="209" t="s">
        <v>2874</v>
      </c>
      <c r="K48" s="209" t="s">
        <v>3616</v>
      </c>
      <c r="L48" s="209" t="s">
        <v>3607</v>
      </c>
      <c r="M48" t="e">
        <f>PedGuiLab!B10:I41,PedGuiLab!K10:L41</f>
        <v>#VALUE!</v>
      </c>
    </row>
    <row r="49" spans="5:13" x14ac:dyDescent="0.2">
      <c r="E49" s="209" t="s">
        <v>2875</v>
      </c>
      <c r="K49" s="209" t="s">
        <v>3616</v>
      </c>
      <c r="L49" s="209" t="s">
        <v>3605</v>
      </c>
    </row>
    <row r="50" spans="5:13" x14ac:dyDescent="0.2">
      <c r="E50" s="209" t="s">
        <v>2876</v>
      </c>
      <c r="K50" s="209" t="s">
        <v>3617</v>
      </c>
      <c r="L50" s="209" t="s">
        <v>3606</v>
      </c>
      <c r="M50">
        <f>PedGuiAcuut!A1</f>
        <v>0</v>
      </c>
    </row>
    <row r="51" spans="5:13" x14ac:dyDescent="0.2">
      <c r="E51" s="209" t="s">
        <v>2877</v>
      </c>
      <c r="K51" s="209" t="s">
        <v>3617</v>
      </c>
      <c r="L51" s="209" t="s">
        <v>3603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2878</v>
      </c>
      <c r="K52" s="209" t="s">
        <v>3617</v>
      </c>
      <c r="L52" s="209" t="s">
        <v>3602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2879</v>
      </c>
      <c r="K53" s="209" t="s">
        <v>3617</v>
      </c>
      <c r="L53" s="209" t="s">
        <v>3600</v>
      </c>
      <c r="M53" t="e">
        <f>PedGuiAcuut!B2:G5</f>
        <v>#VALUE!</v>
      </c>
    </row>
    <row r="54" spans="5:13" x14ac:dyDescent="0.2">
      <c r="E54" s="209" t="s">
        <v>2880</v>
      </c>
      <c r="K54" s="209" t="s">
        <v>3617</v>
      </c>
      <c r="L54" s="209" t="s">
        <v>3601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3617</v>
      </c>
      <c r="L55" s="209" t="s">
        <v>3604</v>
      </c>
    </row>
    <row r="56" spans="5:13" x14ac:dyDescent="0.2">
      <c r="K56" s="209" t="s">
        <v>3617</v>
      </c>
      <c r="L56" s="209" t="s">
        <v>3607</v>
      </c>
    </row>
    <row r="57" spans="5:13" x14ac:dyDescent="0.2">
      <c r="K57" s="209" t="s">
        <v>3617</v>
      </c>
      <c r="L57" s="209" t="s">
        <v>3605</v>
      </c>
    </row>
    <row r="58" spans="5:13" x14ac:dyDescent="0.2">
      <c r="K58" s="209" t="s">
        <v>3618</v>
      </c>
      <c r="L58" s="209" t="s">
        <v>3606</v>
      </c>
      <c r="M58">
        <f>PedGuiAfspr!B1</f>
        <v>0</v>
      </c>
    </row>
    <row r="59" spans="5:13" x14ac:dyDescent="0.2">
      <c r="K59" s="209" t="s">
        <v>3618</v>
      </c>
      <c r="L59" s="209" t="s">
        <v>3603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3618</v>
      </c>
      <c r="L60" s="209" t="s">
        <v>3602</v>
      </c>
      <c r="M60" t="e">
        <f>PedGuiAfspr!I10,PedGuiAfspr!G17:J17</f>
        <v>#VALUE!</v>
      </c>
    </row>
    <row r="61" spans="5:13" x14ac:dyDescent="0.2">
      <c r="K61" s="209" t="s">
        <v>3618</v>
      </c>
      <c r="L61" s="209" t="s">
        <v>3600</v>
      </c>
      <c r="M61" t="e">
        <f>PedGuiAfspr!B1:J4</f>
        <v>#VALUE!</v>
      </c>
    </row>
    <row r="62" spans="5:13" x14ac:dyDescent="0.2">
      <c r="K62" s="209" t="s">
        <v>3618</v>
      </c>
      <c r="L62" s="209" t="s">
        <v>3601</v>
      </c>
      <c r="M62" t="e">
        <f>PedGuiAfspr!C6:J6,PedGuiAfspr!C22:J22,PedGuiAfspr!C28:J28</f>
        <v>#VALUE!</v>
      </c>
    </row>
    <row r="63" spans="5:13" x14ac:dyDescent="0.2">
      <c r="K63" s="209" t="s">
        <v>3618</v>
      </c>
      <c r="L63" s="209" t="s">
        <v>3604</v>
      </c>
      <c r="M63" t="e">
        <f>PedGuiAfspr!C37:J41</f>
        <v>#VALUE!</v>
      </c>
    </row>
    <row r="64" spans="5:13" x14ac:dyDescent="0.2">
      <c r="K64" s="209" t="s">
        <v>3618</v>
      </c>
      <c r="L64" s="209" t="s">
        <v>3607</v>
      </c>
    </row>
    <row r="65" spans="11:13" x14ac:dyDescent="0.2">
      <c r="K65" s="209" t="s">
        <v>3618</v>
      </c>
      <c r="L65" s="209" t="s">
        <v>3605</v>
      </c>
    </row>
    <row r="66" spans="11:13" x14ac:dyDescent="0.2">
      <c r="K66" s="209" t="s">
        <v>4380</v>
      </c>
      <c r="L66" s="209" t="s">
        <v>3606</v>
      </c>
      <c r="M66">
        <f>NeoGuiInfB!A1</f>
        <v>0</v>
      </c>
    </row>
    <row r="67" spans="11:13" x14ac:dyDescent="0.2">
      <c r="K67" s="209" t="s">
        <v>4380</v>
      </c>
      <c r="L67" s="209" t="s">
        <v>3603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4380</v>
      </c>
      <c r="L68" s="209" t="s">
        <v>3602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4380</v>
      </c>
      <c r="L69" s="209" t="s">
        <v>3600</v>
      </c>
      <c r="M69" t="e">
        <f>NeoGuiInfB!C9:R12</f>
        <v>#VALUE!</v>
      </c>
    </row>
    <row r="70" spans="11:13" x14ac:dyDescent="0.2">
      <c r="K70" s="209" t="s">
        <v>4380</v>
      </c>
      <c r="L70" s="209" t="s">
        <v>3601</v>
      </c>
      <c r="M70" t="e">
        <f>NeoGuiInfB!C14:R14,NeoGuiInfB!C24:R24,NeoGuiInfB!C45:R45,NeoGuiInfB!C61:R61</f>
        <v>#VALUE!</v>
      </c>
    </row>
    <row r="71" spans="11:13" x14ac:dyDescent="0.2">
      <c r="K71" s="209" t="s">
        <v>4380</v>
      </c>
      <c r="L71" s="209" t="s">
        <v>3604</v>
      </c>
      <c r="M71" t="e">
        <f>NeoGuiInfB!C2:R7</f>
        <v>#VALUE!</v>
      </c>
    </row>
    <row r="72" spans="11:13" x14ac:dyDescent="0.2">
      <c r="K72" s="209" t="s">
        <v>4380</v>
      </c>
      <c r="L72" s="209" t="s">
        <v>3607</v>
      </c>
    </row>
    <row r="73" spans="11:13" x14ac:dyDescent="0.2">
      <c r="K73" s="209" t="s">
        <v>4380</v>
      </c>
      <c r="L73" s="209" t="s">
        <v>3605</v>
      </c>
    </row>
    <row r="74" spans="11:13" x14ac:dyDescent="0.2">
      <c r="K74" s="209" t="s">
        <v>4620</v>
      </c>
      <c r="L74" s="209" t="s">
        <v>3606</v>
      </c>
      <c r="M74">
        <f>NeoGuiAfspr!B1</f>
        <v>0</v>
      </c>
    </row>
    <row r="75" spans="11:13" x14ac:dyDescent="0.2">
      <c r="K75" s="209" t="s">
        <v>4620</v>
      </c>
      <c r="L75" s="209" t="s">
        <v>3603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4620</v>
      </c>
      <c r="L76" s="209" t="s">
        <v>3602</v>
      </c>
      <c r="M76" t="e">
        <f>NeoGuiAfspr!D27,NeoGuiAfspr!F41:G41</f>
        <v>#VALUE!</v>
      </c>
    </row>
    <row r="77" spans="11:13" x14ac:dyDescent="0.2">
      <c r="K77" s="209" t="s">
        <v>4620</v>
      </c>
      <c r="L77" s="209" t="s">
        <v>3600</v>
      </c>
      <c r="M77" t="e">
        <f>NeoGuiAfspr!B1:L4</f>
        <v>#VALUE!</v>
      </c>
    </row>
    <row r="78" spans="11:13" x14ac:dyDescent="0.2">
      <c r="K78" s="209" t="s">
        <v>4620</v>
      </c>
      <c r="L78" s="209" t="s">
        <v>3601</v>
      </c>
      <c r="M78" t="e">
        <f>NeoGuiAfspr!C6:L6,NeoGuiAfspr!C21:F21,NeoGuiAfspr!C34:F34</f>
        <v>#VALUE!</v>
      </c>
    </row>
    <row r="79" spans="11:13" x14ac:dyDescent="0.2">
      <c r="K79" s="209" t="s">
        <v>4620</v>
      </c>
      <c r="L79" s="209" t="s">
        <v>3604</v>
      </c>
      <c r="M79" t="e">
        <f>NeoGuiAfspr!C44:K49</f>
        <v>#VALUE!</v>
      </c>
    </row>
    <row r="80" spans="11:13" x14ac:dyDescent="0.2">
      <c r="K80" s="209" t="s">
        <v>4620</v>
      </c>
      <c r="L80" s="209" t="s">
        <v>3607</v>
      </c>
    </row>
    <row r="81" spans="11:13" x14ac:dyDescent="0.2">
      <c r="K81" s="209" t="s">
        <v>4620</v>
      </c>
      <c r="L81" s="209" t="s">
        <v>3605</v>
      </c>
    </row>
    <row r="82" spans="11:13" x14ac:dyDescent="0.2">
      <c r="K82" s="209" t="s">
        <v>4621</v>
      </c>
      <c r="L82" s="209" t="s">
        <v>3606</v>
      </c>
      <c r="M82">
        <f>NeoGuiLab!A1</f>
        <v>0</v>
      </c>
    </row>
    <row r="83" spans="11:13" x14ac:dyDescent="0.2">
      <c r="K83" s="209" t="s">
        <v>4621</v>
      </c>
      <c r="L83" s="209" t="s">
        <v>3603</v>
      </c>
      <c r="M83" t="str">
        <f>NeoGuiLab!C41</f>
        <v/>
      </c>
    </row>
    <row r="84" spans="11:13" x14ac:dyDescent="0.2">
      <c r="K84" s="209" t="s">
        <v>4621</v>
      </c>
      <c r="L84" s="209" t="s">
        <v>3602</v>
      </c>
      <c r="M84" t="e">
        <f>NeoGuiLab!B41,NeoGuiLab!B8:T8</f>
        <v>#VALUE!</v>
      </c>
    </row>
    <row r="85" spans="11:13" x14ac:dyDescent="0.2">
      <c r="K85" s="209" t="s">
        <v>4621</v>
      </c>
      <c r="L85" s="209" t="s">
        <v>3600</v>
      </c>
      <c r="M85" t="e">
        <f>NeoGuiLab!B1:T4</f>
        <v>#VALUE!</v>
      </c>
    </row>
    <row r="86" spans="11:13" x14ac:dyDescent="0.2">
      <c r="K86" s="209" t="s">
        <v>4621</v>
      </c>
      <c r="L86" s="209" t="s">
        <v>3601</v>
      </c>
      <c r="M86">
        <f>NeoGuiLab!B6:T6</f>
        <v>0</v>
      </c>
    </row>
    <row r="87" spans="11:13" x14ac:dyDescent="0.2">
      <c r="K87" s="209" t="s">
        <v>4621</v>
      </c>
      <c r="L87" s="209" t="s">
        <v>3604</v>
      </c>
    </row>
    <row r="88" spans="11:13" x14ac:dyDescent="0.2">
      <c r="K88" s="209" t="s">
        <v>4621</v>
      </c>
      <c r="L88" s="209" t="s">
        <v>3607</v>
      </c>
      <c r="M88" t="e">
        <f>NeoGuiLab!B9:M40,NeoGuiLab!O9:T40</f>
        <v>#VALUE!</v>
      </c>
    </row>
    <row r="89" spans="11:13" x14ac:dyDescent="0.2">
      <c r="K89" s="209" t="s">
        <v>4621</v>
      </c>
      <c r="L89" s="209" t="s">
        <v>3605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1948"/>
  <sheetViews>
    <sheetView showZeros="0" showOutlineSymbols="0" workbookViewId="0">
      <pane ySplit="1" topLeftCell="A2" activePane="bottomLeft" state="frozen"/>
      <selection pane="bottomLeft" activeCell="B35" sqref="B3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2895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5352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2896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2897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2898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4946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949</v>
      </c>
      <c r="B8" t="s">
        <v>911</v>
      </c>
      <c r="D8" t="b">
        <f>IFERROR(VLOOKUP(B8,PatData!$A$2:$A$2000,1,),"")&lt;&gt;""</f>
        <v>0</v>
      </c>
      <c r="E8" t="s">
        <v>906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4388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5269</v>
      </c>
      <c r="B10" t="s">
        <v>5287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5270</v>
      </c>
      <c r="B11" t="s">
        <v>5288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5271</v>
      </c>
      <c r="B12" t="s">
        <v>5289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5272</v>
      </c>
      <c r="B13" t="s">
        <v>5290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5273</v>
      </c>
      <c r="B14" t="s">
        <v>5291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5274</v>
      </c>
      <c r="B15" t="s">
        <v>5292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5275</v>
      </c>
      <c r="B16" t="s">
        <v>5293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5276</v>
      </c>
      <c r="B17" t="s">
        <v>5294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5277</v>
      </c>
      <c r="B18" t="s">
        <v>5295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5278</v>
      </c>
      <c r="B19" t="s">
        <v>5296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5279</v>
      </c>
      <c r="B20" t="s">
        <v>5297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5280</v>
      </c>
      <c r="B21" t="s">
        <v>5298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5281</v>
      </c>
      <c r="B22" t="s">
        <v>5299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5282</v>
      </c>
      <c r="B23" t="s">
        <v>5300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2959</v>
      </c>
      <c r="B24" t="s">
        <v>1760</v>
      </c>
      <c r="D24" t="b">
        <f>IFERROR(VLOOKUP(B24,PatData!$A$2:$A$2000,1,),"")&lt;&gt;""</f>
        <v>1</v>
      </c>
      <c r="E24" t="s">
        <v>5404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2960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2961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2962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2963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2964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2965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2966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2967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2968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2969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2970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2971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2972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2973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2974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2975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2976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2977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2978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2979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2980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2981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2982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2983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2984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2985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2986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2987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2988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2899</v>
      </c>
      <c r="B54" t="s">
        <v>1790</v>
      </c>
      <c r="D54" t="b">
        <f>IFERROR(VLOOKUP(B54,PatData!$A$2:$A$2000,1,),"")&lt;&gt;""</f>
        <v>1</v>
      </c>
      <c r="E54" t="s">
        <v>121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2900</v>
      </c>
      <c r="B55" t="s">
        <v>1791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2901</v>
      </c>
      <c r="B56" t="s">
        <v>1792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2902</v>
      </c>
      <c r="B57" t="s">
        <v>1793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2903</v>
      </c>
      <c r="B58" t="s">
        <v>1794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2904</v>
      </c>
      <c r="B59" t="s">
        <v>1795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2905</v>
      </c>
      <c r="B60" t="s">
        <v>1796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2906</v>
      </c>
      <c r="B61" t="s">
        <v>1797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2907</v>
      </c>
      <c r="B62" t="s">
        <v>1798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2908</v>
      </c>
      <c r="B63" t="s">
        <v>1799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2909</v>
      </c>
      <c r="B64" t="s">
        <v>1800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2910</v>
      </c>
      <c r="B65" t="s">
        <v>1801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2911</v>
      </c>
      <c r="B66" t="s">
        <v>1802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2912</v>
      </c>
      <c r="B67" t="s">
        <v>1803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2913</v>
      </c>
      <c r="B68" t="s">
        <v>1804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2914</v>
      </c>
      <c r="B69" t="s">
        <v>1805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2915</v>
      </c>
      <c r="B70" t="s">
        <v>1806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2916</v>
      </c>
      <c r="B71" t="s">
        <v>1807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2917</v>
      </c>
      <c r="B72" t="s">
        <v>1808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2918</v>
      </c>
      <c r="B73" t="s">
        <v>1809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2919</v>
      </c>
      <c r="B74" t="s">
        <v>1810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2920</v>
      </c>
      <c r="B75" t="s">
        <v>1811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2921</v>
      </c>
      <c r="B76" t="s">
        <v>1812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2922</v>
      </c>
      <c r="B77" t="s">
        <v>1813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2923</v>
      </c>
      <c r="B78" t="s">
        <v>1814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2924</v>
      </c>
      <c r="B79" t="s">
        <v>1815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2925</v>
      </c>
      <c r="B80" t="s">
        <v>1816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2926</v>
      </c>
      <c r="B81" t="s">
        <v>1817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2927</v>
      </c>
      <c r="B82" t="s">
        <v>1818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2928</v>
      </c>
      <c r="B83" t="s">
        <v>1819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2929</v>
      </c>
      <c r="B84" t="s">
        <v>1820</v>
      </c>
      <c r="D84" t="b">
        <f>IFERROR(VLOOKUP(B84,PatData!$A$2:$A$2000,1,),"")&lt;&gt;""</f>
        <v>1</v>
      </c>
      <c r="E84">
        <v>5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2930</v>
      </c>
      <c r="B85" t="s">
        <v>1821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2931</v>
      </c>
      <c r="B86" t="s">
        <v>1822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2932</v>
      </c>
      <c r="B87" t="s">
        <v>1823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2933</v>
      </c>
      <c r="B88" t="s">
        <v>1824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2934</v>
      </c>
      <c r="B89" t="s">
        <v>1825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2935</v>
      </c>
      <c r="B90" t="s">
        <v>1826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2936</v>
      </c>
      <c r="B91" t="s">
        <v>1827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2937</v>
      </c>
      <c r="B92" t="s">
        <v>1828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2938</v>
      </c>
      <c r="B93" t="s">
        <v>1829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2939</v>
      </c>
      <c r="B94" t="s">
        <v>1830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2940</v>
      </c>
      <c r="B95" t="s">
        <v>1831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2941</v>
      </c>
      <c r="B96" t="s">
        <v>1832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2942</v>
      </c>
      <c r="B97" t="s">
        <v>1833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2943</v>
      </c>
      <c r="B98" t="s">
        <v>1834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2944</v>
      </c>
      <c r="B99" t="s">
        <v>1835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2945</v>
      </c>
      <c r="B100" t="s">
        <v>1836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2946</v>
      </c>
      <c r="B101" t="s">
        <v>1837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2947</v>
      </c>
      <c r="B102" t="s">
        <v>1838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2948</v>
      </c>
      <c r="B103" t="s">
        <v>1839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2949</v>
      </c>
      <c r="B104" t="s">
        <v>1840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2950</v>
      </c>
      <c r="B105" t="s">
        <v>1841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2951</v>
      </c>
      <c r="B106" t="s">
        <v>1842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2952</v>
      </c>
      <c r="B107" t="s">
        <v>1843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2953</v>
      </c>
      <c r="B108" t="s">
        <v>1844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2954</v>
      </c>
      <c r="B109" t="s">
        <v>1845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2955</v>
      </c>
      <c r="B110" t="s">
        <v>1846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2956</v>
      </c>
      <c r="B111" t="s">
        <v>1847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2957</v>
      </c>
      <c r="B112" t="s">
        <v>1848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2958</v>
      </c>
      <c r="B113" t="s">
        <v>1849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4660</v>
      </c>
      <c r="B114" t="s">
        <v>1850</v>
      </c>
      <c r="D114" t="b">
        <f>IFERROR(VLOOKUP(B114,PatData!$A$2:$A$2000,1,),"")&lt;&gt;""</f>
        <v>1</v>
      </c>
      <c r="E114" t="s">
        <v>5408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4661</v>
      </c>
      <c r="B115" t="s">
        <v>1851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4662</v>
      </c>
      <c r="B116" t="s">
        <v>1852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4663</v>
      </c>
      <c r="B117" t="s">
        <v>1853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4664</v>
      </c>
      <c r="B118" t="s">
        <v>1854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4665</v>
      </c>
      <c r="B119" t="s">
        <v>1855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4666</v>
      </c>
      <c r="B120" t="s">
        <v>1856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4667</v>
      </c>
      <c r="B121" t="s">
        <v>1857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4668</v>
      </c>
      <c r="B122" t="s">
        <v>1858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4669</v>
      </c>
      <c r="B123" t="s">
        <v>1859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4670</v>
      </c>
      <c r="B124" t="s">
        <v>1860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4671</v>
      </c>
      <c r="B125" t="s">
        <v>1861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4672</v>
      </c>
      <c r="B126" t="s">
        <v>1862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4673</v>
      </c>
      <c r="B127" t="s">
        <v>1863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4674</v>
      </c>
      <c r="B128" t="s">
        <v>1864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4675</v>
      </c>
      <c r="B129" t="s">
        <v>1865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4676</v>
      </c>
      <c r="B130" t="s">
        <v>1866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4677</v>
      </c>
      <c r="B131" t="s">
        <v>1867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4678</v>
      </c>
      <c r="B132" t="s">
        <v>1868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4679</v>
      </c>
      <c r="B133" t="s">
        <v>1869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4680</v>
      </c>
      <c r="B134" t="s">
        <v>1870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4681</v>
      </c>
      <c r="B135" t="s">
        <v>1871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4682</v>
      </c>
      <c r="B136" t="s">
        <v>1872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4683</v>
      </c>
      <c r="B137" t="s">
        <v>1873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4684</v>
      </c>
      <c r="B138" t="s">
        <v>1874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4685</v>
      </c>
      <c r="B139" t="s">
        <v>1875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4686</v>
      </c>
      <c r="B140" t="s">
        <v>1876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4687</v>
      </c>
      <c r="B141" t="s">
        <v>1877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4688</v>
      </c>
      <c r="B142" t="s">
        <v>1878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4689</v>
      </c>
      <c r="B143" t="s">
        <v>1879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2989</v>
      </c>
      <c r="B144" t="s">
        <v>1880</v>
      </c>
      <c r="D144" t="b">
        <f>IFERROR(VLOOKUP(B144,PatData!$A$2:$A$2000,1,),"")&lt;&gt;""</f>
        <v>1</v>
      </c>
      <c r="E144" t="s">
        <v>5405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2990</v>
      </c>
      <c r="B145" t="s">
        <v>1881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2991</v>
      </c>
      <c r="B146" t="s">
        <v>1882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2992</v>
      </c>
      <c r="B147" t="s">
        <v>1883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2993</v>
      </c>
      <c r="B148" t="s">
        <v>1884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2994</v>
      </c>
      <c r="B149" t="s">
        <v>1885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2995</v>
      </c>
      <c r="B150" t="s">
        <v>1886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2996</v>
      </c>
      <c r="B151" t="s">
        <v>1887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2997</v>
      </c>
      <c r="B152" t="s">
        <v>1888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2998</v>
      </c>
      <c r="B153" t="s">
        <v>1889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2999</v>
      </c>
      <c r="B154" t="s">
        <v>1890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3000</v>
      </c>
      <c r="B155" t="s">
        <v>1891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3001</v>
      </c>
      <c r="B156" t="s">
        <v>1892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3002</v>
      </c>
      <c r="B157" t="s">
        <v>1893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3003</v>
      </c>
      <c r="B158" t="s">
        <v>1894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3004</v>
      </c>
      <c r="B159" t="s">
        <v>1895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3005</v>
      </c>
      <c r="B160" t="s">
        <v>1896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3006</v>
      </c>
      <c r="B161" t="s">
        <v>1897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3007</v>
      </c>
      <c r="B162" t="s">
        <v>1898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3008</v>
      </c>
      <c r="B163" t="s">
        <v>1899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3009</v>
      </c>
      <c r="B164" t="s">
        <v>1900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3010</v>
      </c>
      <c r="B165" t="s">
        <v>1901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3011</v>
      </c>
      <c r="B166" t="s">
        <v>1902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3012</v>
      </c>
      <c r="B167" t="s">
        <v>1903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3013</v>
      </c>
      <c r="B168" t="s">
        <v>1904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3014</v>
      </c>
      <c r="B169" t="s">
        <v>1905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3015</v>
      </c>
      <c r="B170" t="s">
        <v>1906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3016</v>
      </c>
      <c r="B171" t="s">
        <v>1907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3017</v>
      </c>
      <c r="B172" t="s">
        <v>1908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3018</v>
      </c>
      <c r="B173" t="s">
        <v>1909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4690</v>
      </c>
      <c r="B174" t="s">
        <v>1910</v>
      </c>
      <c r="D174" t="b">
        <f>IFERROR(VLOOKUP(B174,PatData!$A$2:$A$2000,1,),"")&lt;&gt;""</f>
        <v>1</v>
      </c>
      <c r="E174">
        <v>3689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4691</v>
      </c>
      <c r="B175" t="s">
        <v>1911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4692</v>
      </c>
      <c r="B176" t="s">
        <v>1912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4693</v>
      </c>
      <c r="B177" t="s">
        <v>1913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4694</v>
      </c>
      <c r="B178" t="s">
        <v>1914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4695</v>
      </c>
      <c r="B179" t="s">
        <v>1915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4696</v>
      </c>
      <c r="B180" t="s">
        <v>1916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4697</v>
      </c>
      <c r="B181" t="s">
        <v>1917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4698</v>
      </c>
      <c r="B182" t="s">
        <v>1918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4699</v>
      </c>
      <c r="B183" t="s">
        <v>1919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4700</v>
      </c>
      <c r="B184" t="s">
        <v>1920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4701</v>
      </c>
      <c r="B185" t="s">
        <v>1921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4702</v>
      </c>
      <c r="B186" t="s">
        <v>1922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4703</v>
      </c>
      <c r="B187" t="s">
        <v>1923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4704</v>
      </c>
      <c r="B188" t="s">
        <v>1924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4705</v>
      </c>
      <c r="B189" t="s">
        <v>1925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4706</v>
      </c>
      <c r="B190" t="s">
        <v>1926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4707</v>
      </c>
      <c r="B191" t="s">
        <v>1927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4708</v>
      </c>
      <c r="B192" t="s">
        <v>1928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4709</v>
      </c>
      <c r="B193" t="s">
        <v>1929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4710</v>
      </c>
      <c r="B194" t="s">
        <v>1930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4711</v>
      </c>
      <c r="B195" t="s">
        <v>1931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4712</v>
      </c>
      <c r="B196" t="s">
        <v>1932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4713</v>
      </c>
      <c r="B197" t="s">
        <v>1933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4714</v>
      </c>
      <c r="B198" t="s">
        <v>1934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4715</v>
      </c>
      <c r="B199" t="s">
        <v>1935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4716</v>
      </c>
      <c r="B200" t="s">
        <v>1936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4717</v>
      </c>
      <c r="B201" t="s">
        <v>1937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4718</v>
      </c>
      <c r="B202" t="s">
        <v>1938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4719</v>
      </c>
      <c r="B203" t="s">
        <v>1939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3019</v>
      </c>
      <c r="B204" t="s">
        <v>1940</v>
      </c>
      <c r="D204" t="b">
        <f>IFERROR(VLOOKUP(B204,PatData!$A$2:$A$2000,1,),"")&lt;&gt;""</f>
        <v>1</v>
      </c>
      <c r="E204" t="s">
        <v>5409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3020</v>
      </c>
      <c r="B205" t="s">
        <v>1941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3021</v>
      </c>
      <c r="B206" t="s">
        <v>1942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3022</v>
      </c>
      <c r="B207" t="s">
        <v>1943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3023</v>
      </c>
      <c r="B208" t="s">
        <v>1944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3024</v>
      </c>
      <c r="B209" t="s">
        <v>1945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3025</v>
      </c>
      <c r="B210" t="s">
        <v>1946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3026</v>
      </c>
      <c r="B211" t="s">
        <v>1947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3027</v>
      </c>
      <c r="B212" t="s">
        <v>1948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3028</v>
      </c>
      <c r="B213" t="s">
        <v>1949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3029</v>
      </c>
      <c r="B214" t="s">
        <v>1950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3030</v>
      </c>
      <c r="B215" t="s">
        <v>1951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3031</v>
      </c>
      <c r="B216" t="s">
        <v>1952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3032</v>
      </c>
      <c r="B217" t="s">
        <v>1953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3033</v>
      </c>
      <c r="B218" t="s">
        <v>1954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3034</v>
      </c>
      <c r="B219" t="s">
        <v>1955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3035</v>
      </c>
      <c r="B220" t="s">
        <v>1956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3036</v>
      </c>
      <c r="B221" t="s">
        <v>1957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3037</v>
      </c>
      <c r="B222" t="s">
        <v>1958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3038</v>
      </c>
      <c r="B223" t="s">
        <v>1959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3039</v>
      </c>
      <c r="B224" t="s">
        <v>1960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3040</v>
      </c>
      <c r="B225" t="s">
        <v>1961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3041</v>
      </c>
      <c r="B226" t="s">
        <v>1962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3042</v>
      </c>
      <c r="B227" t="s">
        <v>1963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3043</v>
      </c>
      <c r="B228" t="s">
        <v>1964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3044</v>
      </c>
      <c r="B229" t="s">
        <v>1965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3045</v>
      </c>
      <c r="B230" t="s">
        <v>1966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3046</v>
      </c>
      <c r="B231" t="s">
        <v>1967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3047</v>
      </c>
      <c r="B232" t="s">
        <v>1968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3048</v>
      </c>
      <c r="B233" t="s">
        <v>1969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4720</v>
      </c>
      <c r="B234" t="s">
        <v>1970</v>
      </c>
      <c r="D234" t="b">
        <f>IFERROR(VLOOKUP(B234,PatData!$A$2:$A$2000,1,),"")&lt;&gt;""</f>
        <v>1</v>
      </c>
      <c r="E234">
        <v>10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4721</v>
      </c>
      <c r="B235" t="s">
        <v>1971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4722</v>
      </c>
      <c r="B236" t="s">
        <v>1972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4723</v>
      </c>
      <c r="B237" t="s">
        <v>1973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4724</v>
      </c>
      <c r="B238" t="s">
        <v>1974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4725</v>
      </c>
      <c r="B239" t="s">
        <v>1975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4726</v>
      </c>
      <c r="B240" t="s">
        <v>1976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4727</v>
      </c>
      <c r="B241" t="s">
        <v>1977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4728</v>
      </c>
      <c r="B242" t="s">
        <v>1978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4729</v>
      </c>
      <c r="B243" t="s">
        <v>1979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4730</v>
      </c>
      <c r="B244" t="s">
        <v>1980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4731</v>
      </c>
      <c r="B245" t="s">
        <v>1981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4732</v>
      </c>
      <c r="B246" t="s">
        <v>1982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4733</v>
      </c>
      <c r="B247" t="s">
        <v>1983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4734</v>
      </c>
      <c r="B248" t="s">
        <v>1984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4735</v>
      </c>
      <c r="B249" t="s">
        <v>1985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4736</v>
      </c>
      <c r="B250" t="s">
        <v>1986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4737</v>
      </c>
      <c r="B251" t="s">
        <v>1987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4738</v>
      </c>
      <c r="B252" t="s">
        <v>1988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4739</v>
      </c>
      <c r="B253" t="s">
        <v>1989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4740</v>
      </c>
      <c r="B254" t="s">
        <v>1990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4741</v>
      </c>
      <c r="B255" t="s">
        <v>1991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4742</v>
      </c>
      <c r="B256" t="s">
        <v>1992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4743</v>
      </c>
      <c r="B257" t="s">
        <v>1993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4744</v>
      </c>
      <c r="B258" t="s">
        <v>1994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4745</v>
      </c>
      <c r="B259" t="s">
        <v>1995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4746</v>
      </c>
      <c r="B260" t="s">
        <v>1996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4747</v>
      </c>
      <c r="B261" t="s">
        <v>1997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4748</v>
      </c>
      <c r="B262" t="s">
        <v>1998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4749</v>
      </c>
      <c r="B263" t="s">
        <v>1999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4750</v>
      </c>
      <c r="B264" t="s">
        <v>2000</v>
      </c>
      <c r="D264" t="b">
        <f>IFERROR(VLOOKUP(B264,PatData!$A$2:$A$2000,1,),"")&lt;&gt;""</f>
        <v>1</v>
      </c>
      <c r="E264">
        <v>2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4751</v>
      </c>
      <c r="B265" t="s">
        <v>2001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4752</v>
      </c>
      <c r="B266" t="s">
        <v>2002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4753</v>
      </c>
      <c r="B267" t="s">
        <v>2003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4754</v>
      </c>
      <c r="B268" t="s">
        <v>2004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4755</v>
      </c>
      <c r="B269" t="s">
        <v>2005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4756</v>
      </c>
      <c r="B270" t="s">
        <v>2006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4757</v>
      </c>
      <c r="B271" t="s">
        <v>2007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4758</v>
      </c>
      <c r="B272" t="s">
        <v>2008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4759</v>
      </c>
      <c r="B273" t="s">
        <v>2009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4760</v>
      </c>
      <c r="B274" t="s">
        <v>2010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4761</v>
      </c>
      <c r="B275" t="s">
        <v>2011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4762</v>
      </c>
      <c r="B276" t="s">
        <v>2012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4763</v>
      </c>
      <c r="B277" t="s">
        <v>2013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4764</v>
      </c>
      <c r="B278" t="s">
        <v>2014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4765</v>
      </c>
      <c r="B279" t="s">
        <v>2015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4766</v>
      </c>
      <c r="B280" t="s">
        <v>2016</v>
      </c>
      <c r="D280" t="b">
        <f>IFERROR(VLOOKUP(B280,PatData!$A$2:$A$2000,1,),"")&lt;&gt;""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4767</v>
      </c>
      <c r="B281" t="s">
        <v>2017</v>
      </c>
      <c r="D281" t="b">
        <f>IFERROR(VLOOKUP(B281,PatData!$A$2:$A$2000,1,),"")&lt;&gt;""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4768</v>
      </c>
      <c r="B282" t="s">
        <v>2018</v>
      </c>
      <c r="D282" t="b">
        <f>IFERROR(VLOOKUP(B282,PatData!$A$2:$A$2000,1,),"")&lt;&gt;""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4769</v>
      </c>
      <c r="B283" t="s">
        <v>2019</v>
      </c>
      <c r="D283" t="b">
        <f>IFERROR(VLOOKUP(B283,PatData!$A$2:$A$2000,1,),"")&lt;&gt;""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4770</v>
      </c>
      <c r="B284" t="s">
        <v>2020</v>
      </c>
      <c r="D284" t="b">
        <f>IFERROR(VLOOKUP(B284,PatData!$A$2:$A$2000,1,),"")&lt;&gt;""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4771</v>
      </c>
      <c r="B285" t="s">
        <v>2021</v>
      </c>
      <c r="D285" t="b">
        <f>IFERROR(VLOOKUP(B285,PatData!$A$2:$A$2000,1,),"")&lt;&gt;""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4772</v>
      </c>
      <c r="B286" t="s">
        <v>2022</v>
      </c>
      <c r="D286" t="b">
        <f>IFERROR(VLOOKUP(B286,PatData!$A$2:$A$2000,1,),"")&lt;&gt;""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4773</v>
      </c>
      <c r="B287" t="s">
        <v>2023</v>
      </c>
      <c r="D287" t="b">
        <f>IFERROR(VLOOKUP(B287,PatData!$A$2:$A$2000,1,),"")&lt;&gt;""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4774</v>
      </c>
      <c r="B288" t="s">
        <v>2024</v>
      </c>
      <c r="D288" t="b">
        <f>IFERROR(VLOOKUP(B288,PatData!$A$2:$A$2000,1,),"")&lt;&gt;""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4775</v>
      </c>
      <c r="B289" t="s">
        <v>2025</v>
      </c>
      <c r="D289" t="b">
        <f>IFERROR(VLOOKUP(B289,PatData!$A$2:$A$2000,1,),"")&lt;&gt;""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4776</v>
      </c>
      <c r="B290" t="s">
        <v>2026</v>
      </c>
      <c r="D290" t="b">
        <f>IFERROR(VLOOKUP(B290,PatData!$A$2:$A$2000,1,),"")&lt;&gt;""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4777</v>
      </c>
      <c r="B291" t="s">
        <v>2027</v>
      </c>
      <c r="D291" t="b">
        <f>IFERROR(VLOOKUP(B291,PatData!$A$2:$A$2000,1,),"")&lt;&gt;""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4778</v>
      </c>
      <c r="B292" t="s">
        <v>2028</v>
      </c>
      <c r="D292" t="b">
        <f>IFERROR(VLOOKUP(B292,PatData!$A$2:$A$2000,1,),"")&lt;&gt;""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4779</v>
      </c>
      <c r="B293" t="s">
        <v>2029</v>
      </c>
      <c r="D293" t="b">
        <f>IFERROR(VLOOKUP(B293,PatData!$A$2:$A$2000,1,),"")&lt;&gt;""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3079</v>
      </c>
      <c r="B294" t="s">
        <v>2030</v>
      </c>
      <c r="D294" t="b">
        <f>IFERROR(VLOOKUP(B294,PatData!$A$2:$A$2000,1,),"")&lt;&gt;""</f>
        <v>1</v>
      </c>
      <c r="E294">
        <v>30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3080</v>
      </c>
      <c r="B295" t="s">
        <v>2031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3081</v>
      </c>
      <c r="B296" t="s">
        <v>2032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3082</v>
      </c>
      <c r="B297" t="s">
        <v>2033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3083</v>
      </c>
      <c r="B298" t="s">
        <v>2034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3084</v>
      </c>
      <c r="B299" t="s">
        <v>2035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3085</v>
      </c>
      <c r="B300" t="s">
        <v>2036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3086</v>
      </c>
      <c r="B301" t="s">
        <v>2037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3087</v>
      </c>
      <c r="B302" t="s">
        <v>2038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3088</v>
      </c>
      <c r="B303" t="s">
        <v>2039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3089</v>
      </c>
      <c r="B304" t="s">
        <v>2040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3090</v>
      </c>
      <c r="B305" t="s">
        <v>2041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3091</v>
      </c>
      <c r="B306" t="s">
        <v>2042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3092</v>
      </c>
      <c r="B307" t="s">
        <v>2043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3093</v>
      </c>
      <c r="B308" t="s">
        <v>2044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3094</v>
      </c>
      <c r="B309" t="s">
        <v>2045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3095</v>
      </c>
      <c r="B310" t="s">
        <v>2046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3096</v>
      </c>
      <c r="B311" t="s">
        <v>2047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3097</v>
      </c>
      <c r="B312" t="s">
        <v>2048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3098</v>
      </c>
      <c r="B313" t="s">
        <v>2049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3099</v>
      </c>
      <c r="B314" t="s">
        <v>2050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3100</v>
      </c>
      <c r="B315" t="s">
        <v>2051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3101</v>
      </c>
      <c r="B316" t="s">
        <v>2052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3102</v>
      </c>
      <c r="B317" t="s">
        <v>2053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3103</v>
      </c>
      <c r="B318" t="s">
        <v>2054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3104</v>
      </c>
      <c r="B319" t="s">
        <v>2055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3105</v>
      </c>
      <c r="B320" t="s">
        <v>2056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3106</v>
      </c>
      <c r="B321" t="s">
        <v>2057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3107</v>
      </c>
      <c r="B322" t="s">
        <v>2058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3108</v>
      </c>
      <c r="B323" t="s">
        <v>2059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4780</v>
      </c>
      <c r="B324" t="s">
        <v>2060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4781</v>
      </c>
      <c r="B325" t="s">
        <v>2061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4782</v>
      </c>
      <c r="B326" t="s">
        <v>2062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4783</v>
      </c>
      <c r="B327" t="s">
        <v>2063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4784</v>
      </c>
      <c r="B328" t="s">
        <v>2064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4785</v>
      </c>
      <c r="B329" t="s">
        <v>2065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4786</v>
      </c>
      <c r="B330" t="s">
        <v>2066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4787</v>
      </c>
      <c r="B331" t="s">
        <v>2067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4788</v>
      </c>
      <c r="B332" t="s">
        <v>2068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4789</v>
      </c>
      <c r="B333" t="s">
        <v>2069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4790</v>
      </c>
      <c r="B334" t="s">
        <v>2070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4791</v>
      </c>
      <c r="B335" t="s">
        <v>2071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4792</v>
      </c>
      <c r="B336" t="s">
        <v>2072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4793</v>
      </c>
      <c r="B337" t="s">
        <v>2073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4794</v>
      </c>
      <c r="B338" t="s">
        <v>2074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4795</v>
      </c>
      <c r="B339" t="s">
        <v>2075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4796</v>
      </c>
      <c r="B340" t="s">
        <v>2076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4797</v>
      </c>
      <c r="B341" t="s">
        <v>2077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4798</v>
      </c>
      <c r="B342" t="s">
        <v>2078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4799</v>
      </c>
      <c r="B343" t="s">
        <v>2079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4800</v>
      </c>
      <c r="B344" t="s">
        <v>2080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4801</v>
      </c>
      <c r="B345" t="s">
        <v>2081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4802</v>
      </c>
      <c r="B346" t="s">
        <v>2082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4803</v>
      </c>
      <c r="B347" t="s">
        <v>2083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4804</v>
      </c>
      <c r="B348" t="s">
        <v>2084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4805</v>
      </c>
      <c r="B349" t="s">
        <v>2085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4806</v>
      </c>
      <c r="B350" t="s">
        <v>2086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4807</v>
      </c>
      <c r="B351" t="s">
        <v>2087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4808</v>
      </c>
      <c r="B352" t="s">
        <v>2088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4809</v>
      </c>
      <c r="B353" t="s">
        <v>2089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3139</v>
      </c>
      <c r="B354" t="s">
        <v>3450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3140</v>
      </c>
      <c r="B355" t="s">
        <v>3451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3141</v>
      </c>
      <c r="B356" t="s">
        <v>3452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3142</v>
      </c>
      <c r="B357" t="s">
        <v>3453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3143</v>
      </c>
      <c r="B358" t="s">
        <v>3454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3144</v>
      </c>
      <c r="B359" t="s">
        <v>3455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3145</v>
      </c>
      <c r="B360" t="s">
        <v>3456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3146</v>
      </c>
      <c r="B361" t="s">
        <v>3457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3147</v>
      </c>
      <c r="B362" t="s">
        <v>3458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3148</v>
      </c>
      <c r="B363" t="s">
        <v>3459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3149</v>
      </c>
      <c r="B364" t="s">
        <v>3460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3150</v>
      </c>
      <c r="B365" t="s">
        <v>3461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3151</v>
      </c>
      <c r="B366" t="s">
        <v>3462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3152</v>
      </c>
      <c r="B367" t="s">
        <v>3463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3153</v>
      </c>
      <c r="B368" t="s">
        <v>3464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3154</v>
      </c>
      <c r="B369" t="s">
        <v>3465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3155</v>
      </c>
      <c r="B370" t="s">
        <v>3466</v>
      </c>
      <c r="D370" t="b">
        <f>IFERROR(VLOOKUP(B370,PatData!$A$2:$A$2000,1,),"")&lt;&gt;""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3156</v>
      </c>
      <c r="B371" t="s">
        <v>3467</v>
      </c>
      <c r="D371" t="b">
        <f>IFERROR(VLOOKUP(B371,PatData!$A$2:$A$2000,1,),"")&lt;&gt;""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3157</v>
      </c>
      <c r="B372" t="s">
        <v>3468</v>
      </c>
      <c r="D372" t="b">
        <f>IFERROR(VLOOKUP(B372,PatData!$A$2:$A$2000,1,),"")&lt;&gt;""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3158</v>
      </c>
      <c r="B373" t="s">
        <v>3469</v>
      </c>
      <c r="D373" t="b">
        <f>IFERROR(VLOOKUP(B373,PatData!$A$2:$A$2000,1,),"")&lt;&gt;""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3159</v>
      </c>
      <c r="B374" t="s">
        <v>3470</v>
      </c>
      <c r="D374" t="b">
        <f>IFERROR(VLOOKUP(B374,PatData!$A$2:$A$2000,1,),"")&lt;&gt;""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3160</v>
      </c>
      <c r="B375" t="s">
        <v>3471</v>
      </c>
      <c r="D375" t="b">
        <f>IFERROR(VLOOKUP(B375,PatData!$A$2:$A$2000,1,),"")&lt;&gt;""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3161</v>
      </c>
      <c r="B376" t="s">
        <v>3472</v>
      </c>
      <c r="D376" t="b">
        <f>IFERROR(VLOOKUP(B376,PatData!$A$2:$A$2000,1,),"")&lt;&gt;""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3162</v>
      </c>
      <c r="B377" t="s">
        <v>3473</v>
      </c>
      <c r="D377" t="b">
        <f>IFERROR(VLOOKUP(B377,PatData!$A$2:$A$2000,1,),"")&lt;&gt;""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3163</v>
      </c>
      <c r="B378" t="s">
        <v>3474</v>
      </c>
      <c r="D378" t="b">
        <f>IFERROR(VLOOKUP(B378,PatData!$A$2:$A$2000,1,),"")&lt;&gt;""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3164</v>
      </c>
      <c r="B379" t="s">
        <v>3475</v>
      </c>
      <c r="D379" t="b">
        <f>IFERROR(VLOOKUP(B379,PatData!$A$2:$A$2000,1,),"")&lt;&gt;""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3165</v>
      </c>
      <c r="B380" t="s">
        <v>3476</v>
      </c>
      <c r="D380" t="b">
        <f>IFERROR(VLOOKUP(B380,PatData!$A$2:$A$2000,1,),"")&lt;&gt;""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3166</v>
      </c>
      <c r="B381" t="s">
        <v>3477</v>
      </c>
      <c r="D381" t="b">
        <f>IFERROR(VLOOKUP(B381,PatData!$A$2:$A$2000,1,),"")&lt;&gt;""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3167</v>
      </c>
      <c r="B382" t="s">
        <v>3478</v>
      </c>
      <c r="D382" t="b">
        <f>IFERROR(VLOOKUP(B382,PatData!$A$2:$A$2000,1,),"")&lt;&gt;""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3168</v>
      </c>
      <c r="B383" t="s">
        <v>3479</v>
      </c>
      <c r="D383" t="b">
        <f>IFERROR(VLOOKUP(B383,PatData!$A$2:$A$2000,1,),"")&lt;&gt;""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3169</v>
      </c>
      <c r="B384" t="s">
        <v>3480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3170</v>
      </c>
      <c r="B385" t="s">
        <v>3481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3171</v>
      </c>
      <c r="B386" t="s">
        <v>3482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3172</v>
      </c>
      <c r="B387" t="s">
        <v>3483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3173</v>
      </c>
      <c r="B388" t="s">
        <v>3484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3174</v>
      </c>
      <c r="B389" t="s">
        <v>3485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3175</v>
      </c>
      <c r="B390" t="s">
        <v>3486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3176</v>
      </c>
      <c r="B391" t="s">
        <v>3487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3177</v>
      </c>
      <c r="B392" t="s">
        <v>3488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3178</v>
      </c>
      <c r="B393" t="s">
        <v>3489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3179</v>
      </c>
      <c r="B394" t="s">
        <v>3490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3180</v>
      </c>
      <c r="B395" t="s">
        <v>3491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3181</v>
      </c>
      <c r="B396" t="s">
        <v>3492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3182</v>
      </c>
      <c r="B397" t="s">
        <v>3493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3183</v>
      </c>
      <c r="B398" t="s">
        <v>3494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3184</v>
      </c>
      <c r="B399" t="s">
        <v>3495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3185</v>
      </c>
      <c r="B400" t="s">
        <v>3496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3186</v>
      </c>
      <c r="B401" t="s">
        <v>3497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3187</v>
      </c>
      <c r="B402" t="s">
        <v>3498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3188</v>
      </c>
      <c r="B403" t="s">
        <v>3499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3189</v>
      </c>
      <c r="B404" t="s">
        <v>3500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3190</v>
      </c>
      <c r="B405" t="s">
        <v>3501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3191</v>
      </c>
      <c r="B406" t="s">
        <v>3502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3192</v>
      </c>
      <c r="B407" t="s">
        <v>3503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3193</v>
      </c>
      <c r="B408" t="s">
        <v>3504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3194</v>
      </c>
      <c r="B409" t="s">
        <v>3505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3195</v>
      </c>
      <c r="B410" t="s">
        <v>3506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3196</v>
      </c>
      <c r="B411" t="s">
        <v>3507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3197</v>
      </c>
      <c r="B412" t="s">
        <v>3508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3198</v>
      </c>
      <c r="B413" t="s">
        <v>3509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3109</v>
      </c>
      <c r="B414" t="s">
        <v>2090</v>
      </c>
      <c r="D414" t="b">
        <f>IFERROR(VLOOKUP(B414,PatData!$A$2:$A$2000,1,),"")&lt;&gt;""</f>
        <v>1</v>
      </c>
      <c r="E414">
        <v>10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3110</v>
      </c>
      <c r="B415" t="s">
        <v>2091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3111</v>
      </c>
      <c r="B416" t="s">
        <v>2092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3112</v>
      </c>
      <c r="B417" t="s">
        <v>2093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3113</v>
      </c>
      <c r="B418" t="s">
        <v>2094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3114</v>
      </c>
      <c r="B419" t="s">
        <v>2095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3115</v>
      </c>
      <c r="B420" t="s">
        <v>2096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3116</v>
      </c>
      <c r="B421" t="s">
        <v>2097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3117</v>
      </c>
      <c r="B422" t="s">
        <v>2098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3118</v>
      </c>
      <c r="B423" t="s">
        <v>2099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3119</v>
      </c>
      <c r="B424" t="s">
        <v>2100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3120</v>
      </c>
      <c r="B425" t="s">
        <v>2101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3121</v>
      </c>
      <c r="B426" t="s">
        <v>2102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3122</v>
      </c>
      <c r="B427" t="s">
        <v>2103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3123</v>
      </c>
      <c r="B428" t="s">
        <v>2104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3124</v>
      </c>
      <c r="B429" t="s">
        <v>2105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3125</v>
      </c>
      <c r="B430" t="s">
        <v>2106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3126</v>
      </c>
      <c r="B431" t="s">
        <v>2107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3127</v>
      </c>
      <c r="B432" t="s">
        <v>2108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3128</v>
      </c>
      <c r="B433" t="s">
        <v>2109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3129</v>
      </c>
      <c r="B434" t="s">
        <v>2110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3130</v>
      </c>
      <c r="B435" t="s">
        <v>2111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3131</v>
      </c>
      <c r="B436" t="s">
        <v>2112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3132</v>
      </c>
      <c r="B437" t="s">
        <v>2113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3133</v>
      </c>
      <c r="B438" t="s">
        <v>2114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3134</v>
      </c>
      <c r="B439" t="s">
        <v>2115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3135</v>
      </c>
      <c r="B440" t="s">
        <v>2116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3136</v>
      </c>
      <c r="B441" t="s">
        <v>2117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3137</v>
      </c>
      <c r="B442" t="s">
        <v>2118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3138</v>
      </c>
      <c r="B443" t="s">
        <v>2119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3510</v>
      </c>
      <c r="B444" t="s">
        <v>2120</v>
      </c>
      <c r="D444" t="b">
        <f>IFERROR(VLOOKUP(B444,PatData!$A$2:$A$2000,1,),"")&lt;&gt;""</f>
        <v>1</v>
      </c>
      <c r="E444">
        <v>10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3511</v>
      </c>
      <c r="B445" t="s">
        <v>2121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3512</v>
      </c>
      <c r="B446" t="s">
        <v>2122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3513</v>
      </c>
      <c r="B447" t="s">
        <v>2123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3514</v>
      </c>
      <c r="B448" t="s">
        <v>2124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3515</v>
      </c>
      <c r="B449" t="s">
        <v>2125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3516</v>
      </c>
      <c r="B450" t="s">
        <v>2126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3517</v>
      </c>
      <c r="B451" t="s">
        <v>2127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3518</v>
      </c>
      <c r="B452" t="s">
        <v>2128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3519</v>
      </c>
      <c r="B453" t="s">
        <v>2129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3520</v>
      </c>
      <c r="B454" t="s">
        <v>2130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3521</v>
      </c>
      <c r="B455" t="s">
        <v>2131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3522</v>
      </c>
      <c r="B456" t="s">
        <v>2132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3523</v>
      </c>
      <c r="B457" t="s">
        <v>2133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3524</v>
      </c>
      <c r="B458" t="s">
        <v>2134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3525</v>
      </c>
      <c r="B459" t="s">
        <v>2135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3526</v>
      </c>
      <c r="B460" t="s">
        <v>2136</v>
      </c>
      <c r="D460" t="b">
        <f>IFERROR(VLOOKUP(B460,PatData!$A$2:$A$2000,1,),"")&lt;&gt;""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3527</v>
      </c>
      <c r="B461" t="s">
        <v>2137</v>
      </c>
      <c r="D461" t="b">
        <f>IFERROR(VLOOKUP(B461,PatData!$A$2:$A$2000,1,),"")&lt;&gt;""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3528</v>
      </c>
      <c r="B462" t="s">
        <v>2138</v>
      </c>
      <c r="D462" t="b">
        <f>IFERROR(VLOOKUP(B462,PatData!$A$2:$A$2000,1,),"")&lt;&gt;""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3529</v>
      </c>
      <c r="B463" t="s">
        <v>2139</v>
      </c>
      <c r="D463" t="b">
        <f>IFERROR(VLOOKUP(B463,PatData!$A$2:$A$2000,1,),"")&lt;&gt;""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3530</v>
      </c>
      <c r="B464" t="s">
        <v>2140</v>
      </c>
      <c r="D464" t="b">
        <f>IFERROR(VLOOKUP(B464,PatData!$A$2:$A$2000,1,),"")&lt;&gt;""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3531</v>
      </c>
      <c r="B465" t="s">
        <v>2141</v>
      </c>
      <c r="D465" t="b">
        <f>IFERROR(VLOOKUP(B465,PatData!$A$2:$A$2000,1,),"")&lt;&gt;""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3532</v>
      </c>
      <c r="B466" t="s">
        <v>2142</v>
      </c>
      <c r="D466" t="b">
        <f>IFERROR(VLOOKUP(B466,PatData!$A$2:$A$2000,1,),"")&lt;&gt;""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3533</v>
      </c>
      <c r="B467" t="s">
        <v>2143</v>
      </c>
      <c r="D467" t="b">
        <f>IFERROR(VLOOKUP(B467,PatData!$A$2:$A$2000,1,),"")&lt;&gt;""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3534</v>
      </c>
      <c r="B468" t="s">
        <v>2144</v>
      </c>
      <c r="D468" t="b">
        <f>IFERROR(VLOOKUP(B468,PatData!$A$2:$A$2000,1,),"")&lt;&gt;""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3535</v>
      </c>
      <c r="B469" t="s">
        <v>2145</v>
      </c>
      <c r="D469" t="b">
        <f>IFERROR(VLOOKUP(B469,PatData!$A$2:$A$2000,1,),"")&lt;&gt;""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3536</v>
      </c>
      <c r="B470" t="s">
        <v>2146</v>
      </c>
      <c r="D470" t="b">
        <f>IFERROR(VLOOKUP(B470,PatData!$A$2:$A$2000,1,),"")&lt;&gt;""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3537</v>
      </c>
      <c r="B471" t="s">
        <v>2147</v>
      </c>
      <c r="D471" t="b">
        <f>IFERROR(VLOOKUP(B471,PatData!$A$2:$A$2000,1,),"")&lt;&gt;""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3538</v>
      </c>
      <c r="B472" t="s">
        <v>2148</v>
      </c>
      <c r="D472" t="b">
        <f>IFERROR(VLOOKUP(B472,PatData!$A$2:$A$2000,1,),"")&lt;&gt;""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3539</v>
      </c>
      <c r="B473" t="s">
        <v>2149</v>
      </c>
      <c r="D473" t="b">
        <f>IFERROR(VLOOKUP(B473,PatData!$A$2:$A$2000,1,),"")&lt;&gt;""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3420</v>
      </c>
      <c r="B474" t="s">
        <v>2150</v>
      </c>
      <c r="D474" t="b">
        <f>IFERROR(VLOOKUP(B474,PatData!$A$2:$A$2000,1,),"")&lt;&gt;""</f>
        <v>1</v>
      </c>
      <c r="E474" t="s">
        <v>5407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3421</v>
      </c>
      <c r="B475" t="s">
        <v>2151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3422</v>
      </c>
      <c r="B476" t="s">
        <v>2152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3423</v>
      </c>
      <c r="B477" t="s">
        <v>2153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3424</v>
      </c>
      <c r="B478" t="s">
        <v>2154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3425</v>
      </c>
      <c r="B479" t="s">
        <v>2155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3426</v>
      </c>
      <c r="B480" t="s">
        <v>2156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3427</v>
      </c>
      <c r="B481" t="s">
        <v>2157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3428</v>
      </c>
      <c r="B482" t="s">
        <v>2158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3429</v>
      </c>
      <c r="B483" t="s">
        <v>2159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3430</v>
      </c>
      <c r="B484" t="s">
        <v>2160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3431</v>
      </c>
      <c r="B485" t="s">
        <v>2161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3432</v>
      </c>
      <c r="B486" t="s">
        <v>2162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3433</v>
      </c>
      <c r="B487" t="s">
        <v>2163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3434</v>
      </c>
      <c r="B488" t="s">
        <v>2164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3435</v>
      </c>
      <c r="B489" t="s">
        <v>2165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3436</v>
      </c>
      <c r="B490" t="s">
        <v>2166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3437</v>
      </c>
      <c r="B491" t="s">
        <v>2167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3438</v>
      </c>
      <c r="B492" t="s">
        <v>2168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3439</v>
      </c>
      <c r="B493" t="s">
        <v>2169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3440</v>
      </c>
      <c r="B494" t="s">
        <v>2170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3441</v>
      </c>
      <c r="B495" t="s">
        <v>2171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3442</v>
      </c>
      <c r="B496" t="s">
        <v>2172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3443</v>
      </c>
      <c r="B497" t="s">
        <v>2173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3444</v>
      </c>
      <c r="B498" t="s">
        <v>2174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3445</v>
      </c>
      <c r="B499" t="s">
        <v>2175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3446</v>
      </c>
      <c r="B500" t="s">
        <v>2176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3447</v>
      </c>
      <c r="B501" t="s">
        <v>2177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3448</v>
      </c>
      <c r="B502" t="s">
        <v>2178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3449</v>
      </c>
      <c r="B503" t="s">
        <v>2179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3199</v>
      </c>
      <c r="B504" t="s">
        <v>2180</v>
      </c>
      <c r="D504" t="b">
        <f>IFERROR(VLOOKUP(B504,PatData!$A$2:$A$2000,1,),"")&lt;&gt;""</f>
        <v>1</v>
      </c>
      <c r="E504">
        <v>3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3200</v>
      </c>
      <c r="B505" t="s">
        <v>2181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3201</v>
      </c>
      <c r="B506" t="s">
        <v>2182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3202</v>
      </c>
      <c r="B507" t="s">
        <v>2183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3203</v>
      </c>
      <c r="B508" t="s">
        <v>2184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3204</v>
      </c>
      <c r="B509" t="s">
        <v>2185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3205</v>
      </c>
      <c r="B510" t="s">
        <v>2186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3206</v>
      </c>
      <c r="B511" t="s">
        <v>2187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3207</v>
      </c>
      <c r="B512" t="s">
        <v>2188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3208</v>
      </c>
      <c r="B513" t="s">
        <v>2189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3209</v>
      </c>
      <c r="B514" t="s">
        <v>2190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3210</v>
      </c>
      <c r="B515" t="s">
        <v>2191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3211</v>
      </c>
      <c r="B516" t="s">
        <v>2192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3212</v>
      </c>
      <c r="B517" t="s">
        <v>2193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3213</v>
      </c>
      <c r="B518" t="s">
        <v>2194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3214</v>
      </c>
      <c r="B519" t="s">
        <v>2195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3215</v>
      </c>
      <c r="B520" t="s">
        <v>2196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3216</v>
      </c>
      <c r="B521" t="s">
        <v>2197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3217</v>
      </c>
      <c r="B522" t="s">
        <v>2198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3218</v>
      </c>
      <c r="B523" t="s">
        <v>2199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3219</v>
      </c>
      <c r="B524" t="s">
        <v>2200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3220</v>
      </c>
      <c r="B525" t="s">
        <v>2201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3221</v>
      </c>
      <c r="B526" t="s">
        <v>2202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3222</v>
      </c>
      <c r="B527" t="s">
        <v>2203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3223</v>
      </c>
      <c r="B528" t="s">
        <v>2204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3224</v>
      </c>
      <c r="B529" t="s">
        <v>2205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3225</v>
      </c>
      <c r="B530" t="s">
        <v>2206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3226</v>
      </c>
      <c r="B531" t="s">
        <v>2207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3227</v>
      </c>
      <c r="B532" t="s">
        <v>2208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3228</v>
      </c>
      <c r="B533" t="s">
        <v>2209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3229</v>
      </c>
      <c r="B534" t="s">
        <v>2210</v>
      </c>
      <c r="D534" t="b">
        <f>IFERROR(VLOOKUP(B534,PatData!$A$2:$A$2000,1,),"")&lt;&gt;""</f>
        <v>1</v>
      </c>
      <c r="E534" t="s">
        <v>5402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3230</v>
      </c>
      <c r="B535" t="s">
        <v>2211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3231</v>
      </c>
      <c r="B536" t="s">
        <v>2212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3232</v>
      </c>
      <c r="B537" t="s">
        <v>2213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3233</v>
      </c>
      <c r="B538" t="s">
        <v>2214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3234</v>
      </c>
      <c r="B539" t="s">
        <v>2215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3235</v>
      </c>
      <c r="B540" t="s">
        <v>2216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3236</v>
      </c>
      <c r="B541" t="s">
        <v>2217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3237</v>
      </c>
      <c r="B542" t="s">
        <v>2218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3238</v>
      </c>
      <c r="B543" t="s">
        <v>2219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3239</v>
      </c>
      <c r="B544" t="s">
        <v>2220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3240</v>
      </c>
      <c r="B545" t="s">
        <v>2221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3241</v>
      </c>
      <c r="B546" t="s">
        <v>2222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3242</v>
      </c>
      <c r="B547" t="s">
        <v>2223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3243</v>
      </c>
      <c r="B548" t="s">
        <v>2224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3244</v>
      </c>
      <c r="B549" t="s">
        <v>2225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3245</v>
      </c>
      <c r="B550" t="s">
        <v>2226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3246</v>
      </c>
      <c r="B551" t="s">
        <v>2227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3247</v>
      </c>
      <c r="B552" t="s">
        <v>2228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3248</v>
      </c>
      <c r="B553" t="s">
        <v>2229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3249</v>
      </c>
      <c r="B554" t="s">
        <v>2230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3250</v>
      </c>
      <c r="B555" t="s">
        <v>2231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3251</v>
      </c>
      <c r="B556" t="s">
        <v>2232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3252</v>
      </c>
      <c r="B557" t="s">
        <v>2233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3253</v>
      </c>
      <c r="B558" t="s">
        <v>2234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3254</v>
      </c>
      <c r="B559" t="s">
        <v>2235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3255</v>
      </c>
      <c r="B560" t="s">
        <v>2236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3256</v>
      </c>
      <c r="B561" t="s">
        <v>2237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3257</v>
      </c>
      <c r="B562" t="s">
        <v>2238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3258</v>
      </c>
      <c r="B563" t="s">
        <v>2239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3049</v>
      </c>
      <c r="B564" t="s">
        <v>3542</v>
      </c>
      <c r="D564" t="b">
        <f>IFERROR(VLOOKUP(B564,PatData!$A$2:$A$2000,1,),"")&lt;&gt;""</f>
        <v>1</v>
      </c>
      <c r="E564" t="s">
        <v>5406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3050</v>
      </c>
      <c r="B565" t="s">
        <v>3543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3051</v>
      </c>
      <c r="B566" t="s">
        <v>3544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3052</v>
      </c>
      <c r="B567" t="s">
        <v>3545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3053</v>
      </c>
      <c r="B568" t="s">
        <v>3546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3054</v>
      </c>
      <c r="B569" t="s">
        <v>3547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3055</v>
      </c>
      <c r="B570" t="s">
        <v>3548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3056</v>
      </c>
      <c r="B571" t="s">
        <v>3549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3057</v>
      </c>
      <c r="B572" t="s">
        <v>3550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3058</v>
      </c>
      <c r="B573" t="s">
        <v>3551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3059</v>
      </c>
      <c r="B574" t="s">
        <v>3552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3060</v>
      </c>
      <c r="B575" t="s">
        <v>3553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3061</v>
      </c>
      <c r="B576" t="s">
        <v>3554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3062</v>
      </c>
      <c r="B577" t="s">
        <v>3555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3063</v>
      </c>
      <c r="B578" t="s">
        <v>3556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3064</v>
      </c>
      <c r="B579" t="s">
        <v>3557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3065</v>
      </c>
      <c r="B580" t="s">
        <v>3558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3066</v>
      </c>
      <c r="B581" t="s">
        <v>3559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3067</v>
      </c>
      <c r="B582" t="s">
        <v>3560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3068</v>
      </c>
      <c r="B583" t="s">
        <v>3561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3069</v>
      </c>
      <c r="B584" t="s">
        <v>3562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3070</v>
      </c>
      <c r="B585" t="s">
        <v>3563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3071</v>
      </c>
      <c r="B586" t="s">
        <v>3564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3072</v>
      </c>
      <c r="B587" t="s">
        <v>3565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3073</v>
      </c>
      <c r="B588" t="s">
        <v>3566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3074</v>
      </c>
      <c r="B589" t="s">
        <v>3567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3075</v>
      </c>
      <c r="B590" t="s">
        <v>3568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3076</v>
      </c>
      <c r="B591" t="s">
        <v>3569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3077</v>
      </c>
      <c r="B592" t="s">
        <v>3570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3078</v>
      </c>
      <c r="B593" t="s">
        <v>3571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4210</v>
      </c>
      <c r="B594" t="s">
        <v>4211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4212</v>
      </c>
      <c r="B595" t="s">
        <v>4213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4214</v>
      </c>
      <c r="B596" t="s">
        <v>4215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4216</v>
      </c>
      <c r="B597" t="s">
        <v>4217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4218</v>
      </c>
      <c r="B598" t="s">
        <v>4219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4220</v>
      </c>
      <c r="B599" t="s">
        <v>4221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4222</v>
      </c>
      <c r="B600" t="s">
        <v>4223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4224</v>
      </c>
      <c r="B601" t="s">
        <v>4225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4226</v>
      </c>
      <c r="B602" t="s">
        <v>4227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4228</v>
      </c>
      <c r="B603" t="s">
        <v>4229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4230</v>
      </c>
      <c r="B604" t="s">
        <v>4231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4232</v>
      </c>
      <c r="B605" t="s">
        <v>4233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3624</v>
      </c>
      <c r="B606" t="s">
        <v>3925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8" customFormat="1" x14ac:dyDescent="0.2">
      <c r="A607" t="s">
        <v>4234</v>
      </c>
      <c r="B607" t="s">
        <v>4573</v>
      </c>
      <c r="C607"/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8" customFormat="1" x14ac:dyDescent="0.2">
      <c r="A608" t="s">
        <v>3625</v>
      </c>
      <c r="B608" t="s">
        <v>4574</v>
      </c>
      <c r="C608"/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8" customFormat="1" x14ac:dyDescent="0.2">
      <c r="A609" t="s">
        <v>3626</v>
      </c>
      <c r="B609" t="s">
        <v>4575</v>
      </c>
      <c r="C609"/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8" customFormat="1" x14ac:dyDescent="0.2">
      <c r="A610" t="s">
        <v>3627</v>
      </c>
      <c r="B610" t="s">
        <v>4576</v>
      </c>
      <c r="C610"/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8" customFormat="1" x14ac:dyDescent="0.2">
      <c r="A611" t="s">
        <v>3628</v>
      </c>
      <c r="B611" t="s">
        <v>4577</v>
      </c>
      <c r="C611"/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8" customFormat="1" x14ac:dyDescent="0.2">
      <c r="A612" t="s">
        <v>3629</v>
      </c>
      <c r="B612" t="s">
        <v>4578</v>
      </c>
      <c r="C612"/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8" customFormat="1" x14ac:dyDescent="0.2">
      <c r="A613" t="s">
        <v>3630</v>
      </c>
      <c r="B613" t="s">
        <v>4579</v>
      </c>
      <c r="C613"/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8" customFormat="1" x14ac:dyDescent="0.2">
      <c r="A614" t="s">
        <v>3631</v>
      </c>
      <c r="B614" t="s">
        <v>4580</v>
      </c>
      <c r="C614"/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8" customFormat="1" x14ac:dyDescent="0.2">
      <c r="A615" t="s">
        <v>3632</v>
      </c>
      <c r="B615" t="s">
        <v>4581</v>
      </c>
      <c r="C615"/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8" customFormat="1" x14ac:dyDescent="0.2">
      <c r="A616" t="s">
        <v>3633</v>
      </c>
      <c r="B616" t="s">
        <v>4582</v>
      </c>
      <c r="C616"/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8" customFormat="1" x14ac:dyDescent="0.2">
      <c r="A617" t="s">
        <v>3634</v>
      </c>
      <c r="B617" t="s">
        <v>4389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8" customFormat="1" x14ac:dyDescent="0.2">
      <c r="A618" t="s">
        <v>3635</v>
      </c>
      <c r="B618" t="s">
        <v>4390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8" customFormat="1" x14ac:dyDescent="0.2">
      <c r="A619" t="s">
        <v>3636</v>
      </c>
      <c r="B619" t="s">
        <v>4391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8" customFormat="1" x14ac:dyDescent="0.2">
      <c r="A620" t="s">
        <v>3637</v>
      </c>
      <c r="B620" t="s">
        <v>4392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8" customFormat="1" x14ac:dyDescent="0.2">
      <c r="A621" t="s">
        <v>3638</v>
      </c>
      <c r="B621" t="s">
        <v>4393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8" customFormat="1" x14ac:dyDescent="0.2">
      <c r="A622" t="s">
        <v>3639</v>
      </c>
      <c r="B622" t="s">
        <v>4394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8" customFormat="1" x14ac:dyDescent="0.2">
      <c r="A623" t="s">
        <v>3640</v>
      </c>
      <c r="B623" t="s">
        <v>4395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8" customFormat="1" x14ac:dyDescent="0.2">
      <c r="A624" t="s">
        <v>3641</v>
      </c>
      <c r="B624" t="s">
        <v>4396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8" customFormat="1" x14ac:dyDescent="0.2">
      <c r="A625" t="s">
        <v>3642</v>
      </c>
      <c r="B625" t="s">
        <v>4397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8" customFormat="1" x14ac:dyDescent="0.2">
      <c r="A626" t="s">
        <v>3643</v>
      </c>
      <c r="B626" t="s">
        <v>4398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8" customFormat="1" x14ac:dyDescent="0.2">
      <c r="A627" t="s">
        <v>3644</v>
      </c>
      <c r="B627" t="s">
        <v>3926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8" customFormat="1" x14ac:dyDescent="0.2">
      <c r="A628" t="s">
        <v>3645</v>
      </c>
      <c r="B628" t="s">
        <v>3927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8" customFormat="1" x14ac:dyDescent="0.2">
      <c r="A629" t="s">
        <v>3646</v>
      </c>
      <c r="B629" t="s">
        <v>4399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8" customFormat="1" x14ac:dyDescent="0.2">
      <c r="A630" t="s">
        <v>3647</v>
      </c>
      <c r="B630" t="s">
        <v>4400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8" customFormat="1" x14ac:dyDescent="0.2">
      <c r="A631" t="s">
        <v>3648</v>
      </c>
      <c r="B631" t="s">
        <v>4401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8" customFormat="1" x14ac:dyDescent="0.2">
      <c r="A632" t="s">
        <v>3649</v>
      </c>
      <c r="B632" t="s">
        <v>4402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8" customFormat="1" x14ac:dyDescent="0.2">
      <c r="A633" t="s">
        <v>3650</v>
      </c>
      <c r="B633" t="s">
        <v>4403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8" customFormat="1" x14ac:dyDescent="0.2">
      <c r="A634" t="s">
        <v>3651</v>
      </c>
      <c r="B634" t="s">
        <v>4404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8" customFormat="1" x14ac:dyDescent="0.2">
      <c r="A635" t="s">
        <v>3652</v>
      </c>
      <c r="B635" t="s">
        <v>4405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8" customFormat="1" x14ac:dyDescent="0.2">
      <c r="A636" t="s">
        <v>3653</v>
      </c>
      <c r="B636" t="s">
        <v>4406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8" customFormat="1" x14ac:dyDescent="0.2">
      <c r="A637" t="s">
        <v>3654</v>
      </c>
      <c r="B637" t="s">
        <v>4407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8" customFormat="1" x14ac:dyDescent="0.2">
      <c r="A638" t="s">
        <v>3655</v>
      </c>
      <c r="B638" t="s">
        <v>4408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8" customFormat="1" x14ac:dyDescent="0.2">
      <c r="A639" t="s">
        <v>3656</v>
      </c>
      <c r="B639" t="s">
        <v>3928</v>
      </c>
      <c r="C639"/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8" customFormat="1" x14ac:dyDescent="0.2">
      <c r="A640" t="s">
        <v>3657</v>
      </c>
      <c r="B640" t="s">
        <v>3929</v>
      </c>
      <c r="C640"/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8" customFormat="1" x14ac:dyDescent="0.2">
      <c r="A641" t="s">
        <v>3658</v>
      </c>
      <c r="B641" t="s">
        <v>3930</v>
      </c>
      <c r="C641"/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8" customFormat="1" x14ac:dyDescent="0.2">
      <c r="A642" t="s">
        <v>3659</v>
      </c>
      <c r="B642" t="s">
        <v>3931</v>
      </c>
      <c r="C642"/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8" customFormat="1" x14ac:dyDescent="0.2">
      <c r="A643" t="s">
        <v>3660</v>
      </c>
      <c r="B643" t="s">
        <v>3932</v>
      </c>
      <c r="C643"/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8" customFormat="1" x14ac:dyDescent="0.2">
      <c r="A644" t="s">
        <v>3661</v>
      </c>
      <c r="B644" t="s">
        <v>3933</v>
      </c>
      <c r="C644"/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8" customFormat="1" x14ac:dyDescent="0.2">
      <c r="A645" t="s">
        <v>3662</v>
      </c>
      <c r="B645" t="s">
        <v>3934</v>
      </c>
      <c r="C645"/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8" customFormat="1" x14ac:dyDescent="0.2">
      <c r="A646" t="s">
        <v>3663</v>
      </c>
      <c r="B646" t="s">
        <v>3935</v>
      </c>
      <c r="C646"/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8" customFormat="1" x14ac:dyDescent="0.2">
      <c r="A647" t="s">
        <v>3664</v>
      </c>
      <c r="B647" t="s">
        <v>3936</v>
      </c>
      <c r="C647"/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8" customFormat="1" x14ac:dyDescent="0.2">
      <c r="A648" t="s">
        <v>3665</v>
      </c>
      <c r="B648" t="s">
        <v>3937</v>
      </c>
      <c r="C648"/>
      <c r="D648" t="b">
        <f>IFERROR(VLOOKUP(B648,PatData!$A$2:$A$2000,1,),"")&lt;&gt;""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8" customFormat="1" x14ac:dyDescent="0.2">
      <c r="A649" t="s">
        <v>3666</v>
      </c>
      <c r="B649" t="s">
        <v>3938</v>
      </c>
      <c r="C649"/>
      <c r="D649" t="b">
        <f>IFERROR(VLOOKUP(B649,PatData!$A$2:$A$2000,1,),"")&lt;&gt;""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8" customFormat="1" x14ac:dyDescent="0.2">
      <c r="A650" t="s">
        <v>3667</v>
      </c>
      <c r="B650" t="s">
        <v>3939</v>
      </c>
      <c r="C650"/>
      <c r="D650" t="b">
        <f>IFERROR(VLOOKUP(B650,PatData!$A$2:$A$2000,1,),"")&lt;&gt;""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8" customFormat="1" x14ac:dyDescent="0.2">
      <c r="A651" t="s">
        <v>3668</v>
      </c>
      <c r="B651" t="s">
        <v>4409</v>
      </c>
      <c r="C651"/>
      <c r="D651" t="b">
        <f>IFERROR(VLOOKUP(B651,PatData!$A$2:$A$2000,1,),"")&lt;&gt;""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8" customFormat="1" x14ac:dyDescent="0.2">
      <c r="A652" t="s">
        <v>3669</v>
      </c>
      <c r="B652" t="s">
        <v>3940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8" customFormat="1" x14ac:dyDescent="0.2">
      <c r="A653" t="s">
        <v>3670</v>
      </c>
      <c r="B653" t="s">
        <v>3941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8" customFormat="1" x14ac:dyDescent="0.2">
      <c r="A654" t="s">
        <v>3671</v>
      </c>
      <c r="B654" t="s">
        <v>3942</v>
      </c>
      <c r="C654"/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8" customFormat="1" x14ac:dyDescent="0.2">
      <c r="A655" t="s">
        <v>3672</v>
      </c>
      <c r="B655" t="s">
        <v>3943</v>
      </c>
      <c r="C655"/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8" customFormat="1" x14ac:dyDescent="0.2">
      <c r="A656" t="s">
        <v>3673</v>
      </c>
      <c r="B656" t="s">
        <v>3944</v>
      </c>
      <c r="C656"/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8" customFormat="1" x14ac:dyDescent="0.2">
      <c r="A657" t="s">
        <v>3674</v>
      </c>
      <c r="B657" t="s">
        <v>3945</v>
      </c>
      <c r="C657"/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8" customFormat="1" x14ac:dyDescent="0.2">
      <c r="A658" t="s">
        <v>3675</v>
      </c>
      <c r="B658" t="s">
        <v>3946</v>
      </c>
      <c r="C658"/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8" customFormat="1" x14ac:dyDescent="0.2">
      <c r="A659" t="s">
        <v>3676</v>
      </c>
      <c r="B659" t="s">
        <v>3947</v>
      </c>
      <c r="C659"/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8" customFormat="1" x14ac:dyDescent="0.2">
      <c r="A660" t="s">
        <v>3677</v>
      </c>
      <c r="B660" t="s">
        <v>3948</v>
      </c>
      <c r="C660"/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8" customFormat="1" x14ac:dyDescent="0.2">
      <c r="A661" t="s">
        <v>3678</v>
      </c>
      <c r="B661" t="s">
        <v>3949</v>
      </c>
      <c r="C661"/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8" customFormat="1" x14ac:dyDescent="0.2">
      <c r="A662" t="s">
        <v>3679</v>
      </c>
      <c r="B662" t="s">
        <v>3950</v>
      </c>
      <c r="C662"/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8" customFormat="1" x14ac:dyDescent="0.2">
      <c r="A663" t="s">
        <v>3680</v>
      </c>
      <c r="B663" t="s">
        <v>3951</v>
      </c>
      <c r="C663"/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8" customFormat="1" x14ac:dyDescent="0.2">
      <c r="A664" t="s">
        <v>3681</v>
      </c>
      <c r="B664" t="s">
        <v>4410</v>
      </c>
      <c r="C664"/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8" customFormat="1" x14ac:dyDescent="0.2">
      <c r="A665" t="s">
        <v>3682</v>
      </c>
      <c r="B665" t="s">
        <v>3952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8" customFormat="1" x14ac:dyDescent="0.2">
      <c r="A666" t="s">
        <v>3683</v>
      </c>
      <c r="B666" t="s">
        <v>3953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8" customFormat="1" x14ac:dyDescent="0.2">
      <c r="A667" t="s">
        <v>3684</v>
      </c>
      <c r="B667" t="s">
        <v>3954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8" customFormat="1" x14ac:dyDescent="0.2">
      <c r="A668" t="s">
        <v>3685</v>
      </c>
      <c r="B668" t="s">
        <v>3955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8" customFormat="1" x14ac:dyDescent="0.2">
      <c r="A669" t="s">
        <v>3686</v>
      </c>
      <c r="B669" t="s">
        <v>3956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8" customFormat="1" x14ac:dyDescent="0.2">
      <c r="A670" t="s">
        <v>3687</v>
      </c>
      <c r="B670" t="s">
        <v>3957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8" customFormat="1" x14ac:dyDescent="0.2">
      <c r="A671" t="s">
        <v>3688</v>
      </c>
      <c r="B671" t="s">
        <v>3958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8" customFormat="1" x14ac:dyDescent="0.2">
      <c r="A672" t="s">
        <v>3689</v>
      </c>
      <c r="B672" t="s">
        <v>3959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8" customFormat="1" x14ac:dyDescent="0.2">
      <c r="A673" t="s">
        <v>3690</v>
      </c>
      <c r="B673" t="s">
        <v>3960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8" customFormat="1" x14ac:dyDescent="0.2">
      <c r="A674" t="s">
        <v>3691</v>
      </c>
      <c r="B674" t="s">
        <v>3961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8" customFormat="1" x14ac:dyDescent="0.2">
      <c r="A675" t="s">
        <v>3692</v>
      </c>
      <c r="B675" t="s">
        <v>3962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8" customFormat="1" x14ac:dyDescent="0.2">
      <c r="A676" t="s">
        <v>3693</v>
      </c>
      <c r="B676" t="s">
        <v>3963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8" customFormat="1" x14ac:dyDescent="0.2">
      <c r="A677" t="s">
        <v>3694</v>
      </c>
      <c r="B677" t="s">
        <v>3964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8" customFormat="1" x14ac:dyDescent="0.2">
      <c r="A678" t="s">
        <v>3695</v>
      </c>
      <c r="B678" t="s">
        <v>3965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8" customFormat="1" x14ac:dyDescent="0.2">
      <c r="A679" t="s">
        <v>3696</v>
      </c>
      <c r="B679" t="s">
        <v>4583</v>
      </c>
      <c r="C679"/>
      <c r="D679" t="b">
        <f>IFERROR(VLOOKUP(B679,PatData!$A$2:$A$2000,1,),"")&lt;&gt;""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8" customFormat="1" x14ac:dyDescent="0.2">
      <c r="A680" t="s">
        <v>3697</v>
      </c>
      <c r="B680" t="s">
        <v>3966</v>
      </c>
      <c r="C680"/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8" customFormat="1" x14ac:dyDescent="0.2">
      <c r="A681" t="s">
        <v>3698</v>
      </c>
      <c r="B681" t="s">
        <v>3967</v>
      </c>
      <c r="C681"/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8" customFormat="1" x14ac:dyDescent="0.2">
      <c r="A682" t="s">
        <v>3699</v>
      </c>
      <c r="B682" t="s">
        <v>3968</v>
      </c>
      <c r="C682"/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8" customFormat="1" x14ac:dyDescent="0.2">
      <c r="A683" t="s">
        <v>3700</v>
      </c>
      <c r="B683" t="s">
        <v>3969</v>
      </c>
      <c r="C683"/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8" customFormat="1" x14ac:dyDescent="0.2">
      <c r="A684" t="s">
        <v>3701</v>
      </c>
      <c r="B684" t="s">
        <v>3970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8" customFormat="1" x14ac:dyDescent="0.2">
      <c r="A685" t="s">
        <v>3702</v>
      </c>
      <c r="B685" t="s">
        <v>3971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8" customFormat="1" x14ac:dyDescent="0.2">
      <c r="A686" t="s">
        <v>3703</v>
      </c>
      <c r="B686" t="s">
        <v>3972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8" customFormat="1" x14ac:dyDescent="0.2">
      <c r="A687" t="s">
        <v>4235</v>
      </c>
      <c r="B687" t="s">
        <v>3973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8" customFormat="1" x14ac:dyDescent="0.2">
      <c r="A688" t="s">
        <v>4236</v>
      </c>
      <c r="B688" t="s">
        <v>3974</v>
      </c>
      <c r="C688"/>
      <c r="D688" t="b">
        <f>IFERROR(VLOOKUP(B688,PatData!$A$2:$A$2000,1,),"")&lt;&gt;""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8" customFormat="1" x14ac:dyDescent="0.2">
      <c r="A689" t="s">
        <v>3704</v>
      </c>
      <c r="B689" t="s">
        <v>3975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8" customFormat="1" x14ac:dyDescent="0.2">
      <c r="A690" t="s">
        <v>3705</v>
      </c>
      <c r="B690" t="s">
        <v>3976</v>
      </c>
      <c r="C690"/>
      <c r="D690" t="b">
        <f>IFERROR(VLOOKUP(B690,PatData!$A$2:$A$2000,1,),"")&lt;&gt;""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8" customFormat="1" x14ac:dyDescent="0.2">
      <c r="A691" t="s">
        <v>3706</v>
      </c>
      <c r="B691" t="s">
        <v>3977</v>
      </c>
      <c r="C691"/>
      <c r="D691" t="b">
        <f>IFERROR(VLOOKUP(B691,PatData!$A$2:$A$2000,1,),"")&lt;&gt;""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8" customFormat="1" x14ac:dyDescent="0.2">
      <c r="A692" t="s">
        <v>3707</v>
      </c>
      <c r="B692" t="s">
        <v>3978</v>
      </c>
      <c r="C692"/>
      <c r="D692" t="b">
        <f>IFERROR(VLOOKUP(B692,PatData!$A$2:$A$2000,1,),"")&lt;&gt;""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8" customFormat="1" x14ac:dyDescent="0.2">
      <c r="A693" t="s">
        <v>3708</v>
      </c>
      <c r="B693" t="s">
        <v>3979</v>
      </c>
      <c r="C693"/>
      <c r="D693" t="b">
        <f>IFERROR(VLOOKUP(B693,PatData!$A$2:$A$2000,1,),"")&lt;&gt;""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8" customFormat="1" x14ac:dyDescent="0.2">
      <c r="A694" t="s">
        <v>3709</v>
      </c>
      <c r="B694" t="s">
        <v>3980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8" customFormat="1" x14ac:dyDescent="0.2">
      <c r="A695" t="s">
        <v>3710</v>
      </c>
      <c r="B695" t="s">
        <v>3981</v>
      </c>
      <c r="C695"/>
      <c r="D695" t="b">
        <f>IFERROR(VLOOKUP(B695,PatData!$A$2:$A$2000,1,),"")&lt;&gt;""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8" customFormat="1" x14ac:dyDescent="0.2">
      <c r="A696" t="s">
        <v>3711</v>
      </c>
      <c r="B696" t="s">
        <v>3982</v>
      </c>
      <c r="C696"/>
      <c r="D696" t="b">
        <f>IFERROR(VLOOKUP(B696,PatData!$A$2:$A$2000,1,),"")&lt;&gt;""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3712</v>
      </c>
      <c r="B697" t="s">
        <v>3983</v>
      </c>
      <c r="D697" t="b">
        <f>IFERROR(VLOOKUP(B697,PatData!$A$2:$A$2000,1,),"")&lt;&gt;""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3713</v>
      </c>
      <c r="B698" t="s">
        <v>3984</v>
      </c>
      <c r="D698" t="b">
        <f>IFERROR(VLOOKUP(B698,PatData!$A$2:$A$2000,1,),"")&lt;&gt;""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3714</v>
      </c>
      <c r="B699" t="s">
        <v>3985</v>
      </c>
      <c r="D699" t="b">
        <f>IFERROR(VLOOKUP(B699,PatData!$A$2:$A$2000,1,),"")&lt;&gt;""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3715</v>
      </c>
      <c r="B700" t="s">
        <v>3986</v>
      </c>
      <c r="D700" t="b">
        <f>IFERROR(VLOOKUP(B700,PatData!$A$2:$A$2000,1,),"")&lt;&gt;""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3716</v>
      </c>
      <c r="B701" t="s">
        <v>3987</v>
      </c>
      <c r="D701" t="b">
        <f>IFERROR(VLOOKUP(B701,PatData!$A$2:$A$2000,1,),"")&lt;&gt;""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3717</v>
      </c>
      <c r="B702" t="s">
        <v>3988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3718</v>
      </c>
      <c r="B703" t="s">
        <v>3989</v>
      </c>
      <c r="D703" t="b">
        <f>IFERROR(VLOOKUP(B703,PatData!$A$2:$A$2000,1,),"")&lt;&gt;""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3719</v>
      </c>
      <c r="B704" t="s">
        <v>3990</v>
      </c>
      <c r="D704" t="b">
        <f>IFERROR(VLOOKUP(B704,PatData!$A$2:$A$2000,1,),"")&lt;&gt;""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3720</v>
      </c>
      <c r="B705" t="s">
        <v>3991</v>
      </c>
      <c r="D705" t="b">
        <f>IFERROR(VLOOKUP(B705,PatData!$A$2:$A$2000,1,),"")&lt;&gt;""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3721</v>
      </c>
      <c r="B706" t="s">
        <v>3992</v>
      </c>
      <c r="D706" t="b">
        <f>IFERROR(VLOOKUP(B706,PatData!$A$2:$A$2000,1,),"")&lt;&gt;""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3722</v>
      </c>
      <c r="B707" t="s">
        <v>3993</v>
      </c>
      <c r="D707" t="b">
        <f>IFERROR(VLOOKUP(B707,PatData!$A$2:$A$2000,1,),"")&lt;&gt;""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3723</v>
      </c>
      <c r="B708" t="s">
        <v>3994</v>
      </c>
      <c r="D708" t="b">
        <f>IFERROR(VLOOKUP(B708,PatData!$A$2:$A$2000,1,),"")&lt;&gt;""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3724</v>
      </c>
      <c r="B709" t="s">
        <v>3995</v>
      </c>
      <c r="D709" t="b">
        <f>IFERROR(VLOOKUP(B709,PatData!$A$2:$A$2000,1,),"")&lt;&gt;""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3725</v>
      </c>
      <c r="B710" t="s">
        <v>3996</v>
      </c>
      <c r="D710" t="b">
        <f>IFERROR(VLOOKUP(B710,PatData!$A$2:$A$2000,1,),"")&lt;&gt;""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4411</v>
      </c>
      <c r="B711" t="s">
        <v>4852</v>
      </c>
      <c r="D711" t="b">
        <f>IFERROR(VLOOKUP(B711,PatData!$A$2:$A$2000,1,),"")&lt;&gt;""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4412</v>
      </c>
      <c r="B712" t="s">
        <v>3997</v>
      </c>
      <c r="D712" t="b">
        <f>IFERROR(VLOOKUP(B712,PatData!$A$2:$A$2000,1,),"")&lt;&gt;""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4413</v>
      </c>
      <c r="B713" t="s">
        <v>3998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4414</v>
      </c>
      <c r="B714" t="s">
        <v>3999</v>
      </c>
      <c r="D714" t="b">
        <f>IFERROR(VLOOKUP(B714,PatData!$A$2:$A$2000,1,),"")&lt;&gt;""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4415</v>
      </c>
      <c r="B715" t="s">
        <v>4853</v>
      </c>
      <c r="D715" t="b">
        <f>IFERROR(VLOOKUP(B715,PatData!$A$2:$A$2000,1,),"")&lt;&gt;""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4584</v>
      </c>
      <c r="B716" t="s">
        <v>4000</v>
      </c>
      <c r="D716" t="b">
        <f>IFERROR(VLOOKUP(B716,PatData!$A$2:$A$2000,1,),"")&lt;&gt;""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1140</v>
      </c>
      <c r="B717" t="s">
        <v>1557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1141</v>
      </c>
      <c r="B718" t="s">
        <v>1558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1142</v>
      </c>
      <c r="B719" t="s">
        <v>1559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1143</v>
      </c>
      <c r="B720" t="s">
        <v>1560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1144</v>
      </c>
      <c r="B721" t="s">
        <v>1561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1145</v>
      </c>
      <c r="B722" t="s">
        <v>1562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1146</v>
      </c>
      <c r="B723" t="s">
        <v>1563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1147</v>
      </c>
      <c r="B724" t="s">
        <v>1564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1148</v>
      </c>
      <c r="B725" t="s">
        <v>1565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1149</v>
      </c>
      <c r="B726" t="s">
        <v>1566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1150</v>
      </c>
      <c r="B727" t="s">
        <v>1567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1151</v>
      </c>
      <c r="B728" t="s">
        <v>1568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1152</v>
      </c>
      <c r="B729" t="s">
        <v>1569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1153</v>
      </c>
      <c r="B730" t="s">
        <v>1570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1154</v>
      </c>
      <c r="B731" t="s">
        <v>1571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1155</v>
      </c>
      <c r="B732" t="s">
        <v>1572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1156</v>
      </c>
      <c r="B733" t="s">
        <v>1573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1157</v>
      </c>
      <c r="B734" t="s">
        <v>1574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1158</v>
      </c>
      <c r="B735" t="s">
        <v>1575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1159</v>
      </c>
      <c r="B736" t="s">
        <v>1576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1160</v>
      </c>
      <c r="B737" t="s">
        <v>1577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1161</v>
      </c>
      <c r="B738" t="s">
        <v>1578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1162</v>
      </c>
      <c r="B739" t="s">
        <v>1579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1163</v>
      </c>
      <c r="B740" t="s">
        <v>1580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1164</v>
      </c>
      <c r="B741" t="s">
        <v>1581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1165</v>
      </c>
      <c r="B742" t="s">
        <v>1582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1166</v>
      </c>
      <c r="B743" t="s">
        <v>1583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1167</v>
      </c>
      <c r="B744" t="s">
        <v>1584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1168</v>
      </c>
      <c r="B745" t="s">
        <v>1585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1169</v>
      </c>
      <c r="B746" t="s">
        <v>1586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1170</v>
      </c>
      <c r="B747" t="s">
        <v>1587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1171</v>
      </c>
      <c r="B748" t="s">
        <v>1588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1172</v>
      </c>
      <c r="B749" t="s">
        <v>1589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1173</v>
      </c>
      <c r="B750" t="s">
        <v>1590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1174</v>
      </c>
      <c r="B751" t="s">
        <v>1591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1175</v>
      </c>
      <c r="B752" t="s">
        <v>1592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1176</v>
      </c>
      <c r="B753" t="s">
        <v>1593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1177</v>
      </c>
      <c r="B754" t="s">
        <v>1594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1178</v>
      </c>
      <c r="B755" t="s">
        <v>1595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1179</v>
      </c>
      <c r="B756" t="s">
        <v>1596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1180</v>
      </c>
      <c r="B757" t="s">
        <v>1597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1181</v>
      </c>
      <c r="B758" t="s">
        <v>1598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1182</v>
      </c>
      <c r="B759" t="s">
        <v>1599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1183</v>
      </c>
      <c r="B760" t="s">
        <v>1600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1184</v>
      </c>
      <c r="B761" t="s">
        <v>1601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1185</v>
      </c>
      <c r="B762" t="s">
        <v>1602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1186</v>
      </c>
      <c r="B763" t="s">
        <v>1603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1187</v>
      </c>
      <c r="B764" t="s">
        <v>1604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1188</v>
      </c>
      <c r="B765" t="s">
        <v>1605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1189</v>
      </c>
      <c r="B766" t="s">
        <v>1606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1190</v>
      </c>
      <c r="B767" t="s">
        <v>1607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1191</v>
      </c>
      <c r="B768" t="s">
        <v>1608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1192</v>
      </c>
      <c r="B769" t="s">
        <v>1609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1193</v>
      </c>
      <c r="B770" t="s">
        <v>1610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1194</v>
      </c>
      <c r="B771" t="s">
        <v>1611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1195</v>
      </c>
      <c r="B772" t="s">
        <v>1612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1196</v>
      </c>
      <c r="B773" t="s">
        <v>1613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1197</v>
      </c>
      <c r="B774" t="s">
        <v>1614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1198</v>
      </c>
      <c r="B775" t="s">
        <v>1615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1199</v>
      </c>
      <c r="B776" t="s">
        <v>1616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1200</v>
      </c>
      <c r="B777" t="s">
        <v>1617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1201</v>
      </c>
      <c r="B778" t="s">
        <v>1618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1202</v>
      </c>
      <c r="B779" t="s">
        <v>1619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1203</v>
      </c>
      <c r="B780" t="s">
        <v>1620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1204</v>
      </c>
      <c r="B781" t="s">
        <v>1621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1205</v>
      </c>
      <c r="B782" t="s">
        <v>1622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1206</v>
      </c>
      <c r="B783" t="s">
        <v>1623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1207</v>
      </c>
      <c r="B784" t="s">
        <v>1624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1208</v>
      </c>
      <c r="B785" t="s">
        <v>1625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1209</v>
      </c>
      <c r="B786" t="s">
        <v>1626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1210</v>
      </c>
      <c r="B787" t="s">
        <v>1627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1211</v>
      </c>
      <c r="B788" t="s">
        <v>1628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1212</v>
      </c>
      <c r="B789" t="s">
        <v>1629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1213</v>
      </c>
      <c r="B790" t="s">
        <v>1630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1214</v>
      </c>
      <c r="B791" t="s">
        <v>1631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1215</v>
      </c>
      <c r="B792" t="s">
        <v>1632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1216</v>
      </c>
      <c r="B793" t="s">
        <v>1633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1217</v>
      </c>
      <c r="B794" t="s">
        <v>1634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1218</v>
      </c>
      <c r="B795" t="s">
        <v>1635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1219</v>
      </c>
      <c r="B796" t="s">
        <v>1636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1220</v>
      </c>
      <c r="B797" t="s">
        <v>1637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1221</v>
      </c>
      <c r="B798" t="s">
        <v>1638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1222</v>
      </c>
      <c r="B799" t="s">
        <v>1639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1223</v>
      </c>
      <c r="B800" t="s">
        <v>1640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1224</v>
      </c>
      <c r="B801" t="s">
        <v>1641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1225</v>
      </c>
      <c r="B802" t="s">
        <v>1642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4932</v>
      </c>
      <c r="B803" t="s">
        <v>4933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1226</v>
      </c>
      <c r="B804" t="s">
        <v>1643</v>
      </c>
      <c r="D804" t="b">
        <f>IFERROR(VLOOKUP(B804,PatData!$A$2:$A$2000,1,),"")&lt;&gt;""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1227</v>
      </c>
      <c r="B805" t="s">
        <v>1644</v>
      </c>
      <c r="D805" t="b">
        <f>IFERROR(VLOOKUP(B805,PatData!$A$2:$A$2000,1,),"")&lt;&gt;""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1228</v>
      </c>
      <c r="B806" t="s">
        <v>1645</v>
      </c>
      <c r="D806" t="b">
        <f>IFERROR(VLOOKUP(B806,PatData!$A$2:$A$2000,1,),"")&lt;&gt;""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1229</v>
      </c>
      <c r="B807" t="s">
        <v>1646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1230</v>
      </c>
      <c r="B808" t="s">
        <v>1647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1231</v>
      </c>
      <c r="B809" t="s">
        <v>1648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1232</v>
      </c>
      <c r="B810" t="s">
        <v>1649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1233</v>
      </c>
      <c r="B811" t="s">
        <v>1650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1234</v>
      </c>
      <c r="B812" t="s">
        <v>1651</v>
      </c>
      <c r="C812"/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1235</v>
      </c>
      <c r="B813" t="s">
        <v>1652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1236</v>
      </c>
      <c r="B814" t="s">
        <v>1653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1237</v>
      </c>
      <c r="B815" t="s">
        <v>1654</v>
      </c>
      <c r="C815"/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1238</v>
      </c>
      <c r="B816" t="s">
        <v>1655</v>
      </c>
      <c r="C816"/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1239</v>
      </c>
      <c r="B817" t="s">
        <v>1656</v>
      </c>
      <c r="C817"/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1240</v>
      </c>
      <c r="B818" t="s">
        <v>1657</v>
      </c>
      <c r="C818"/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1241</v>
      </c>
      <c r="B819" t="s">
        <v>1658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1242</v>
      </c>
      <c r="B820" t="s">
        <v>1659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1243</v>
      </c>
      <c r="B821" t="s">
        <v>1660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1244</v>
      </c>
      <c r="B822" t="s">
        <v>1661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1245</v>
      </c>
      <c r="B823" t="s">
        <v>1662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1246</v>
      </c>
      <c r="B824" t="s">
        <v>1663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1247</v>
      </c>
      <c r="B825" t="s">
        <v>1664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1248</v>
      </c>
      <c r="B826" t="s">
        <v>1665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1249</v>
      </c>
      <c r="B827" t="s">
        <v>1666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1250</v>
      </c>
      <c r="B828" t="s">
        <v>1667</v>
      </c>
      <c r="C828"/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946</v>
      </c>
      <c r="B829" t="s">
        <v>1668</v>
      </c>
      <c r="C829"/>
      <c r="D829" t="b">
        <f>IFERROR(VLOOKUP(B829,PatData!$A$2:$A$2000,1,),"")&lt;&gt;""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1139</v>
      </c>
      <c r="B830" t="s">
        <v>1669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946</v>
      </c>
      <c r="B831" t="s">
        <v>1554</v>
      </c>
      <c r="C831"/>
      <c r="D831" t="b">
        <f>IFERROR(VLOOKUP(B831,PatData!$A$2:$A$2000,1,),"")&lt;&gt;""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3726</v>
      </c>
      <c r="B832" t="s">
        <v>4001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4237</v>
      </c>
      <c r="B833" t="s">
        <v>4416</v>
      </c>
      <c r="C833"/>
      <c r="D833" t="b">
        <f>IFERROR(VLOOKUP(B833,PatData!$A$2:$A$2000,1,),"")&lt;&gt;""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3727</v>
      </c>
      <c r="B834" t="s">
        <v>4417</v>
      </c>
      <c r="C834"/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3728</v>
      </c>
      <c r="B835" t="s">
        <v>4418</v>
      </c>
      <c r="C835"/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3729</v>
      </c>
      <c r="B836" t="s">
        <v>4419</v>
      </c>
      <c r="C836"/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3730</v>
      </c>
      <c r="B837" t="s">
        <v>4420</v>
      </c>
      <c r="C837"/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3731</v>
      </c>
      <c r="B838" t="s">
        <v>4421</v>
      </c>
      <c r="C838"/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3732</v>
      </c>
      <c r="B839" t="s">
        <v>4422</v>
      </c>
      <c r="C839"/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3733</v>
      </c>
      <c r="B840" t="s">
        <v>4423</v>
      </c>
      <c r="C840"/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3734</v>
      </c>
      <c r="B841" t="s">
        <v>4424</v>
      </c>
      <c r="C841"/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3735</v>
      </c>
      <c r="B842" t="s">
        <v>4425</v>
      </c>
      <c r="C842"/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3736</v>
      </c>
      <c r="B843" t="s">
        <v>4426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3737</v>
      </c>
      <c r="B844" t="s">
        <v>4427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3738</v>
      </c>
      <c r="B845" t="s">
        <v>4428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3739</v>
      </c>
      <c r="B846" t="s">
        <v>4429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3740</v>
      </c>
      <c r="B847" t="s">
        <v>4430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3741</v>
      </c>
      <c r="B848" t="s">
        <v>4431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3742</v>
      </c>
      <c r="B849" t="s">
        <v>4432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3743</v>
      </c>
      <c r="B850" t="s">
        <v>4433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3744</v>
      </c>
      <c r="B851" t="s">
        <v>4434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3745</v>
      </c>
      <c r="B852" t="s">
        <v>4435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3746</v>
      </c>
      <c r="B853" t="s">
        <v>4002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3747</v>
      </c>
      <c r="B854" t="s">
        <v>4003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3748</v>
      </c>
      <c r="B855" t="s">
        <v>4436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3749</v>
      </c>
      <c r="B856" t="s">
        <v>4437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3750</v>
      </c>
      <c r="B857" t="s">
        <v>4438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3751</v>
      </c>
      <c r="B858" t="s">
        <v>4439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3752</v>
      </c>
      <c r="B859" t="s">
        <v>4440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3753</v>
      </c>
      <c r="B860" t="s">
        <v>4441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3754</v>
      </c>
      <c r="B861" t="s">
        <v>4442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3755</v>
      </c>
      <c r="B862" t="s">
        <v>4443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3756</v>
      </c>
      <c r="B863" t="s">
        <v>4444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3757</v>
      </c>
      <c r="B864" t="s">
        <v>4445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3758</v>
      </c>
      <c r="B865" t="s">
        <v>4004</v>
      </c>
      <c r="C865"/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3759</v>
      </c>
      <c r="B866" t="s">
        <v>4005</v>
      </c>
      <c r="C866"/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3760</v>
      </c>
      <c r="B867" t="s">
        <v>4006</v>
      </c>
      <c r="C867"/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3761</v>
      </c>
      <c r="B868" t="s">
        <v>4007</v>
      </c>
      <c r="C868"/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3762</v>
      </c>
      <c r="B869" t="s">
        <v>4008</v>
      </c>
      <c r="C869"/>
      <c r="D869" t="b">
        <f>IFERROR(VLOOKUP(B869,PatData!$A$2:$A$2000,1,),"")&lt;&gt;""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3763</v>
      </c>
      <c r="B870" t="s">
        <v>4009</v>
      </c>
      <c r="C870"/>
      <c r="D870" t="b">
        <f>IFERROR(VLOOKUP(B870,PatData!$A$2:$A$2000,1,),"")&lt;&gt;""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3764</v>
      </c>
      <c r="B871" t="s">
        <v>4010</v>
      </c>
      <c r="C871"/>
      <c r="D871" t="b">
        <f>IFERROR(VLOOKUP(B871,PatData!$A$2:$A$2000,1,),"")&lt;&gt;""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3765</v>
      </c>
      <c r="B872" t="s">
        <v>4011</v>
      </c>
      <c r="C872"/>
      <c r="D872" t="b">
        <f>IFERROR(VLOOKUP(B872,PatData!$A$2:$A$2000,1,),"")&lt;&gt;""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3766</v>
      </c>
      <c r="B873" t="s">
        <v>4012</v>
      </c>
      <c r="C873"/>
      <c r="D873" t="b">
        <f>IFERROR(VLOOKUP(B873,PatData!$A$2:$A$2000,1,),"")&lt;&gt;""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3767</v>
      </c>
      <c r="B874" t="s">
        <v>4013</v>
      </c>
      <c r="C874"/>
      <c r="D874" t="b">
        <f>IFERROR(VLOOKUP(B874,PatData!$A$2:$A$2000,1,),"")&lt;&gt;""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3768</v>
      </c>
      <c r="B875" t="s">
        <v>4014</v>
      </c>
      <c r="C875"/>
      <c r="D875" t="b">
        <f>IFERROR(VLOOKUP(B875,PatData!$A$2:$A$2000,1,),"")&lt;&gt;""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3769</v>
      </c>
      <c r="B876" t="s">
        <v>4015</v>
      </c>
      <c r="C876"/>
      <c r="D876" t="b">
        <f>IFERROR(VLOOKUP(B876,PatData!$A$2:$A$2000,1,),"")&lt;&gt;""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3770</v>
      </c>
      <c r="B877" t="s">
        <v>4446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3771</v>
      </c>
      <c r="B878" t="s">
        <v>4016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3772</v>
      </c>
      <c r="B879" t="s">
        <v>4017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3773</v>
      </c>
      <c r="B880" t="s">
        <v>4018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3774</v>
      </c>
      <c r="B881" t="s">
        <v>4019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3775</v>
      </c>
      <c r="B882" t="s">
        <v>4020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3776</v>
      </c>
      <c r="B883" t="s">
        <v>4021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3777</v>
      </c>
      <c r="B884" t="s">
        <v>4022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3778</v>
      </c>
      <c r="B885" t="s">
        <v>4023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3779</v>
      </c>
      <c r="B886" t="s">
        <v>4024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3780</v>
      </c>
      <c r="B887" t="s">
        <v>4025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3781</v>
      </c>
      <c r="B888" t="s">
        <v>4026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3782</v>
      </c>
      <c r="B889" t="s">
        <v>4027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3783</v>
      </c>
      <c r="B890" t="s">
        <v>4447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3784</v>
      </c>
      <c r="B891" t="s">
        <v>4028</v>
      </c>
      <c r="C891"/>
      <c r="D891" t="b">
        <f>IFERROR(VLOOKUP(B891,PatData!$A$2:$A$2000,1,),"")&lt;&gt;""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3785</v>
      </c>
      <c r="B892" t="s">
        <v>4029</v>
      </c>
      <c r="C892"/>
      <c r="D892" t="b">
        <f>IFERROR(VLOOKUP(B892,PatData!$A$2:$A$2000,1,),"")&lt;&gt;""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3786</v>
      </c>
      <c r="B893" t="s">
        <v>4030</v>
      </c>
      <c r="C893"/>
      <c r="D893" t="b">
        <f>IFERROR(VLOOKUP(B893,PatData!$A$2:$A$2000,1,),"")&lt;&gt;""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3787</v>
      </c>
      <c r="B894" t="s">
        <v>4031</v>
      </c>
      <c r="C894"/>
      <c r="D894" t="b">
        <f>IFERROR(VLOOKUP(B894,PatData!$A$2:$A$2000,1,),"")&lt;&gt;""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3788</v>
      </c>
      <c r="B895" t="s">
        <v>4032</v>
      </c>
      <c r="C895"/>
      <c r="D895" t="b">
        <f>IFERROR(VLOOKUP(B895,PatData!$A$2:$A$2000,1,),"")&lt;&gt;""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3789</v>
      </c>
      <c r="B896" t="s">
        <v>4033</v>
      </c>
      <c r="C896"/>
      <c r="D896" t="b">
        <f>IFERROR(VLOOKUP(B896,PatData!$A$2:$A$2000,1,),"")&lt;&gt;""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3790</v>
      </c>
      <c r="B897" t="s">
        <v>4034</v>
      </c>
      <c r="C897"/>
      <c r="D897" t="b">
        <f>IFERROR(VLOOKUP(B897,PatData!$A$2:$A$2000,1,),"")&lt;&gt;""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3791</v>
      </c>
      <c r="B898" t="s">
        <v>4035</v>
      </c>
      <c r="C898"/>
      <c r="D898" t="b">
        <f>IFERROR(VLOOKUP(B898,PatData!$A$2:$A$2000,1,),"")&lt;&gt;""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3792</v>
      </c>
      <c r="B899" t="s">
        <v>4036</v>
      </c>
      <c r="C899"/>
      <c r="D899" t="b">
        <f>IFERROR(VLOOKUP(B899,PatData!$A$2:$A$2000,1,),"")&lt;&gt;""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3793</v>
      </c>
      <c r="B900" t="s">
        <v>4037</v>
      </c>
      <c r="C900"/>
      <c r="D900" t="b">
        <f>IFERROR(VLOOKUP(B900,PatData!$A$2:$A$2000,1,),"")&lt;&gt;""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3794</v>
      </c>
      <c r="B901" t="s">
        <v>4038</v>
      </c>
      <c r="C901"/>
      <c r="D901" t="b">
        <f>IFERROR(VLOOKUP(B901,PatData!$A$2:$A$2000,1,),"")&lt;&gt;""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3795</v>
      </c>
      <c r="B902" t="s">
        <v>4039</v>
      </c>
      <c r="C902"/>
      <c r="D902" t="b">
        <f>IFERROR(VLOOKUP(B902,PatData!$A$2:$A$2000,1,),"")&lt;&gt;""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3796</v>
      </c>
      <c r="B903" t="s">
        <v>4040</v>
      </c>
      <c r="C903"/>
      <c r="D903" t="b">
        <f>IFERROR(VLOOKUP(B903,PatData!$A$2:$A$2000,1,),"")&lt;&gt;""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3797</v>
      </c>
      <c r="B904" t="s">
        <v>4041</v>
      </c>
      <c r="C904"/>
      <c r="D904" t="b">
        <f>IFERROR(VLOOKUP(B904,PatData!$A$2:$A$2000,1,),"")&lt;&gt;""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3798</v>
      </c>
      <c r="B905" t="s">
        <v>4590</v>
      </c>
      <c r="C905"/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3799</v>
      </c>
      <c r="B906" t="s">
        <v>4042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3800</v>
      </c>
      <c r="B907" t="s">
        <v>4043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3801</v>
      </c>
      <c r="B908" t="s">
        <v>4044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3802</v>
      </c>
      <c r="B909" t="s">
        <v>4045</v>
      </c>
      <c r="C909"/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3803</v>
      </c>
      <c r="B910" t="s">
        <v>4046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3804</v>
      </c>
      <c r="B911" t="s">
        <v>4047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3805</v>
      </c>
      <c r="B912" t="s">
        <v>4048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4238</v>
      </c>
      <c r="B913" t="s">
        <v>4049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4239</v>
      </c>
      <c r="B914" t="s">
        <v>4050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3806</v>
      </c>
      <c r="B915" t="s">
        <v>4051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3807</v>
      </c>
      <c r="B916" t="s">
        <v>4052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3808</v>
      </c>
      <c r="B917" t="s">
        <v>4053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3809</v>
      </c>
      <c r="B918" t="s">
        <v>4054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3810</v>
      </c>
      <c r="B919" t="s">
        <v>4055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3811</v>
      </c>
      <c r="B920" t="s">
        <v>4056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3812</v>
      </c>
      <c r="B921" t="s">
        <v>4057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3813</v>
      </c>
      <c r="B922" t="s">
        <v>4058</v>
      </c>
      <c r="C922"/>
      <c r="D922" t="b">
        <f>IFERROR(VLOOKUP(B922,PatData!$A$2:$A$2000,1,),"")&lt;&gt;""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3814</v>
      </c>
      <c r="B923" t="s">
        <v>4059</v>
      </c>
      <c r="C923"/>
      <c r="D923" t="b">
        <f>IFERROR(VLOOKUP(B923,PatData!$A$2:$A$2000,1,),"")&lt;&gt;""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3815</v>
      </c>
      <c r="B924" t="s">
        <v>4060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3816</v>
      </c>
      <c r="B925" t="s">
        <v>4061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3817</v>
      </c>
      <c r="B926" t="s">
        <v>4062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3818</v>
      </c>
      <c r="B927" t="s">
        <v>4063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3819</v>
      </c>
      <c r="B928" t="s">
        <v>4064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3820</v>
      </c>
      <c r="B929" t="s">
        <v>4065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3821</v>
      </c>
      <c r="B930" t="s">
        <v>4066</v>
      </c>
      <c r="D930" t="b">
        <f>IFERROR(VLOOKUP(B930,PatData!$A$2:$A$2000,1,),"")&lt;&gt;""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3822</v>
      </c>
      <c r="B931" t="s">
        <v>4067</v>
      </c>
      <c r="D931" t="b">
        <f>IFERROR(VLOOKUP(B931,PatData!$A$2:$A$2000,1,),"")&lt;&gt;""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3823</v>
      </c>
      <c r="B932" t="s">
        <v>4068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3824</v>
      </c>
      <c r="B933" t="s">
        <v>4069</v>
      </c>
      <c r="D933" t="b">
        <f>IFERROR(VLOOKUP(B933,PatData!$A$2:$A$2000,1,),"")&lt;&gt;""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3825</v>
      </c>
      <c r="B934" t="s">
        <v>4070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3826</v>
      </c>
      <c r="B935" t="s">
        <v>4071</v>
      </c>
      <c r="D935" t="b">
        <f>IFERROR(VLOOKUP(B935,PatData!$A$2:$A$2000,1,),"")&lt;&gt;""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3827</v>
      </c>
      <c r="B936" t="s">
        <v>4072</v>
      </c>
      <c r="D936" t="b">
        <f>IFERROR(VLOOKUP(B936,PatData!$A$2:$A$2000,1,),"")&lt;&gt;""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4448</v>
      </c>
      <c r="B937" t="s">
        <v>4854</v>
      </c>
      <c r="D937" t="b">
        <f>IFERROR(VLOOKUP(B937,PatData!$A$2:$A$2000,1,),"")&lt;&gt;""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4449</v>
      </c>
      <c r="B938" t="s">
        <v>4074</v>
      </c>
      <c r="D938" t="b">
        <f>IFERROR(VLOOKUP(B938,PatData!$A$2:$A$2000,1,),"")&lt;&gt;""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4450</v>
      </c>
      <c r="B939" t="s">
        <v>4075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4451</v>
      </c>
      <c r="B940" t="s">
        <v>4076</v>
      </c>
      <c r="D940" t="b">
        <f>IFERROR(VLOOKUP(B940,PatData!$A$2:$A$2000,1,),"")&lt;&gt;""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4452</v>
      </c>
      <c r="B941" t="s">
        <v>4855</v>
      </c>
      <c r="D941" t="b">
        <f>IFERROR(VLOOKUP(B941,PatData!$A$2:$A$2000,1,),"")&lt;&gt;""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4585</v>
      </c>
      <c r="B942" t="s">
        <v>4078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1256</v>
      </c>
      <c r="B943" t="s">
        <v>2240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1267</v>
      </c>
      <c r="B944" t="s">
        <v>2241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1278</v>
      </c>
      <c r="B945" t="s">
        <v>2242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1281</v>
      </c>
      <c r="B946" t="s">
        <v>2243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1282</v>
      </c>
      <c r="B947" t="s">
        <v>2244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1283</v>
      </c>
      <c r="B948" t="s">
        <v>2245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1284</v>
      </c>
      <c r="B949" t="s">
        <v>2246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1285</v>
      </c>
      <c r="B950" t="s">
        <v>2247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1286</v>
      </c>
      <c r="B951" t="s">
        <v>2248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1257</v>
      </c>
      <c r="B952" t="s">
        <v>2249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1258</v>
      </c>
      <c r="B953" t="s">
        <v>2250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1259</v>
      </c>
      <c r="B954" t="s">
        <v>2251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1260</v>
      </c>
      <c r="B955" t="s">
        <v>2252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1261</v>
      </c>
      <c r="B956" t="s">
        <v>2253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1262</v>
      </c>
      <c r="B957" t="s">
        <v>2254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1263</v>
      </c>
      <c r="B958" t="s">
        <v>2255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1264</v>
      </c>
      <c r="B959" t="s">
        <v>2256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1265</v>
      </c>
      <c r="B960" t="s">
        <v>2257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1266</v>
      </c>
      <c r="B961" t="s">
        <v>2258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1268</v>
      </c>
      <c r="B962" t="s">
        <v>2259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1269</v>
      </c>
      <c r="B963" t="s">
        <v>2260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1270</v>
      </c>
      <c r="B964" t="s">
        <v>2261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1271</v>
      </c>
      <c r="B965" t="s">
        <v>2262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1272</v>
      </c>
      <c r="B966" t="s">
        <v>2263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1273</v>
      </c>
      <c r="B967" t="s">
        <v>2264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1274</v>
      </c>
      <c r="B968" t="s">
        <v>2265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1275</v>
      </c>
      <c r="B969" t="s">
        <v>2266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1276</v>
      </c>
      <c r="B970" t="s">
        <v>2267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1277</v>
      </c>
      <c r="B971" t="s">
        <v>2268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1279</v>
      </c>
      <c r="B972" t="s">
        <v>2269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1280</v>
      </c>
      <c r="B973" t="s">
        <v>2270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1287</v>
      </c>
      <c r="B974" t="s">
        <v>2271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1298</v>
      </c>
      <c r="B975" t="s">
        <v>2272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1309</v>
      </c>
      <c r="B976" t="s">
        <v>2273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1312</v>
      </c>
      <c r="B977" t="s">
        <v>2274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1313</v>
      </c>
      <c r="B978" t="s">
        <v>2275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1314</v>
      </c>
      <c r="B979" t="s">
        <v>2276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1315</v>
      </c>
      <c r="B980" t="s">
        <v>2277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1316</v>
      </c>
      <c r="B981" t="s">
        <v>2278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1317</v>
      </c>
      <c r="B982" t="s">
        <v>2279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1288</v>
      </c>
      <c r="B983" t="s">
        <v>2280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1289</v>
      </c>
      <c r="B984" t="s">
        <v>2281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1290</v>
      </c>
      <c r="B985" t="s">
        <v>2282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1291</v>
      </c>
      <c r="B986" t="s">
        <v>2283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1292</v>
      </c>
      <c r="B987" t="s">
        <v>2284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1293</v>
      </c>
      <c r="B988" t="s">
        <v>2285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1294</v>
      </c>
      <c r="B989" t="s">
        <v>2286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1295</v>
      </c>
      <c r="B990" t="s">
        <v>2287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1296</v>
      </c>
      <c r="B991" t="s">
        <v>2288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1297</v>
      </c>
      <c r="B992" t="s">
        <v>2289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1299</v>
      </c>
      <c r="B993" t="s">
        <v>2290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1300</v>
      </c>
      <c r="B994" t="s">
        <v>2291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1301</v>
      </c>
      <c r="B995" t="s">
        <v>2292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1302</v>
      </c>
      <c r="B996" t="s">
        <v>2293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1303</v>
      </c>
      <c r="B997" t="s">
        <v>2294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1304</v>
      </c>
      <c r="B998" t="s">
        <v>2295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1305</v>
      </c>
      <c r="B999" t="s">
        <v>2296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1306</v>
      </c>
      <c r="B1000" t="s">
        <v>2297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1307</v>
      </c>
      <c r="B1001" t="s">
        <v>2298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1308</v>
      </c>
      <c r="B1002" t="s">
        <v>2299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1310</v>
      </c>
      <c r="B1003" t="s">
        <v>2300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1311</v>
      </c>
      <c r="B1004" t="s">
        <v>2301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1318</v>
      </c>
      <c r="B1005" t="s">
        <v>2302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1329</v>
      </c>
      <c r="B1006" t="s">
        <v>2303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1340</v>
      </c>
      <c r="B1007" t="s">
        <v>2304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1343</v>
      </c>
      <c r="B1008" t="s">
        <v>2305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1344</v>
      </c>
      <c r="B1009" t="s">
        <v>2306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1345</v>
      </c>
      <c r="B1010" t="s">
        <v>2307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1346</v>
      </c>
      <c r="B1011" t="s">
        <v>2308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1347</v>
      </c>
      <c r="B1012" t="s">
        <v>2309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1348</v>
      </c>
      <c r="B1013" t="s">
        <v>2310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1319</v>
      </c>
      <c r="B1014" t="s">
        <v>2311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1320</v>
      </c>
      <c r="B1015" t="s">
        <v>2312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1321</v>
      </c>
      <c r="B1016" t="s">
        <v>2313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1322</v>
      </c>
      <c r="B1017" t="s">
        <v>2314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1323</v>
      </c>
      <c r="B1018" t="s">
        <v>2315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1324</v>
      </c>
      <c r="B1019" t="s">
        <v>2316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1325</v>
      </c>
      <c r="B1020" t="s">
        <v>2317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1326</v>
      </c>
      <c r="B1021" t="s">
        <v>2318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1327</v>
      </c>
      <c r="B1022" t="s">
        <v>2319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1328</v>
      </c>
      <c r="B1023" t="s">
        <v>2320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1330</v>
      </c>
      <c r="B1024" t="s">
        <v>2321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1331</v>
      </c>
      <c r="B1025" t="s">
        <v>2322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1332</v>
      </c>
      <c r="B1026" t="s">
        <v>2323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1333</v>
      </c>
      <c r="B1027" t="s">
        <v>2324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1334</v>
      </c>
      <c r="B1028" t="s">
        <v>2325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1335</v>
      </c>
      <c r="B1029" t="s">
        <v>2326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1336</v>
      </c>
      <c r="B1030" t="s">
        <v>2327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1337</v>
      </c>
      <c r="B1031" t="s">
        <v>2328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1338</v>
      </c>
      <c r="B1032" t="s">
        <v>2329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1339</v>
      </c>
      <c r="B1033" t="s">
        <v>2330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1341</v>
      </c>
      <c r="B1034" t="s">
        <v>2331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1342</v>
      </c>
      <c r="B1035" t="s">
        <v>2332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1349</v>
      </c>
      <c r="B1036" t="s">
        <v>2333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1360</v>
      </c>
      <c r="B1037" t="s">
        <v>2334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1371</v>
      </c>
      <c r="B1038" t="s">
        <v>2335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1374</v>
      </c>
      <c r="B1039" t="s">
        <v>2336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1375</v>
      </c>
      <c r="B1040" t="s">
        <v>2337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1376</v>
      </c>
      <c r="B1041" t="s">
        <v>2338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1377</v>
      </c>
      <c r="B1042" t="s">
        <v>2339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1378</v>
      </c>
      <c r="B1043" t="s">
        <v>2340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1379</v>
      </c>
      <c r="B1044" t="s">
        <v>2341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1350</v>
      </c>
      <c r="B1045" t="s">
        <v>2342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1351</v>
      </c>
      <c r="B1046" t="s">
        <v>2343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1352</v>
      </c>
      <c r="B1047" t="s">
        <v>2344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1353</v>
      </c>
      <c r="B1048" t="s">
        <v>2345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1354</v>
      </c>
      <c r="B1049" t="s">
        <v>2346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1355</v>
      </c>
      <c r="B1050" t="s">
        <v>2347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1356</v>
      </c>
      <c r="B1051" t="s">
        <v>2348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1357</v>
      </c>
      <c r="B1052" t="s">
        <v>2349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1358</v>
      </c>
      <c r="B1053" t="s">
        <v>2350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1359</v>
      </c>
      <c r="B1054" t="s">
        <v>2351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1361</v>
      </c>
      <c r="B1055" t="s">
        <v>2352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1362</v>
      </c>
      <c r="B1056" t="s">
        <v>2353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1363</v>
      </c>
      <c r="B1057" t="s">
        <v>2354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1364</v>
      </c>
      <c r="B1058" t="s">
        <v>2355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1365</v>
      </c>
      <c r="B1059" t="s">
        <v>2356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1366</v>
      </c>
      <c r="B1060" t="s">
        <v>2357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1367</v>
      </c>
      <c r="B1061" t="s">
        <v>2358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1368</v>
      </c>
      <c r="B1062" t="s">
        <v>2359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1369</v>
      </c>
      <c r="B1063" t="s">
        <v>2360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1370</v>
      </c>
      <c r="B1064" t="s">
        <v>2361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1372</v>
      </c>
      <c r="B1065" t="s">
        <v>2362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1373</v>
      </c>
      <c r="B1066" t="s">
        <v>2363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1380</v>
      </c>
      <c r="B1067" t="s">
        <v>2364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1391</v>
      </c>
      <c r="B1068" t="s">
        <v>2365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1402</v>
      </c>
      <c r="B1069" t="s">
        <v>2366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1405</v>
      </c>
      <c r="B1070" t="s">
        <v>2367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1406</v>
      </c>
      <c r="B1071" t="s">
        <v>2368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1407</v>
      </c>
      <c r="B1072" t="s">
        <v>2369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1408</v>
      </c>
      <c r="B1073" t="s">
        <v>2370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1409</v>
      </c>
      <c r="B1074" t="s">
        <v>2371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1410</v>
      </c>
      <c r="B1075" t="s">
        <v>2372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1381</v>
      </c>
      <c r="B1076" t="s">
        <v>2373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1382</v>
      </c>
      <c r="B1077" t="s">
        <v>2374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1383</v>
      </c>
      <c r="B1078" t="s">
        <v>2375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1384</v>
      </c>
      <c r="B1079" t="s">
        <v>2376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1385</v>
      </c>
      <c r="B1080" t="s">
        <v>2377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1386</v>
      </c>
      <c r="B1081" t="s">
        <v>2378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1387</v>
      </c>
      <c r="B1082" t="s">
        <v>2379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1388</v>
      </c>
      <c r="B1083" t="s">
        <v>2380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1389</v>
      </c>
      <c r="B1084" t="s">
        <v>2381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1390</v>
      </c>
      <c r="B1085" t="s">
        <v>2382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1392</v>
      </c>
      <c r="B1086" t="s">
        <v>2383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1393</v>
      </c>
      <c r="B1087" t="s">
        <v>2384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1394</v>
      </c>
      <c r="B1088" t="s">
        <v>2385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1395</v>
      </c>
      <c r="B1089" t="s">
        <v>2386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1396</v>
      </c>
      <c r="B1090" t="s">
        <v>2387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1397</v>
      </c>
      <c r="B1091" t="s">
        <v>2388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1398</v>
      </c>
      <c r="B1092" t="s">
        <v>2389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1399</v>
      </c>
      <c r="B1093" t="s">
        <v>2390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1400</v>
      </c>
      <c r="B1094" t="s">
        <v>2391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1401</v>
      </c>
      <c r="B1095" t="s">
        <v>2392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1403</v>
      </c>
      <c r="B1096" t="s">
        <v>2393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1404</v>
      </c>
      <c r="B1097" t="s">
        <v>2394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1411</v>
      </c>
      <c r="B1098" t="s">
        <v>2395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1422</v>
      </c>
      <c r="B1099" t="s">
        <v>2396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1433</v>
      </c>
      <c r="B1100" t="s">
        <v>2397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1436</v>
      </c>
      <c r="B1101" t="s">
        <v>2398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1437</v>
      </c>
      <c r="B1102" t="s">
        <v>2399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1438</v>
      </c>
      <c r="B1103" t="s">
        <v>2400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1439</v>
      </c>
      <c r="B1104" t="s">
        <v>2401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1440</v>
      </c>
      <c r="B1105" t="s">
        <v>2402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1441</v>
      </c>
      <c r="B1106" t="s">
        <v>2403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1412</v>
      </c>
      <c r="B1107" t="s">
        <v>2404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1413</v>
      </c>
      <c r="B1108" t="s">
        <v>2405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1414</v>
      </c>
      <c r="B1109" t="s">
        <v>2406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1415</v>
      </c>
      <c r="B1110" t="s">
        <v>2407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1416</v>
      </c>
      <c r="B1111" t="s">
        <v>2408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1417</v>
      </c>
      <c r="B1112" t="s">
        <v>2409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1418</v>
      </c>
      <c r="B1113" t="s">
        <v>2410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1419</v>
      </c>
      <c r="B1114" t="s">
        <v>2411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1420</v>
      </c>
      <c r="B1115" t="s">
        <v>2412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1421</v>
      </c>
      <c r="B1116" t="s">
        <v>2413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1423</v>
      </c>
      <c r="B1117" t="s">
        <v>2414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1424</v>
      </c>
      <c r="B1118" t="s">
        <v>2415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1425</v>
      </c>
      <c r="B1119" t="s">
        <v>2416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1426</v>
      </c>
      <c r="B1120" t="s">
        <v>2417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1427</v>
      </c>
      <c r="B1121" t="s">
        <v>2418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1428</v>
      </c>
      <c r="B1122" t="s">
        <v>2419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1429</v>
      </c>
      <c r="B1123" t="s">
        <v>2420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1430</v>
      </c>
      <c r="B1124" t="s">
        <v>2421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1431</v>
      </c>
      <c r="B1125" t="s">
        <v>2422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1432</v>
      </c>
      <c r="B1126" t="s">
        <v>2423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1434</v>
      </c>
      <c r="B1127" t="s">
        <v>2424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1435</v>
      </c>
      <c r="B1128" t="s">
        <v>2425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1442</v>
      </c>
      <c r="B1129" t="s">
        <v>2426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1453</v>
      </c>
      <c r="B1130" t="s">
        <v>2427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1464</v>
      </c>
      <c r="B1131" t="s">
        <v>2428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1467</v>
      </c>
      <c r="B1132" t="s">
        <v>2429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1468</v>
      </c>
      <c r="B1133" t="s">
        <v>2430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1469</v>
      </c>
      <c r="B1134" t="s">
        <v>2431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1470</v>
      </c>
      <c r="B1135" t="s">
        <v>2432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1471</v>
      </c>
      <c r="B1136" t="s">
        <v>2433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1472</v>
      </c>
      <c r="B1137" t="s">
        <v>2434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1443</v>
      </c>
      <c r="B1138" t="s">
        <v>2435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1444</v>
      </c>
      <c r="B1139" t="s">
        <v>2436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1445</v>
      </c>
      <c r="B1140" t="s">
        <v>2437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1446</v>
      </c>
      <c r="B1141" t="s">
        <v>2438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1447</v>
      </c>
      <c r="B1142" t="s">
        <v>2439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1448</v>
      </c>
      <c r="B1143" t="s">
        <v>2440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1449</v>
      </c>
      <c r="B1144" t="s">
        <v>2441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1450</v>
      </c>
      <c r="B1145" t="s">
        <v>2442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1451</v>
      </c>
      <c r="B1146" t="s">
        <v>2443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1452</v>
      </c>
      <c r="B1147" t="s">
        <v>2444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1454</v>
      </c>
      <c r="B1148" t="s">
        <v>2445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1455</v>
      </c>
      <c r="B1149" t="s">
        <v>2446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1456</v>
      </c>
      <c r="B1150" t="s">
        <v>2447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1457</v>
      </c>
      <c r="B1151" t="s">
        <v>2448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1458</v>
      </c>
      <c r="B1152" t="s">
        <v>2449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1459</v>
      </c>
      <c r="B1153" t="s">
        <v>2450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1460</v>
      </c>
      <c r="B1154" t="s">
        <v>2451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1461</v>
      </c>
      <c r="B1155" t="s">
        <v>2452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1462</v>
      </c>
      <c r="B1156" t="s">
        <v>2453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1463</v>
      </c>
      <c r="B1157" t="s">
        <v>2454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1465</v>
      </c>
      <c r="B1158" t="s">
        <v>2455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1466</v>
      </c>
      <c r="B1159" t="s">
        <v>2456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1473</v>
      </c>
      <c r="B1160" t="s">
        <v>2457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1484</v>
      </c>
      <c r="B1161" t="s">
        <v>2458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1495</v>
      </c>
      <c r="B1162" t="s">
        <v>2459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1498</v>
      </c>
      <c r="B1163" t="s">
        <v>2460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1499</v>
      </c>
      <c r="B1164" t="s">
        <v>2461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1500</v>
      </c>
      <c r="B1165" t="s">
        <v>2462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1501</v>
      </c>
      <c r="B1166" t="s">
        <v>2463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1502</v>
      </c>
      <c r="B1167" t="s">
        <v>2464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1503</v>
      </c>
      <c r="B1168" t="s">
        <v>2465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1474</v>
      </c>
      <c r="B1169" t="s">
        <v>2466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1475</v>
      </c>
      <c r="B1170" t="s">
        <v>2467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1476</v>
      </c>
      <c r="B1171" t="s">
        <v>2468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1477</v>
      </c>
      <c r="B1172" t="s">
        <v>2469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1478</v>
      </c>
      <c r="B1173" t="s">
        <v>2470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1479</v>
      </c>
      <c r="B1174" t="s">
        <v>2471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1480</v>
      </c>
      <c r="B1175" t="s">
        <v>2472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1481</v>
      </c>
      <c r="B1176" t="s">
        <v>2473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1482</v>
      </c>
      <c r="B1177" t="s">
        <v>2474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1483</v>
      </c>
      <c r="B1178" t="s">
        <v>2475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1485</v>
      </c>
      <c r="B1179" t="s">
        <v>2476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1486</v>
      </c>
      <c r="B1180" t="s">
        <v>2477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1487</v>
      </c>
      <c r="B1181" t="s">
        <v>2478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1488</v>
      </c>
      <c r="B1182" t="s">
        <v>2479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1489</v>
      </c>
      <c r="B1183" t="s">
        <v>2480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1490</v>
      </c>
      <c r="B1184" t="s">
        <v>2481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1491</v>
      </c>
      <c r="B1185" t="s">
        <v>2482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1492</v>
      </c>
      <c r="B1186" t="s">
        <v>2483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1493</v>
      </c>
      <c r="B1187" t="s">
        <v>2484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1494</v>
      </c>
      <c r="B1188" t="s">
        <v>2485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1496</v>
      </c>
      <c r="B1189" t="s">
        <v>2486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1497</v>
      </c>
      <c r="B1190" t="s">
        <v>2487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1504</v>
      </c>
      <c r="B1191" t="s">
        <v>2488</v>
      </c>
      <c r="D1191" t="b">
        <f>IFERROR(VLOOKUP(B1191,PatData!$A$2:$A$2000,1,),"")&lt;&gt;""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1505</v>
      </c>
      <c r="B1192" t="s">
        <v>2489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1516</v>
      </c>
      <c r="B1193" t="s">
        <v>2490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1527</v>
      </c>
      <c r="B1194" t="s">
        <v>2491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1531</v>
      </c>
      <c r="B1195" t="s">
        <v>2492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1532</v>
      </c>
      <c r="B1196" t="s">
        <v>2493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1533</v>
      </c>
      <c r="B1197" t="s">
        <v>2494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1534</v>
      </c>
      <c r="B1198" t="s">
        <v>2495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1535</v>
      </c>
      <c r="B1199" t="s">
        <v>2496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1536</v>
      </c>
      <c r="B1200" t="s">
        <v>2497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1506</v>
      </c>
      <c r="B1201" t="s">
        <v>2498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1507</v>
      </c>
      <c r="B1202" t="s">
        <v>2499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1508</v>
      </c>
      <c r="B1203" t="s">
        <v>2500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1509</v>
      </c>
      <c r="B1204" t="s">
        <v>2501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1510</v>
      </c>
      <c r="B1205" t="s">
        <v>2502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1511</v>
      </c>
      <c r="B1206" t="s">
        <v>2503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1512</v>
      </c>
      <c r="B1207" t="s">
        <v>2504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1513</v>
      </c>
      <c r="B1208" t="s">
        <v>2505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1514</v>
      </c>
      <c r="B1209" t="s">
        <v>2506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1515</v>
      </c>
      <c r="B1210" t="s">
        <v>2507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1517</v>
      </c>
      <c r="B1211" t="s">
        <v>2508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1518</v>
      </c>
      <c r="B1212" t="s">
        <v>2509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1519</v>
      </c>
      <c r="B1213" t="s">
        <v>2510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1520</v>
      </c>
      <c r="B1214" t="s">
        <v>2511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1521</v>
      </c>
      <c r="B1215" t="s">
        <v>2512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1522</v>
      </c>
      <c r="B1216" t="s">
        <v>2513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1523</v>
      </c>
      <c r="B1217" t="s">
        <v>2514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1524</v>
      </c>
      <c r="B1218" t="s">
        <v>2515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1525</v>
      </c>
      <c r="B1219" t="s">
        <v>2516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1526</v>
      </c>
      <c r="B1220" t="s">
        <v>2517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1528</v>
      </c>
      <c r="B1221" t="s">
        <v>2518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1529</v>
      </c>
      <c r="B1222" t="s">
        <v>2519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1530</v>
      </c>
      <c r="B1223" t="s">
        <v>2520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3287</v>
      </c>
      <c r="B1224" t="s">
        <v>3284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3283</v>
      </c>
      <c r="B1225" t="s">
        <v>5419</v>
      </c>
      <c r="D1225" t="b">
        <f>IFERROR(VLOOKUP(B1225,PatData!$A$2:$A$2000,1,),"")&lt;&gt;""</f>
        <v>1</v>
      </c>
      <c r="E1225"/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3540</v>
      </c>
      <c r="B1226" t="s">
        <v>4241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5420</v>
      </c>
      <c r="B1227" t="s">
        <v>4242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3285</v>
      </c>
      <c r="B1228" t="s">
        <v>2807</v>
      </c>
      <c r="D1228" t="b">
        <f>IFERROR(VLOOKUP(B1228,PatData!$A$2:$A$2000,1,),"")&lt;&gt;""</f>
        <v>1</v>
      </c>
      <c r="E1228">
        <v>100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3286</v>
      </c>
      <c r="B1229" t="s">
        <v>2808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4240</v>
      </c>
      <c r="B1230" t="s">
        <v>2806</v>
      </c>
      <c r="D1230" t="b">
        <f>IFERROR(VLOOKUP(B1230,PatData!$A$2:$A$2000,1,),"")&lt;&gt;""</f>
        <v>1</v>
      </c>
      <c r="E1230">
        <v>1462</v>
      </c>
      <c r="F1230" t="b">
        <v>0</v>
      </c>
      <c r="G1230" t="b">
        <v>1</v>
      </c>
      <c r="H1230" t="b">
        <v>0</v>
      </c>
      <c r="I1230" t="b">
        <v>0</v>
      </c>
    </row>
    <row r="1231" spans="1:9" x14ac:dyDescent="0.2">
      <c r="A1231" t="s">
        <v>3288</v>
      </c>
      <c r="B1231" t="s">
        <v>1670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3289</v>
      </c>
      <c r="B1232" t="s">
        <v>1671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3290</v>
      </c>
      <c r="B1233" t="s">
        <v>1672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3291</v>
      </c>
      <c r="B1234" t="s">
        <v>1673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3292</v>
      </c>
      <c r="B1235" t="s">
        <v>1674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3293</v>
      </c>
      <c r="B1236" t="s">
        <v>1675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3294</v>
      </c>
      <c r="B1237" t="s">
        <v>1676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3295</v>
      </c>
      <c r="B1238" t="s">
        <v>1677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3296</v>
      </c>
      <c r="B1239" t="s">
        <v>1678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3297</v>
      </c>
      <c r="B1240" t="s">
        <v>1679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3298</v>
      </c>
      <c r="B1241" t="s">
        <v>1680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3299</v>
      </c>
      <c r="B1242" t="s">
        <v>1681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3300</v>
      </c>
      <c r="B1243" t="s">
        <v>1682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3301</v>
      </c>
      <c r="B1244" t="s">
        <v>1683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3302</v>
      </c>
      <c r="B1245" t="s">
        <v>1684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3303</v>
      </c>
      <c r="B1246" t="s">
        <v>1685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3304</v>
      </c>
      <c r="B1247" t="s">
        <v>1686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3305</v>
      </c>
      <c r="B1248" t="s">
        <v>1687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3306</v>
      </c>
      <c r="B1249" t="s">
        <v>1688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3307</v>
      </c>
      <c r="B1250" t="s">
        <v>1689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3308</v>
      </c>
      <c r="B1251" t="s">
        <v>1690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3309</v>
      </c>
      <c r="B1252" t="s">
        <v>1691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3310</v>
      </c>
      <c r="B1253" t="s">
        <v>1692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3311</v>
      </c>
      <c r="B1254" t="s">
        <v>1693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3312</v>
      </c>
      <c r="B1255" t="s">
        <v>1694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3313</v>
      </c>
      <c r="B1256" t="s">
        <v>1695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3314</v>
      </c>
      <c r="B1257" t="s">
        <v>1696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3315</v>
      </c>
      <c r="B1258" t="s">
        <v>1697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3316</v>
      </c>
      <c r="B1259" t="s">
        <v>1698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3317</v>
      </c>
      <c r="B1260" t="s">
        <v>1699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3318</v>
      </c>
      <c r="B1261" t="s">
        <v>1700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3319</v>
      </c>
      <c r="B1262" t="s">
        <v>1701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3320</v>
      </c>
      <c r="B1263" t="s">
        <v>1702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3321</v>
      </c>
      <c r="B1264" t="s">
        <v>1703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3322</v>
      </c>
      <c r="B1265" t="s">
        <v>1704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3323</v>
      </c>
      <c r="B1266" t="s">
        <v>1705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3324</v>
      </c>
      <c r="B1267" t="s">
        <v>1706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3325</v>
      </c>
      <c r="B1268" t="s">
        <v>1707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3326</v>
      </c>
      <c r="B1269" t="s">
        <v>1708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3327</v>
      </c>
      <c r="B1270" t="s">
        <v>1709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3328</v>
      </c>
      <c r="B1271" t="s">
        <v>1710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3329</v>
      </c>
      <c r="B1272" t="s">
        <v>1711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3330</v>
      </c>
      <c r="B1273" t="s">
        <v>1712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3331</v>
      </c>
      <c r="B1274" t="s">
        <v>1713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3332</v>
      </c>
      <c r="B1275" t="s">
        <v>1714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3333</v>
      </c>
      <c r="B1276" t="s">
        <v>1715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3334</v>
      </c>
      <c r="B1277" t="s">
        <v>1716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3335</v>
      </c>
      <c r="B1278" t="s">
        <v>1717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3336</v>
      </c>
      <c r="B1279" t="s">
        <v>1718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3337</v>
      </c>
      <c r="B1280" t="s">
        <v>1719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3338</v>
      </c>
      <c r="B1281" t="s">
        <v>1720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3339</v>
      </c>
      <c r="B1282" t="s">
        <v>1721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4623</v>
      </c>
      <c r="B1283" t="s">
        <v>4624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3340</v>
      </c>
      <c r="B1284" t="s">
        <v>1722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3341</v>
      </c>
      <c r="B1285" t="s">
        <v>1723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3342</v>
      </c>
      <c r="B1286" t="s">
        <v>1724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3343</v>
      </c>
      <c r="B1287" t="s">
        <v>1725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3344</v>
      </c>
      <c r="B1288" t="s">
        <v>1726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3345</v>
      </c>
      <c r="B1289" t="s">
        <v>1727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3346</v>
      </c>
      <c r="B1290" t="s">
        <v>1728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3347</v>
      </c>
      <c r="B1291" t="s">
        <v>1729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3348</v>
      </c>
      <c r="B1292" t="s">
        <v>1730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3349</v>
      </c>
      <c r="B1293" t="s">
        <v>1731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3350</v>
      </c>
      <c r="B1294" t="s">
        <v>1732</v>
      </c>
      <c r="D1294" t="b">
        <f>IFERROR(VLOOKUP(B1294,PatData!$A$2:$A$2000,1,),"")&lt;&gt;""</f>
        <v>1</v>
      </c>
      <c r="E1294"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3351</v>
      </c>
      <c r="B1295" t="s">
        <v>2521</v>
      </c>
      <c r="D1295" t="b">
        <f>IFERROR(VLOOKUP(B1295,PatData!$A$2:$A$2000,1,),"")&lt;&gt;""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3351</v>
      </c>
      <c r="B1296" t="s">
        <v>1733</v>
      </c>
      <c r="D1296" t="b">
        <f>IFERROR(VLOOKUP(B1296,PatData!$A$2:$A$2000,1,),"")&lt;&gt;""</f>
        <v>1</v>
      </c>
      <c r="E1296"/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3352</v>
      </c>
      <c r="B1297" t="s">
        <v>1734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3339</v>
      </c>
      <c r="B1298" t="s">
        <v>1556</v>
      </c>
      <c r="D1298" t="b">
        <f>IFERROR(VLOOKUP(B1298,PatData!$A$2:$A$2000,1,),"")&lt;&gt;""</f>
        <v>1</v>
      </c>
      <c r="E1298"/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4243</v>
      </c>
      <c r="B1299" t="s">
        <v>2522</v>
      </c>
      <c r="D1299" t="b">
        <f>IFERROR(VLOOKUP(B1299,PatData!$A$2:$A$2000,1,),"")&lt;&gt;""</f>
        <v>1</v>
      </c>
      <c r="E1299">
        <v>4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4244</v>
      </c>
      <c r="B1300" t="s">
        <v>2523</v>
      </c>
      <c r="D1300" t="b">
        <f>IFERROR(VLOOKUP(B1300,PatData!$A$2:$A$2000,1,),"")&lt;&gt;""</f>
        <v>1</v>
      </c>
      <c r="E1300">
        <v>6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4245</v>
      </c>
      <c r="B1301" t="s">
        <v>2524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4952</v>
      </c>
      <c r="B1302" t="s">
        <v>2525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4247</v>
      </c>
      <c r="B1303" t="s">
        <v>2526</v>
      </c>
      <c r="D1303" t="b">
        <f>IFERROR(VLOOKUP(B1303,PatData!$A$2:$A$2000,1,),"")&lt;&gt;""</f>
        <v>1</v>
      </c>
      <c r="E1303">
        <v>7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4248</v>
      </c>
      <c r="B1304" t="s">
        <v>2527</v>
      </c>
      <c r="D1304" t="b">
        <f>IFERROR(VLOOKUP(B1304,PatData!$A$2:$A$2000,1,),"")&lt;&gt;""</f>
        <v>1</v>
      </c>
      <c r="E1304">
        <v>5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4249</v>
      </c>
      <c r="B1305" t="s">
        <v>2528</v>
      </c>
      <c r="D1305" t="b">
        <f>IFERROR(VLOOKUP(B1305,PatData!$A$2:$A$2000,1,),"")&lt;&gt;""</f>
        <v>1</v>
      </c>
      <c r="E1305">
        <v>8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4953</v>
      </c>
      <c r="B1306" t="s">
        <v>2529</v>
      </c>
      <c r="D1306" t="b">
        <f>IFERROR(VLOOKUP(B1306,PatData!$A$2:$A$2000,1,),"")&lt;&gt;""</f>
        <v>1</v>
      </c>
      <c r="E1306">
        <v>11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4954</v>
      </c>
      <c r="B1307" t="s">
        <v>2530</v>
      </c>
      <c r="D1307" t="b">
        <f>IFERROR(VLOOKUP(B1307,PatData!$A$2:$A$2000,1,),"")&lt;&gt;""</f>
        <v>1</v>
      </c>
      <c r="E1307" t="s">
        <v>5373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4246</v>
      </c>
      <c r="B1308" t="s">
        <v>2531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4250</v>
      </c>
      <c r="B1309" t="s">
        <v>2532</v>
      </c>
      <c r="D1309" t="b">
        <f>IFERROR(VLOOKUP(B1309,PatData!$A$2:$A$2000,1,),"")&lt;&gt;""</f>
        <v>1</v>
      </c>
      <c r="E1309">
        <v>10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4251</v>
      </c>
      <c r="B1310" t="s">
        <v>2533</v>
      </c>
      <c r="D1310" t="b">
        <f>IFERROR(VLOOKUP(B1310,PatData!$A$2:$A$2000,1,),"")&lt;&gt;""</f>
        <v>1</v>
      </c>
      <c r="E1310">
        <v>4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4252</v>
      </c>
      <c r="B1311" t="s">
        <v>2534</v>
      </c>
      <c r="D1311" t="b">
        <f>IFERROR(VLOOKUP(B1311,PatData!$A$2:$A$2000,1,),"")&lt;&gt;""</f>
        <v>1</v>
      </c>
      <c r="E1311">
        <v>3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4955</v>
      </c>
      <c r="B1312" t="s">
        <v>2535</v>
      </c>
      <c r="D1312" t="b">
        <f>IFERROR(VLOOKUP(B1312,PatData!$A$2:$A$2000,1,),"")&lt;&gt;""</f>
        <v>1</v>
      </c>
      <c r="E1312">
        <v>3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956</v>
      </c>
      <c r="B1313" t="s">
        <v>2536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957</v>
      </c>
      <c r="B1314" t="s">
        <v>2537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958</v>
      </c>
      <c r="B1315" t="s">
        <v>2538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959</v>
      </c>
      <c r="B1316" t="s">
        <v>2539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960</v>
      </c>
      <c r="B1317" t="s">
        <v>2540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961</v>
      </c>
      <c r="B1318" t="s">
        <v>2541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962</v>
      </c>
      <c r="B1319" t="s">
        <v>2542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963</v>
      </c>
      <c r="B1320" t="s">
        <v>2543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964</v>
      </c>
      <c r="B1321" t="s">
        <v>2544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965</v>
      </c>
      <c r="B1322" t="s">
        <v>2545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966</v>
      </c>
      <c r="B1323" t="s">
        <v>2546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967</v>
      </c>
      <c r="B1324" t="s">
        <v>2547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968</v>
      </c>
      <c r="B1325" t="s">
        <v>2548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969</v>
      </c>
      <c r="B1326" t="s">
        <v>2549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970</v>
      </c>
      <c r="B1327" t="s">
        <v>2550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971</v>
      </c>
      <c r="B1328" t="s">
        <v>2551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972</v>
      </c>
      <c r="B1329" t="s">
        <v>2552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973</v>
      </c>
      <c r="B1330" t="s">
        <v>2553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974</v>
      </c>
      <c r="B1331" t="s">
        <v>2554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975</v>
      </c>
      <c r="B1332" t="s">
        <v>2555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976</v>
      </c>
      <c r="B1333" t="s">
        <v>2556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977</v>
      </c>
      <c r="B1334" t="s">
        <v>2557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978</v>
      </c>
      <c r="B1335" t="s">
        <v>2558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979</v>
      </c>
      <c r="B1336" t="s">
        <v>2559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980</v>
      </c>
      <c r="B1337" t="s">
        <v>2560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981</v>
      </c>
      <c r="B1338" t="s">
        <v>2561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982</v>
      </c>
      <c r="B1339" t="s">
        <v>2562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983</v>
      </c>
      <c r="B1340" t="s">
        <v>2563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984</v>
      </c>
      <c r="B1341" t="s">
        <v>2564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985</v>
      </c>
      <c r="B1342" t="s">
        <v>2565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986</v>
      </c>
      <c r="B1343" t="s">
        <v>2566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987</v>
      </c>
      <c r="B1344" t="s">
        <v>2567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988</v>
      </c>
      <c r="B1345" t="s">
        <v>2568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989</v>
      </c>
      <c r="B1346" t="s">
        <v>2569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990</v>
      </c>
      <c r="B1347" t="s">
        <v>2570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991</v>
      </c>
      <c r="B1348" t="s">
        <v>2571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992</v>
      </c>
      <c r="B1349" t="s">
        <v>2572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993</v>
      </c>
      <c r="B1350" t="s">
        <v>2573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994</v>
      </c>
      <c r="B1351" t="s">
        <v>2574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995</v>
      </c>
      <c r="B1352" t="s">
        <v>2575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996</v>
      </c>
      <c r="B1353" t="s">
        <v>2576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997</v>
      </c>
      <c r="B1354" t="s">
        <v>2577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998</v>
      </c>
      <c r="B1355" t="s">
        <v>2578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999</v>
      </c>
      <c r="B1356" t="s">
        <v>2579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1000</v>
      </c>
      <c r="B1357" t="s">
        <v>2580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1001</v>
      </c>
      <c r="B1358" t="s">
        <v>2581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1002</v>
      </c>
      <c r="B1359" t="s">
        <v>2582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1003</v>
      </c>
      <c r="B1360" t="s">
        <v>2583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1004</v>
      </c>
      <c r="B1361" t="s">
        <v>2584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1005</v>
      </c>
      <c r="B1362" t="s">
        <v>2585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1006</v>
      </c>
      <c r="B1363" t="s">
        <v>2586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1007</v>
      </c>
      <c r="B1364" t="s">
        <v>2587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1008</v>
      </c>
      <c r="B1365" t="s">
        <v>2588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1009</v>
      </c>
      <c r="B1366" t="s">
        <v>2589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1010</v>
      </c>
      <c r="B1367" t="s">
        <v>2590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1011</v>
      </c>
      <c r="B1368" t="s">
        <v>2591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1012</v>
      </c>
      <c r="B1369" t="s">
        <v>2592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1013</v>
      </c>
      <c r="B1370" t="s">
        <v>2593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1014</v>
      </c>
      <c r="B1371" t="s">
        <v>2594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1015</v>
      </c>
      <c r="B1372" t="s">
        <v>2595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1016</v>
      </c>
      <c r="B1373" t="s">
        <v>2596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1017</v>
      </c>
      <c r="B1374" t="s">
        <v>2597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1018</v>
      </c>
      <c r="B1375" t="s">
        <v>2598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1019</v>
      </c>
      <c r="B1376" t="s">
        <v>2599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1020</v>
      </c>
      <c r="B1377" t="s">
        <v>2600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1021</v>
      </c>
      <c r="B1378" t="s">
        <v>2601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1022</v>
      </c>
      <c r="B1379" t="s">
        <v>2602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1023</v>
      </c>
      <c r="B1380" t="s">
        <v>2603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1024</v>
      </c>
      <c r="B1381" t="s">
        <v>2604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1025</v>
      </c>
      <c r="B1382" t="s">
        <v>2605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1026</v>
      </c>
      <c r="B1383" t="s">
        <v>2606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1027</v>
      </c>
      <c r="B1384" t="s">
        <v>2607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1028</v>
      </c>
      <c r="B1385" t="s">
        <v>2608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1029</v>
      </c>
      <c r="B1386" t="s">
        <v>2609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1030</v>
      </c>
      <c r="B1387" t="s">
        <v>2610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1031</v>
      </c>
      <c r="B1388" t="s">
        <v>2611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1032</v>
      </c>
      <c r="B1389" t="s">
        <v>2612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1033</v>
      </c>
      <c r="B1390" t="s">
        <v>2613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1034</v>
      </c>
      <c r="B1391" t="s">
        <v>2614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1035</v>
      </c>
      <c r="B1392" t="s">
        <v>2615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1036</v>
      </c>
      <c r="B1393" t="s">
        <v>2616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1037</v>
      </c>
      <c r="B1394" t="s">
        <v>2617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1038</v>
      </c>
      <c r="B1395" t="s">
        <v>2618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1039</v>
      </c>
      <c r="B1396" t="s">
        <v>2619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1040</v>
      </c>
      <c r="B1397" t="s">
        <v>2620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1041</v>
      </c>
      <c r="B1398" t="s">
        <v>2621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1042</v>
      </c>
      <c r="B1399" t="s">
        <v>2622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1043</v>
      </c>
      <c r="B1400" t="s">
        <v>2623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1044</v>
      </c>
      <c r="B1401" t="s">
        <v>2624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1045</v>
      </c>
      <c r="B1402" t="s">
        <v>2625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1046</v>
      </c>
      <c r="B1403" t="s">
        <v>2626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1047</v>
      </c>
      <c r="B1404" t="s">
        <v>2627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1048</v>
      </c>
      <c r="B1405" t="s">
        <v>2628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1049</v>
      </c>
      <c r="B1406" t="s">
        <v>2629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1050</v>
      </c>
      <c r="B1407" t="s">
        <v>2630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1051</v>
      </c>
      <c r="B1408" t="s">
        <v>2631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1052</v>
      </c>
      <c r="B1409" t="s">
        <v>2632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1053</v>
      </c>
      <c r="B1410" t="s">
        <v>2633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1054</v>
      </c>
      <c r="B1411" t="s">
        <v>2634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1055</v>
      </c>
      <c r="B1412" t="s">
        <v>2635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1056</v>
      </c>
      <c r="B1413" t="s">
        <v>2636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1057</v>
      </c>
      <c r="B1414" t="s">
        <v>2637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1058</v>
      </c>
      <c r="B1415" t="s">
        <v>2638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1059</v>
      </c>
      <c r="B1416" t="s">
        <v>2639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1060</v>
      </c>
      <c r="B1417" t="s">
        <v>2640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1061</v>
      </c>
      <c r="B1418" t="s">
        <v>2641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1062</v>
      </c>
      <c r="B1419" t="s">
        <v>2642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1063</v>
      </c>
      <c r="B1420" t="s">
        <v>2643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1064</v>
      </c>
      <c r="B1421" t="s">
        <v>2644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1065</v>
      </c>
      <c r="B1422" t="s">
        <v>2645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1066</v>
      </c>
      <c r="B1423" t="s">
        <v>2646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1067</v>
      </c>
      <c r="B1424" t="s">
        <v>2647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1068</v>
      </c>
      <c r="B1425" t="s">
        <v>2648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1069</v>
      </c>
      <c r="B1426" t="s">
        <v>2649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1070</v>
      </c>
      <c r="B1427" t="s">
        <v>2650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1071</v>
      </c>
      <c r="B1428" t="s">
        <v>2651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1072</v>
      </c>
      <c r="B1429" t="s">
        <v>2652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1073</v>
      </c>
      <c r="B1430" t="s">
        <v>2653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1074</v>
      </c>
      <c r="B1431" t="s">
        <v>2654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1075</v>
      </c>
      <c r="B1432" t="s">
        <v>2655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1076</v>
      </c>
      <c r="B1433" t="s">
        <v>2656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1077</v>
      </c>
      <c r="B1434" t="s">
        <v>2657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1078</v>
      </c>
      <c r="B1435" t="s">
        <v>2658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1079</v>
      </c>
      <c r="B1436" t="s">
        <v>2659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1080</v>
      </c>
      <c r="B1437" t="s">
        <v>2660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4956</v>
      </c>
      <c r="B1438" t="s">
        <v>2661</v>
      </c>
      <c r="D1438" t="b">
        <f>IFERROR(VLOOKUP(B1438,PatData!$A$2:$A$2000,1,),"")&lt;&gt;""</f>
        <v>1</v>
      </c>
      <c r="E1438"/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1081</v>
      </c>
      <c r="B1439" t="s">
        <v>2662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1082</v>
      </c>
      <c r="B1440" t="s">
        <v>2663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1083</v>
      </c>
      <c r="B1441" t="s">
        <v>2664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1084</v>
      </c>
      <c r="B1442" t="s">
        <v>2665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1085</v>
      </c>
      <c r="B1443" t="s">
        <v>2666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1086</v>
      </c>
      <c r="B1444" t="s">
        <v>2667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1087</v>
      </c>
      <c r="B1445" t="s">
        <v>2668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1088</v>
      </c>
      <c r="B1446" t="s">
        <v>2669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1089</v>
      </c>
      <c r="B1447" t="s">
        <v>2670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1090</v>
      </c>
      <c r="B1448" t="s">
        <v>2671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1091</v>
      </c>
      <c r="B1449" t="s">
        <v>2672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1092</v>
      </c>
      <c r="B1450" t="s">
        <v>2673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1093</v>
      </c>
      <c r="B1451" t="s">
        <v>2674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1094</v>
      </c>
      <c r="B1452" t="s">
        <v>2675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1095</v>
      </c>
      <c r="B1453" t="s">
        <v>2676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1096</v>
      </c>
      <c r="B1454" t="s">
        <v>2677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1097</v>
      </c>
      <c r="B1455" t="s">
        <v>2678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1098</v>
      </c>
      <c r="B1456" t="s">
        <v>2679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1099</v>
      </c>
      <c r="B1457" t="s">
        <v>2680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1100</v>
      </c>
      <c r="B1458" t="s">
        <v>2681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1101</v>
      </c>
      <c r="B1459" t="s">
        <v>2682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1102</v>
      </c>
      <c r="B1460" t="s">
        <v>2683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1103</v>
      </c>
      <c r="B1461" t="s">
        <v>2684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1104</v>
      </c>
      <c r="B1462" t="s">
        <v>2685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1105</v>
      </c>
      <c r="B1463" t="s">
        <v>2686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1106</v>
      </c>
      <c r="B1464" t="s">
        <v>2687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1107</v>
      </c>
      <c r="B1465" t="s">
        <v>2688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1108</v>
      </c>
      <c r="B1466" t="s">
        <v>2689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1109</v>
      </c>
      <c r="B1467" t="s">
        <v>2690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1110</v>
      </c>
      <c r="B1468" t="s">
        <v>2691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1111</v>
      </c>
      <c r="B1469" t="s">
        <v>2692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1112</v>
      </c>
      <c r="B1470" t="s">
        <v>2693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950</v>
      </c>
      <c r="B1471" t="s">
        <v>4858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951</v>
      </c>
      <c r="B1472" t="s">
        <v>4859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952</v>
      </c>
      <c r="B1473" t="s">
        <v>4860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953</v>
      </c>
      <c r="B1474" t="s">
        <v>4861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954</v>
      </c>
      <c r="B1475" t="s">
        <v>4862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955</v>
      </c>
      <c r="B1476" t="s">
        <v>4863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3619</v>
      </c>
      <c r="B1477" t="s">
        <v>4864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4253</v>
      </c>
      <c r="B1478" t="s">
        <v>2694</v>
      </c>
      <c r="D1478" t="b">
        <f>IFERROR(VLOOKUP(B1478,PatData!$A$2:$A$2000,1,),"")&lt;&gt;""</f>
        <v>1</v>
      </c>
      <c r="E1478">
        <v>5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4254</v>
      </c>
      <c r="B1479" t="s">
        <v>2695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4255</v>
      </c>
      <c r="B1480" t="s">
        <v>2696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4256</v>
      </c>
      <c r="B1481" t="s">
        <v>2697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4257</v>
      </c>
      <c r="B1482" t="s">
        <v>2698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4258</v>
      </c>
      <c r="B1483" t="s">
        <v>2699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4259</v>
      </c>
      <c r="B1484" t="s">
        <v>2700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4260</v>
      </c>
      <c r="B1485" t="s">
        <v>2701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4261</v>
      </c>
      <c r="B1486" t="s">
        <v>2702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4262</v>
      </c>
      <c r="B1487" t="s">
        <v>2703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4263</v>
      </c>
      <c r="B1488" t="s">
        <v>2704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4264</v>
      </c>
      <c r="B1489" t="s">
        <v>2705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4265</v>
      </c>
      <c r="B1490" t="s">
        <v>2706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4266</v>
      </c>
      <c r="B1491" t="s">
        <v>2707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4267</v>
      </c>
      <c r="B1492" t="s">
        <v>2708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4268</v>
      </c>
      <c r="B1493" t="s">
        <v>3367</v>
      </c>
      <c r="D1493" t="b">
        <f>IFERROR(VLOOKUP(B1493,PatData!$A$2:$A$2000,1,),"")&lt;&gt;""</f>
        <v>1</v>
      </c>
      <c r="E1493" t="s">
        <v>5410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4269</v>
      </c>
      <c r="B1494" t="s">
        <v>3368</v>
      </c>
      <c r="D1494" t="b">
        <f>IFERROR(VLOOKUP(B1494,PatData!$A$2:$A$2000,1,),"")&lt;&gt;""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4270</v>
      </c>
      <c r="B1495" t="s">
        <v>3369</v>
      </c>
      <c r="D1495" t="b">
        <f>IFERROR(VLOOKUP(B1495,PatData!$A$2:$A$2000,1,),"")&lt;&gt;""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4271</v>
      </c>
      <c r="B1496" t="s">
        <v>3370</v>
      </c>
      <c r="D1496" t="b">
        <f>IFERROR(VLOOKUP(B1496,PatData!$A$2:$A$2000,1,),"")&lt;&gt;""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4272</v>
      </c>
      <c r="B1497" t="s">
        <v>3371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4273</v>
      </c>
      <c r="B1498" t="s">
        <v>2709</v>
      </c>
      <c r="D1498" t="b">
        <f>IFERROR(VLOOKUP(B1498,PatData!$A$2:$A$2000,1,),"")&lt;&gt;""</f>
        <v>1</v>
      </c>
      <c r="E1498">
        <v>2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4274</v>
      </c>
      <c r="B1499" t="s">
        <v>2710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4275</v>
      </c>
      <c r="B1500" t="s">
        <v>2711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4276</v>
      </c>
      <c r="B1501" t="s">
        <v>2712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4277</v>
      </c>
      <c r="B1502" t="s">
        <v>2713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4278</v>
      </c>
      <c r="B1503" t="s">
        <v>2714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4279</v>
      </c>
      <c r="B1504" t="s">
        <v>2715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4280</v>
      </c>
      <c r="B1505" t="s">
        <v>2716</v>
      </c>
      <c r="D1505" t="b">
        <f>IFERROR(VLOOKUP(B1505,PatData!$A$2:$A$2000,1,),"")&lt;&gt;""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4281</v>
      </c>
      <c r="B1506" t="s">
        <v>2717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4282</v>
      </c>
      <c r="B1507" t="s">
        <v>2718</v>
      </c>
      <c r="D1507" t="b">
        <f>IFERROR(VLOOKUP(B1507,PatData!$A$2:$A$2000,1,),"")&lt;&gt;""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4283</v>
      </c>
      <c r="B1508" t="s">
        <v>2719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4284</v>
      </c>
      <c r="B1509" t="s">
        <v>2720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4285</v>
      </c>
      <c r="B1510" t="s">
        <v>2721</v>
      </c>
      <c r="D1510" t="b">
        <f>IFERROR(VLOOKUP(B1510,PatData!$A$2:$A$2000,1,),"")&lt;&gt;""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4286</v>
      </c>
      <c r="B1511" t="s">
        <v>2722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4287</v>
      </c>
      <c r="B1512" t="s">
        <v>2723</v>
      </c>
      <c r="D1512" t="b">
        <f>IFERROR(VLOOKUP(B1512,PatData!$A$2:$A$2000,1,),"")&lt;&gt;""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4288</v>
      </c>
      <c r="B1513" t="s">
        <v>3372</v>
      </c>
      <c r="D1513" t="b">
        <f>IFERROR(VLOOKUP(B1513,PatData!$A$2:$A$2000,1,),"")&lt;&gt;""</f>
        <v>1</v>
      </c>
      <c r="E1513">
        <v>2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4289</v>
      </c>
      <c r="B1514" t="s">
        <v>3373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4290</v>
      </c>
      <c r="B1515" t="s">
        <v>3374</v>
      </c>
      <c r="D1515" t="b">
        <f>IFERROR(VLOOKUP(B1515,PatData!$A$2:$A$2000,1,),"")&lt;&gt;""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4291</v>
      </c>
      <c r="B1516" t="s">
        <v>3375</v>
      </c>
      <c r="D1516" t="b">
        <f>IFERROR(VLOOKUP(B1516,PatData!$A$2:$A$2000,1,),"")&lt;&gt;""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4292</v>
      </c>
      <c r="B1517" t="s">
        <v>3376</v>
      </c>
      <c r="D1517" t="b">
        <f>IFERROR(VLOOKUP(B1517,PatData!$A$2:$A$2000,1,),"")&lt;&gt;""</f>
        <v>1</v>
      </c>
      <c r="E1517"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1113</v>
      </c>
      <c r="B1518" t="s">
        <v>2724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1114</v>
      </c>
      <c r="B1519" t="s">
        <v>2725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1115</v>
      </c>
      <c r="B1520" t="s">
        <v>2726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1116</v>
      </c>
      <c r="B1521" t="s">
        <v>2727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1117</v>
      </c>
      <c r="B1522" t="s">
        <v>2728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1118</v>
      </c>
      <c r="B1523" t="s">
        <v>2729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1119</v>
      </c>
      <c r="B1524" t="s">
        <v>2730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1120</v>
      </c>
      <c r="B1525" t="s">
        <v>2731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1121</v>
      </c>
      <c r="B1526" t="s">
        <v>2732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1122</v>
      </c>
      <c r="B1527" t="s">
        <v>2733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1123</v>
      </c>
      <c r="B1528" t="s">
        <v>2734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1124</v>
      </c>
      <c r="B1529" t="s">
        <v>2735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1125</v>
      </c>
      <c r="B1530" t="s">
        <v>2736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3377</v>
      </c>
      <c r="B1531" t="s">
        <v>2737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3379</v>
      </c>
      <c r="B1532" t="s">
        <v>2738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3382</v>
      </c>
      <c r="B1533" t="s">
        <v>3378</v>
      </c>
      <c r="D1533" t="b">
        <f>IFERROR(VLOOKUP(B1533,PatData!$A$2:$A$2000,1,),"")&lt;&gt;""</f>
        <v>1</v>
      </c>
      <c r="E1533">
        <v>10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3384</v>
      </c>
      <c r="B1534" t="s">
        <v>3380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4293</v>
      </c>
      <c r="B1535" t="s">
        <v>3381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4294</v>
      </c>
      <c r="B1536" t="s">
        <v>3383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4295</v>
      </c>
      <c r="B1537" t="s">
        <v>3385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4934</v>
      </c>
      <c r="B1538" t="s">
        <v>2739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4296</v>
      </c>
      <c r="B1539" t="s">
        <v>2740</v>
      </c>
      <c r="D1539" t="b">
        <f>IFERROR(VLOOKUP(B1539,PatData!$A$2:$A$2000,1,),"")&lt;&gt;""</f>
        <v>1</v>
      </c>
      <c r="E1539">
        <v>10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4297</v>
      </c>
      <c r="B1540" t="s">
        <v>2741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4298</v>
      </c>
      <c r="B1541" t="s">
        <v>2742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4299</v>
      </c>
      <c r="B1542" t="s">
        <v>2743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4300</v>
      </c>
      <c r="B1543" t="s">
        <v>2744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4301</v>
      </c>
      <c r="B1544" t="s">
        <v>2745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4302</v>
      </c>
      <c r="B1545" t="s">
        <v>2746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4303</v>
      </c>
      <c r="B1546" t="s">
        <v>2747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4304</v>
      </c>
      <c r="B1547" t="s">
        <v>2748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4305</v>
      </c>
      <c r="B1548" t="s">
        <v>2749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4306</v>
      </c>
      <c r="B1549" t="s">
        <v>2750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4307</v>
      </c>
      <c r="B1550" t="s">
        <v>2751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4308</v>
      </c>
      <c r="B1551" t="s">
        <v>2752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4309</v>
      </c>
      <c r="B1552" t="s">
        <v>2753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4310</v>
      </c>
      <c r="B1553" t="s">
        <v>2754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4311</v>
      </c>
      <c r="B1554" t="s">
        <v>3386</v>
      </c>
      <c r="D1554" t="b">
        <f>IFERROR(VLOOKUP(B1554,PatData!$A$2:$A$2000,1,),"")&lt;&gt;""</f>
        <v>1</v>
      </c>
      <c r="E1554">
        <v>5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4312</v>
      </c>
      <c r="B1555" t="s">
        <v>3387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4313</v>
      </c>
      <c r="B1556" t="s">
        <v>3388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4314</v>
      </c>
      <c r="B1557" t="s">
        <v>3389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4315</v>
      </c>
      <c r="B1558" t="s">
        <v>3390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1126</v>
      </c>
      <c r="B1559" t="s">
        <v>2755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1127</v>
      </c>
      <c r="B1560" t="s">
        <v>2756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1128</v>
      </c>
      <c r="B1561" t="s">
        <v>2757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1129</v>
      </c>
      <c r="B1562" t="s">
        <v>2758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1130</v>
      </c>
      <c r="B1563" t="s">
        <v>2759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1131</v>
      </c>
      <c r="B1564" t="s">
        <v>2760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1132</v>
      </c>
      <c r="B1565" t="s">
        <v>2761</v>
      </c>
      <c r="D1565" t="b">
        <f>IFERROR(VLOOKUP(B1565,PatData!$A$2:$A$2000,1,),"")&lt;&gt;""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1133</v>
      </c>
      <c r="B1566" t="s">
        <v>2762</v>
      </c>
      <c r="D1566" t="b">
        <f>IFERROR(VLOOKUP(B1566,PatData!$A$2:$A$2000,1,),"")&lt;&gt;""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1134</v>
      </c>
      <c r="B1567" t="s">
        <v>2763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1135</v>
      </c>
      <c r="B1568" t="s">
        <v>2764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1136</v>
      </c>
      <c r="B1569" t="s">
        <v>2765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1137</v>
      </c>
      <c r="B1570" t="s">
        <v>2766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1138</v>
      </c>
      <c r="B1571" t="s">
        <v>2767</v>
      </c>
      <c r="D1571" t="b">
        <f>IFERROR(VLOOKUP(B1571,PatData!$A$2:$A$2000,1,),"")&lt;&gt;""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3391</v>
      </c>
      <c r="B1572" t="s">
        <v>2768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3393</v>
      </c>
      <c r="B1573" t="s">
        <v>2769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3396</v>
      </c>
      <c r="B1574" t="s">
        <v>3392</v>
      </c>
      <c r="D1574" t="b">
        <f>IFERROR(VLOOKUP(B1574,PatData!$A$2:$A$2000,1,),"")&lt;&gt;""</f>
        <v>1</v>
      </c>
      <c r="E1574" t="s">
        <v>5411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3398</v>
      </c>
      <c r="B1575" t="s">
        <v>3394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4316</v>
      </c>
      <c r="B1576" t="s">
        <v>3395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4317</v>
      </c>
      <c r="B1577" t="s">
        <v>3397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4318</v>
      </c>
      <c r="B1578" t="s">
        <v>3399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5118</v>
      </c>
      <c r="B1579" t="s">
        <v>2770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5119</v>
      </c>
      <c r="B1580" t="s">
        <v>2771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5120</v>
      </c>
      <c r="B1581" t="s">
        <v>2772</v>
      </c>
      <c r="D1581" t="b">
        <f>IFERROR(VLOOKUP(B1581,PatData!$A$2:$A$2000,1,),"")&lt;&gt;""</f>
        <v>1</v>
      </c>
      <c r="E1581">
        <v>2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5121</v>
      </c>
      <c r="B1582" t="s">
        <v>2773</v>
      </c>
      <c r="D1582" t="b">
        <f>IFERROR(VLOOKUP(B1582,PatData!$A$2:$A$2000,1,),"")&lt;&gt;""</f>
        <v>1</v>
      </c>
      <c r="E1582">
        <v>20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5122</v>
      </c>
      <c r="B1583" t="s">
        <v>2774</v>
      </c>
      <c r="D1583" t="b">
        <f>IFERROR(VLOOKUP(B1583,PatData!$A$2:$A$2000,1,),"")&lt;&gt;""</f>
        <v>1</v>
      </c>
      <c r="E1583">
        <v>30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5123</v>
      </c>
      <c r="B1584" t="s">
        <v>2775</v>
      </c>
      <c r="D1584" t="b">
        <f>IFERROR(VLOOKUP(B1584,PatData!$A$2:$A$2000,1,),"")&lt;&gt;""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5124</v>
      </c>
      <c r="B1585" t="s">
        <v>2776</v>
      </c>
      <c r="D1585" t="b">
        <f>IFERROR(VLOOKUP(B1585,PatData!$A$2:$A$2000,1,),"")&lt;&gt;""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5125</v>
      </c>
      <c r="B1586" t="s">
        <v>2777</v>
      </c>
      <c r="D1586" t="b">
        <f>IFERROR(VLOOKUP(B1586,PatData!$A$2:$A$2000,1,),"")&lt;&gt;""</f>
        <v>1</v>
      </c>
      <c r="E1586">
        <v>10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4913</v>
      </c>
      <c r="B1587" t="s">
        <v>2778</v>
      </c>
      <c r="D1587" t="b">
        <f>IFERROR(VLOOKUP(B1587,PatData!$A$2:$A$2000,1,),"")&lt;&gt;""</f>
        <v>1</v>
      </c>
      <c r="E1587" t="b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4914</v>
      </c>
      <c r="B1588" t="s">
        <v>2779</v>
      </c>
      <c r="D1588" t="b">
        <f>IFERROR(VLOOKUP(B1588,PatData!$A$2:$A$2000,1,),"")&lt;&gt;""</f>
        <v>1</v>
      </c>
      <c r="E1588">
        <v>8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1553</v>
      </c>
      <c r="B1589" t="s">
        <v>4906</v>
      </c>
      <c r="D1589" t="b">
        <f>IFERROR(VLOOKUP(B1589,PatData!$A$2:$A$2000,1,),"")&lt;&gt;""</f>
        <v>1</v>
      </c>
      <c r="E1589">
        <v>3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4907</v>
      </c>
      <c r="B1590" t="s">
        <v>2780</v>
      </c>
      <c r="D1590" t="b">
        <f>IFERROR(VLOOKUP(B1590,PatData!$A$2:$A$2000,1,),"")&lt;&gt;""</f>
        <v>1</v>
      </c>
      <c r="E1590" t="b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4908</v>
      </c>
      <c r="B1591" t="s">
        <v>2781</v>
      </c>
      <c r="D1591" t="b">
        <f>IFERROR(VLOOKUP(B1591,PatData!$A$2:$A$2000,1,),"")&lt;&gt;""</f>
        <v>1</v>
      </c>
      <c r="E1591" t="b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1537</v>
      </c>
      <c r="B1592" t="s">
        <v>2782</v>
      </c>
      <c r="D1592" t="b">
        <f>IFERROR(VLOOKUP(B1592,PatData!$A$2:$A$2000,1,),"")&lt;&gt;""</f>
        <v>1</v>
      </c>
      <c r="E1592">
        <v>15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4909</v>
      </c>
      <c r="B1593" t="s">
        <v>2783</v>
      </c>
      <c r="D1593" t="b">
        <f>IFERROR(VLOOKUP(B1593,PatData!$A$2:$A$2000,1,),"")&lt;&gt;""</f>
        <v>1</v>
      </c>
      <c r="E1593">
        <v>4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4910</v>
      </c>
      <c r="B1594" t="s">
        <v>2784</v>
      </c>
      <c r="D1594" t="b">
        <f>IFERROR(VLOOKUP(B1594,PatData!$A$2:$A$2000,1,),"")&lt;&gt;""</f>
        <v>1</v>
      </c>
      <c r="E1594">
        <v>3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5126</v>
      </c>
      <c r="B1595" t="s">
        <v>2785</v>
      </c>
      <c r="D1595" t="b">
        <f>IFERROR(VLOOKUP(B1595,PatData!$A$2:$A$2000,1,),"")&lt;&gt;""</f>
        <v>1</v>
      </c>
      <c r="E1595" t="b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5127</v>
      </c>
      <c r="B1596" t="s">
        <v>2786</v>
      </c>
      <c r="D1596" t="b">
        <f>IFERROR(VLOOKUP(B1596,PatData!$A$2:$A$2000,1,),"")&lt;&gt;""</f>
        <v>1</v>
      </c>
      <c r="E1596">
        <v>6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1549</v>
      </c>
      <c r="B1597" t="s">
        <v>2787</v>
      </c>
      <c r="D1597" t="b">
        <f>IFERROR(VLOOKUP(B1597,PatData!$A$2:$A$2000,1,),"")&lt;&gt;""</f>
        <v>1</v>
      </c>
      <c r="E1597">
        <v>52.1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4911</v>
      </c>
      <c r="B1598" t="s">
        <v>2788</v>
      </c>
      <c r="D1598" t="b">
        <f>IFERROR(VLOOKUP(B1598,PatData!$A$2:$A$2000,1,),"")&lt;&gt;""</f>
        <v>1</v>
      </c>
      <c r="E1598" t="b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4912</v>
      </c>
      <c r="B1599" t="s">
        <v>2789</v>
      </c>
      <c r="D1599" t="b">
        <f>IFERROR(VLOOKUP(B1599,PatData!$A$2:$A$2000,1,),"")&lt;&gt;""</f>
        <v>1</v>
      </c>
      <c r="E1599">
        <v>6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4915</v>
      </c>
      <c r="B1600" t="s">
        <v>2790</v>
      </c>
      <c r="D1600" t="b">
        <f>IFERROR(VLOOKUP(B1600,PatData!$A$2:$A$2000,1,),"")&lt;&gt;""</f>
        <v>1</v>
      </c>
      <c r="E1600" t="b">
        <v>1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4916</v>
      </c>
      <c r="B1601" t="s">
        <v>2791</v>
      </c>
      <c r="D1601" t="b">
        <f>IFERROR(VLOOKUP(B1601,PatData!$A$2:$A$2000,1,),"")&lt;&gt;""</f>
        <v>1</v>
      </c>
      <c r="E1601" t="b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1255</v>
      </c>
      <c r="B1602" t="s">
        <v>2792</v>
      </c>
      <c r="D1602" t="b">
        <f>IFERROR(VLOOKUP(B1602,PatData!$A$2:$A$2000,1,),"")&lt;&gt;""</f>
        <v>1</v>
      </c>
      <c r="E1602">
        <v>60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4917</v>
      </c>
      <c r="B1603" t="s">
        <v>2793</v>
      </c>
      <c r="D1603" t="b">
        <f>IFERROR(VLOOKUP(B1603,PatData!$A$2:$A$2000,1,),"")&lt;&gt;""</f>
        <v>1</v>
      </c>
      <c r="E1603">
        <v>4</v>
      </c>
      <c r="F1603" t="b">
        <v>0</v>
      </c>
      <c r="G1603" t="b">
        <v>1</v>
      </c>
      <c r="H1603" t="b">
        <v>0</v>
      </c>
      <c r="I1603" t="b">
        <v>1</v>
      </c>
    </row>
    <row r="1604" spans="1:9" ht="25.5" x14ac:dyDescent="0.2">
      <c r="A1604" t="s">
        <v>4957</v>
      </c>
      <c r="B1604" t="s">
        <v>2794</v>
      </c>
      <c r="D1604" t="b">
        <f>IFERROR(VLOOKUP(B1604,PatData!$A$2:$A$2000,1,),"")&lt;&gt;""</f>
        <v>1</v>
      </c>
      <c r="E1604" s="9" t="s">
        <v>5374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4918</v>
      </c>
      <c r="B1605" t="s">
        <v>2795</v>
      </c>
      <c r="D1605" t="b">
        <f>IFERROR(VLOOKUP(B1605,PatData!$A$2:$A$2000,1,),"")&lt;&gt;""</f>
        <v>1</v>
      </c>
      <c r="E1605">
        <v>3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5128</v>
      </c>
      <c r="B1606" t="s">
        <v>2796</v>
      </c>
      <c r="D1606" t="b">
        <f>IFERROR(VLOOKUP(B1606,PatData!$A$2:$A$2000,1,),"")&lt;&gt;""</f>
        <v>1</v>
      </c>
      <c r="E1606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5129</v>
      </c>
      <c r="B1607" t="s">
        <v>2797</v>
      </c>
      <c r="D1607" t="b">
        <f>IFERROR(VLOOKUP(B1607,PatData!$A$2:$A$2000,1,),"")&lt;&gt;""</f>
        <v>1</v>
      </c>
      <c r="E1607" t="b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5130</v>
      </c>
      <c r="B1608" t="s">
        <v>2798</v>
      </c>
      <c r="D1608" t="b">
        <f>IFERROR(VLOOKUP(B1608,PatData!$A$2:$A$2000,1,),"")&lt;&gt;""</f>
        <v>1</v>
      </c>
      <c r="E1608">
        <v>55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4920</v>
      </c>
      <c r="B1609" t="s">
        <v>2799</v>
      </c>
      <c r="D1609" t="b">
        <f>IFERROR(VLOOKUP(B1609,PatData!$A$2:$A$2000,1,),"")&lt;&gt;""</f>
        <v>1</v>
      </c>
      <c r="E1609">
        <v>8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4921</v>
      </c>
      <c r="B1610" t="s">
        <v>2800</v>
      </c>
      <c r="D1610" t="b">
        <f>IFERROR(VLOOKUP(B1610,PatData!$A$2:$A$2000,1,),"")&lt;&gt;""</f>
        <v>1</v>
      </c>
      <c r="E1610">
        <v>53.5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4922</v>
      </c>
      <c r="B1611" t="s">
        <v>2801</v>
      </c>
      <c r="D1611" t="b">
        <f>IFERROR(VLOOKUP(B1611,PatData!$A$2:$A$2000,1,),"")&lt;&gt;""</f>
        <v>1</v>
      </c>
      <c r="E1611">
        <v>3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1538</v>
      </c>
      <c r="B1612" t="s">
        <v>2802</v>
      </c>
      <c r="D1612" t="b">
        <f>IFERROR(VLOOKUP(B1612,PatData!$A$2:$A$2000,1,),"")&lt;&gt;""</f>
        <v>1</v>
      </c>
      <c r="E1612">
        <v>2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4919</v>
      </c>
      <c r="B1613" t="s">
        <v>2803</v>
      </c>
      <c r="D1613" t="b">
        <f>IFERROR(VLOOKUP(B1613,PatData!$A$2:$A$2000,1,),"")&lt;&gt;""</f>
        <v>1</v>
      </c>
      <c r="E1613" t="b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5131</v>
      </c>
      <c r="B1614" t="s">
        <v>2804</v>
      </c>
      <c r="D1614" t="b">
        <f>IFERROR(VLOOKUP(B1614,PatData!$A$2:$A$2000,1,),"")&lt;&gt;""</f>
        <v>1</v>
      </c>
      <c r="E1614">
        <v>55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4923</v>
      </c>
      <c r="B1615" t="s">
        <v>2805</v>
      </c>
      <c r="D1615" t="b">
        <f>IFERROR(VLOOKUP(B1615,PatData!$A$2:$A$2000,1,),"")&lt;&gt;""</f>
        <v>1</v>
      </c>
      <c r="E1615">
        <v>250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e">
        <v>#NAME?</v>
      </c>
      <c r="B1616" t="s">
        <v>5132</v>
      </c>
      <c r="D1616" t="b">
        <f>IFERROR(VLOOKUP(B1616,PatData!$A$2:$A$2000,1,),"")&lt;&gt;""</f>
        <v>0</v>
      </c>
      <c r="E1616">
        <v>250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913</v>
      </c>
      <c r="D1617" t="b">
        <f>IFERROR(VLOOKUP(B1617,PatData!$A$2:$A$2000,1,),"")&lt;&gt;""</f>
        <v>0</v>
      </c>
      <c r="E1617">
        <v>250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1539</v>
      </c>
      <c r="B1618" t="s">
        <v>914</v>
      </c>
      <c r="D1618" t="b">
        <f>IFERROR(VLOOKUP(B1618,PatData!$A$2:$A$2000,1,),"")&lt;&gt;""</f>
        <v>0</v>
      </c>
      <c r="E1618" t="s">
        <v>3353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5133</v>
      </c>
      <c r="B1619" t="s">
        <v>915</v>
      </c>
      <c r="D1619" t="b">
        <f>IFERROR(VLOOKUP(B1619,PatData!$A$2:$A$2000,1,),"")&lt;&gt;""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5421</v>
      </c>
      <c r="B1620" t="s">
        <v>916</v>
      </c>
      <c r="D1620" t="b">
        <f>IFERROR(VLOOKUP(B1620,PatData!$A$2:$A$2000,1,),"")&lt;&gt;""</f>
        <v>0</v>
      </c>
      <c r="E1620" t="s">
        <v>5301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5134</v>
      </c>
      <c r="B1621" t="s">
        <v>917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1540</v>
      </c>
      <c r="B1622" t="s">
        <v>918</v>
      </c>
      <c r="D1622" t="b">
        <f>IFERROR(VLOOKUP(B1622,PatData!$A$2:$A$2000,1,),"")&lt;&gt;""</f>
        <v>0</v>
      </c>
      <c r="E1622" t="s">
        <v>3353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5135</v>
      </c>
      <c r="B1623" t="s">
        <v>919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5136</v>
      </c>
      <c r="B1624" t="s">
        <v>920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5137</v>
      </c>
      <c r="B1625" t="s">
        <v>921</v>
      </c>
      <c r="D1625" t="b">
        <f>IFERROR(VLOOKUP(B1625,PatData!$A$2:$A$2000,1,),"")&lt;&gt;""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5138</v>
      </c>
      <c r="B1626" t="s">
        <v>922</v>
      </c>
      <c r="D1626" t="b">
        <f>IFERROR(VLOOKUP(B1626,PatData!$A$2:$A$2000,1,),"")&lt;&gt;""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5139</v>
      </c>
      <c r="B1627" t="s">
        <v>923</v>
      </c>
      <c r="D1627" t="b">
        <f>IFERROR(VLOOKUP(B1627,PatData!$A$2:$A$2000,1,),"")&lt;&gt;""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5140</v>
      </c>
      <c r="B1628" t="s">
        <v>924</v>
      </c>
      <c r="D1628" t="b">
        <f>IFERROR(VLOOKUP(B1628,PatData!$A$2:$A$2000,1,),"")&lt;&gt;""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5141</v>
      </c>
      <c r="B1629" t="s">
        <v>925</v>
      </c>
      <c r="D1629" t="b">
        <f>IFERROR(VLOOKUP(B1629,PatData!$A$2:$A$2000,1,),"")&lt;&gt;""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1541</v>
      </c>
      <c r="B1630" t="s">
        <v>926</v>
      </c>
      <c r="D1630" t="b">
        <f>IFERROR(VLOOKUP(B1630,PatData!$A$2:$A$2000,1,),"")&lt;&gt;""</f>
        <v>0</v>
      </c>
      <c r="E1630" t="s">
        <v>5094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5142</v>
      </c>
      <c r="B1631" t="s">
        <v>5143</v>
      </c>
      <c r="D1631" t="b">
        <f>IFERROR(VLOOKUP(B1631,PatData!$A$2:$A$2000,1,),"")&lt;&gt;""</f>
        <v>0</v>
      </c>
      <c r="E1631" t="s">
        <v>5095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1542</v>
      </c>
      <c r="B1632" t="s">
        <v>927</v>
      </c>
      <c r="D1632" t="b">
        <f>IFERROR(VLOOKUP(B1632,PatData!$A$2:$A$2000,1,),"")&lt;&gt;""</f>
        <v>0</v>
      </c>
      <c r="E1632" t="s">
        <v>3611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1543</v>
      </c>
      <c r="B1633" t="s">
        <v>928</v>
      </c>
      <c r="D1633" t="b">
        <f>IFERROR(VLOOKUP(B1633,PatData!$A$2:$A$2000,1,),"")&lt;&gt;""</f>
        <v>0</v>
      </c>
      <c r="E1633" t="b">
        <v>1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1544</v>
      </c>
      <c r="B1634" t="s">
        <v>929</v>
      </c>
      <c r="D1634" t="b">
        <f>IFERROR(VLOOKUP(B1634,PatData!$A$2:$A$2000,1,),"")&lt;&gt;""</f>
        <v>0</v>
      </c>
      <c r="E1634" t="s">
        <v>898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1545</v>
      </c>
      <c r="B1635" t="s">
        <v>930</v>
      </c>
      <c r="D1635" t="b">
        <f>IFERROR(VLOOKUP(B1635,PatData!$A$2:$A$2000,1,),"")&lt;&gt;""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1546</v>
      </c>
      <c r="B1636" t="s">
        <v>931</v>
      </c>
      <c r="D1636" t="b">
        <f>IFERROR(VLOOKUP(B1636,PatData!$A$2:$A$2000,1,),"")&lt;&gt;""</f>
        <v>0</v>
      </c>
      <c r="E1636" t="s">
        <v>892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1547</v>
      </c>
      <c r="B1637" t="s">
        <v>932</v>
      </c>
      <c r="D1637" t="b">
        <f>IFERROR(VLOOKUP(B1637,PatData!$A$2:$A$2000,1,),"")&lt;&gt;""</f>
        <v>0</v>
      </c>
      <c r="E1637" t="s">
        <v>893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1548</v>
      </c>
      <c r="B1638" t="s">
        <v>933</v>
      </c>
      <c r="D1638" t="b">
        <f>IFERROR(VLOOKUP(B1638,PatData!$A$2:$A$2000,1,),"")&lt;&gt;""</f>
        <v>0</v>
      </c>
      <c r="E1638" t="s">
        <v>896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4319</v>
      </c>
      <c r="B1639" t="s">
        <v>4168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4320</v>
      </c>
      <c r="B1640" t="s">
        <v>4167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4321</v>
      </c>
      <c r="B1641" t="s">
        <v>4192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4322</v>
      </c>
      <c r="B1642" t="s">
        <v>4177</v>
      </c>
      <c r="D1642" t="b">
        <f>IFERROR(VLOOKUP(B1642,PatData!$A$2:$A$2000,1,),"")&lt;&gt;""</f>
        <v>0</v>
      </c>
      <c r="E1642" t="s">
        <v>178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5144</v>
      </c>
      <c r="B1643" t="s">
        <v>5145</v>
      </c>
      <c r="D1643" t="b">
        <f>IFERROR(VLOOKUP(B1643,PatData!$A$2:$A$2000,1,),"")&lt;&gt;""</f>
        <v>0</v>
      </c>
      <c r="E1643" t="s">
        <v>5096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5146</v>
      </c>
      <c r="B1644" t="s">
        <v>4868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5147</v>
      </c>
      <c r="B1645" t="s">
        <v>4810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5148</v>
      </c>
      <c r="B1646" t="s">
        <v>4178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4334</v>
      </c>
      <c r="B1647" t="s">
        <v>4891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4894</v>
      </c>
      <c r="B1648" t="s">
        <v>4890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2881</v>
      </c>
      <c r="B1649" t="s">
        <v>4865</v>
      </c>
      <c r="D1649" t="b">
        <f>IFERROR(VLOOKUP(B1649,PatData!$A$2:$A$2000,1,),"")&lt;&gt;""</f>
        <v>0</v>
      </c>
      <c r="E1649" t="s">
        <v>2828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5149</v>
      </c>
      <c r="B1650" t="s">
        <v>5150</v>
      </c>
      <c r="D1650" t="b">
        <f>IFERROR(VLOOKUP(B1650,PatData!$A$2:$A$2000,1,),"")&lt;&gt;""</f>
        <v>0</v>
      </c>
      <c r="E1650" t="s">
        <v>487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4453</v>
      </c>
      <c r="B1651" t="s">
        <v>4870</v>
      </c>
      <c r="D1651" t="b">
        <f>IFERROR(VLOOKUP(B1651,PatData!$A$2:$A$2000,1,),"")&lt;&gt;""</f>
        <v>0</v>
      </c>
      <c r="E1651" t="s">
        <v>448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5422</v>
      </c>
      <c r="B1652" t="s">
        <v>4323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4454</v>
      </c>
      <c r="B1653" t="s">
        <v>4871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4455</v>
      </c>
      <c r="B1654" t="s">
        <v>4872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5423</v>
      </c>
      <c r="B1655" t="s">
        <v>4356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4324</v>
      </c>
      <c r="B1656" t="s">
        <v>4171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4325</v>
      </c>
      <c r="B1657" t="s">
        <v>4326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1550</v>
      </c>
      <c r="B1658" t="s">
        <v>4873</v>
      </c>
      <c r="D1658" t="b">
        <f>IFERROR(VLOOKUP(B1658,PatData!$A$2:$A$2000,1,),"")&lt;&gt;""</f>
        <v>0</v>
      </c>
      <c r="E1658"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4327</v>
      </c>
      <c r="B1659" t="s">
        <v>4169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3354</v>
      </c>
      <c r="B1660" t="s">
        <v>4874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2882</v>
      </c>
      <c r="B1661" t="s">
        <v>4866</v>
      </c>
      <c r="D1661" t="b">
        <f>IFERROR(VLOOKUP(B1661,PatData!$A$2:$A$2000,1,),"")&lt;&gt;""</f>
        <v>0</v>
      </c>
      <c r="E1661" t="s">
        <v>2810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3355</v>
      </c>
      <c r="B1662" t="s">
        <v>4875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3356</v>
      </c>
      <c r="B1663" t="s">
        <v>4935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3357</v>
      </c>
      <c r="B1664" t="s">
        <v>4936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4328</v>
      </c>
      <c r="B1665" t="s">
        <v>4329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4876</v>
      </c>
      <c r="B1666" t="s">
        <v>4867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3358</v>
      </c>
      <c r="B1667" t="s">
        <v>4937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3359</v>
      </c>
      <c r="B1668" t="s">
        <v>4938</v>
      </c>
      <c r="D1668" t="b">
        <f>IFERROR(VLOOKUP(B1668,PatData!$A$2:$A$2000,1,),"")&lt;&gt;""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5151</v>
      </c>
      <c r="B1669" t="s">
        <v>4202</v>
      </c>
      <c r="D1669" t="b">
        <f>IFERROR(VLOOKUP(B1669,PatData!$A$2:$A$2000,1,),"")&lt;&gt;""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5152</v>
      </c>
      <c r="B1670" t="s">
        <v>4869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3360</v>
      </c>
      <c r="B1671" t="s">
        <v>4939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3361</v>
      </c>
      <c r="B1672" t="s">
        <v>4940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1551</v>
      </c>
      <c r="B1673" t="s">
        <v>4877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1552</v>
      </c>
      <c r="B1674" t="s">
        <v>4878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5153</v>
      </c>
      <c r="B1675" t="s">
        <v>4879</v>
      </c>
      <c r="D1675" t="b">
        <f>IFERROR(VLOOKUP(B1675,PatData!$A$2:$A$2000,1,),"")&lt;&gt;""</f>
        <v>0</v>
      </c>
      <c r="E1675">
        <v>30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5154</v>
      </c>
      <c r="B1676" t="s">
        <v>4880</v>
      </c>
      <c r="D1676" t="b">
        <f>IFERROR(VLOOKUP(B1676,PatData!$A$2:$A$2000,1,),"")&lt;&gt;""</f>
        <v>0</v>
      </c>
      <c r="E1676">
        <v>70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4330</v>
      </c>
      <c r="B1677" t="s">
        <v>4331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4333</v>
      </c>
      <c r="B1678" t="s">
        <v>4895</v>
      </c>
      <c r="D1678" t="b">
        <f>IFERROR(VLOOKUP(B1678,PatData!$A$2:$A$2000,1,),"")&lt;&gt;""</f>
        <v>0</v>
      </c>
      <c r="E1678" t="s">
        <v>394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4924</v>
      </c>
      <c r="B1679" t="s">
        <v>4180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5155</v>
      </c>
      <c r="B1680" t="s">
        <v>4941</v>
      </c>
      <c r="D1680" t="b">
        <f>IFERROR(VLOOKUP(B1680,PatData!$A$2:$A$2000,1,),"")&lt;&gt;""</f>
        <v>0</v>
      </c>
      <c r="E1680" t="s">
        <v>178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4925</v>
      </c>
      <c r="B1681" t="s">
        <v>4179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5156</v>
      </c>
      <c r="B1682" t="s">
        <v>5014</v>
      </c>
      <c r="D1682" t="b">
        <f>IFERROR(VLOOKUP(B1682,PatData!$A$2:$A$2000,1,),"")&lt;&gt;""</f>
        <v>0</v>
      </c>
      <c r="E1682" t="s">
        <v>277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3362</v>
      </c>
      <c r="B1683" t="s">
        <v>4942</v>
      </c>
      <c r="D1683" t="b">
        <f>IFERROR(VLOOKUP(B1683,PatData!$A$2:$A$2000,1,),"")&lt;&gt;""</f>
        <v>0</v>
      </c>
      <c r="E1683">
        <v>1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4332</v>
      </c>
      <c r="B1684" t="s">
        <v>4166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5157</v>
      </c>
      <c r="B1685" t="s">
        <v>3899</v>
      </c>
      <c r="D1685" t="b">
        <f>IFERROR(VLOOKUP(B1685,PatData!$A$2:$A$2000,1,),"")&lt;&gt;""</f>
        <v>0</v>
      </c>
      <c r="E1685" t="s">
        <v>4459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5158</v>
      </c>
      <c r="B1686" t="s">
        <v>3900</v>
      </c>
      <c r="D1686" t="b">
        <f>IFERROR(VLOOKUP(B1686,PatData!$A$2:$A$2000,1,),"")&lt;&gt;""</f>
        <v>0</v>
      </c>
      <c r="E1686" t="s">
        <v>5159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5160</v>
      </c>
      <c r="B1687" t="s">
        <v>3901</v>
      </c>
      <c r="D1687" t="b">
        <f>IFERROR(VLOOKUP(B1687,PatData!$A$2:$A$2000,1,),"")&lt;&gt;""</f>
        <v>0</v>
      </c>
      <c r="E1687" t="s">
        <v>5161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5162</v>
      </c>
      <c r="B1688" t="s">
        <v>3902</v>
      </c>
      <c r="D1688" t="b">
        <f>IFERROR(VLOOKUP(B1688,PatData!$A$2:$A$2000,1,),"")&lt;&gt;""</f>
        <v>0</v>
      </c>
      <c r="E1688" t="s">
        <v>5163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5164</v>
      </c>
      <c r="B1689" t="s">
        <v>3903</v>
      </c>
      <c r="D1689" t="b">
        <f>IFERROR(VLOOKUP(B1689,PatData!$A$2:$A$2000,1,),"")&lt;&gt;""</f>
        <v>0</v>
      </c>
      <c r="E1689" t="s">
        <v>5165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5166</v>
      </c>
      <c r="B1690" t="s">
        <v>3904</v>
      </c>
      <c r="D1690" t="b">
        <f>IFERROR(VLOOKUP(B1690,PatData!$A$2:$A$2000,1,),"")&lt;&gt;""</f>
        <v>0</v>
      </c>
      <c r="E1690" t="s">
        <v>5167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5168</v>
      </c>
      <c r="B1691" t="s">
        <v>3905</v>
      </c>
      <c r="D1691" t="b">
        <f>IFERROR(VLOOKUP(B1691,PatData!$A$2:$A$2000,1,),"")&lt;&gt;""</f>
        <v>0</v>
      </c>
      <c r="E1691" t="s">
        <v>5169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5170</v>
      </c>
      <c r="B1692" t="s">
        <v>3906</v>
      </c>
      <c r="D1692" t="b">
        <f>IFERROR(VLOOKUP(B1692,PatData!$A$2:$A$2000,1,),"")&lt;&gt;""</f>
        <v>0</v>
      </c>
      <c r="E1692" t="s">
        <v>5171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5172</v>
      </c>
      <c r="B1693" t="s">
        <v>3907</v>
      </c>
      <c r="D1693" t="b">
        <f>IFERROR(VLOOKUP(B1693,PatData!$A$2:$A$2000,1,),"")&lt;&gt;""</f>
        <v>0</v>
      </c>
      <c r="E1693" t="s">
        <v>5173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5174</v>
      </c>
      <c r="B1694" t="s">
        <v>3908</v>
      </c>
      <c r="D1694" t="b">
        <f>IFERROR(VLOOKUP(B1694,PatData!$A$2:$A$2000,1,),"")&lt;&gt;""</f>
        <v>0</v>
      </c>
      <c r="E1694" t="s">
        <v>5175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5176</v>
      </c>
      <c r="B1695" t="s">
        <v>3909</v>
      </c>
      <c r="D1695" t="b">
        <f>IFERROR(VLOOKUP(B1695,PatData!$A$2:$A$2000,1,),"")&lt;&gt;""</f>
        <v>0</v>
      </c>
      <c r="E1695" t="s">
        <v>5177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5178</v>
      </c>
      <c r="B1696" t="s">
        <v>3910</v>
      </c>
      <c r="D1696" t="b">
        <f>IFERROR(VLOOKUP(B1696,PatData!$A$2:$A$2000,1,),"")&lt;&gt;""</f>
        <v>0</v>
      </c>
      <c r="E1696" t="s">
        <v>5179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5180</v>
      </c>
      <c r="B1697" t="s">
        <v>3911</v>
      </c>
      <c r="D1697" t="b">
        <f>IFERROR(VLOOKUP(B1697,PatData!$A$2:$A$2000,1,),"")&lt;&gt;""</f>
        <v>0</v>
      </c>
      <c r="E1697" t="s">
        <v>5181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5182</v>
      </c>
      <c r="B1698" t="s">
        <v>3912</v>
      </c>
      <c r="D1698" t="b">
        <f>IFERROR(VLOOKUP(B1698,PatData!$A$2:$A$2000,1,),"")&lt;&gt;""</f>
        <v>0</v>
      </c>
      <c r="E1698" t="s">
        <v>5183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5184</v>
      </c>
      <c r="B1699" t="s">
        <v>3913</v>
      </c>
      <c r="D1699" t="b">
        <f>IFERROR(VLOOKUP(B1699,PatData!$A$2:$A$2000,1,),"")&lt;&gt;""</f>
        <v>0</v>
      </c>
      <c r="E1699" t="s">
        <v>4456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5185</v>
      </c>
      <c r="B1700" t="s">
        <v>3914</v>
      </c>
      <c r="D1700" t="b">
        <f>IFERROR(VLOOKUP(B1700,PatData!$A$2:$A$2000,1,),"")&lt;&gt;""</f>
        <v>0</v>
      </c>
      <c r="E1700" t="s">
        <v>4457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5186</v>
      </c>
      <c r="B1701" t="s">
        <v>4603</v>
      </c>
      <c r="D1701" t="b">
        <f>IFERROR(VLOOKUP(B1701,PatData!$A$2:$A$2000,1,),"")&lt;&gt;""</f>
        <v>0</v>
      </c>
      <c r="E1701" t="s">
        <v>4460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5187</v>
      </c>
      <c r="B1702" t="s">
        <v>4604</v>
      </c>
      <c r="D1702" t="b">
        <f>IFERROR(VLOOKUP(B1702,PatData!$A$2:$A$2000,1,),"")&lt;&gt;""</f>
        <v>0</v>
      </c>
      <c r="E1702" t="s">
        <v>5188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5189</v>
      </c>
      <c r="B1703" t="s">
        <v>4605</v>
      </c>
      <c r="D1703" t="b">
        <f>IFERROR(VLOOKUP(B1703,PatData!$A$2:$A$2000,1,),"")&lt;&gt;""</f>
        <v>0</v>
      </c>
      <c r="E1703" t="s">
        <v>4458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5190</v>
      </c>
      <c r="B1704" t="s">
        <v>4606</v>
      </c>
      <c r="D1704" t="b">
        <f>IFERROR(VLOOKUP(B1704,PatData!$A$2:$A$2000,1,),"")&lt;&gt;""</f>
        <v>0</v>
      </c>
      <c r="E1704" t="s">
        <v>5191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5192</v>
      </c>
      <c r="B1705" t="s">
        <v>4607</v>
      </c>
      <c r="D1705" t="b">
        <f>IFERROR(VLOOKUP(B1705,PatData!$A$2:$A$2000,1,),"")&lt;&gt;""</f>
        <v>0</v>
      </c>
      <c r="E1705" t="s">
        <v>5193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5194</v>
      </c>
      <c r="B1706" t="s">
        <v>4608</v>
      </c>
      <c r="D1706" t="b">
        <f>IFERROR(VLOOKUP(B1706,PatData!$A$2:$A$2000,1,),"")&lt;&gt;""</f>
        <v>0</v>
      </c>
      <c r="E1706" t="s">
        <v>5195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5196</v>
      </c>
      <c r="B1707" t="s">
        <v>4609</v>
      </c>
      <c r="D1707" t="b">
        <f>IFERROR(VLOOKUP(B1707,PatData!$A$2:$A$2000,1,),"")&lt;&gt;""</f>
        <v>0</v>
      </c>
      <c r="E1707" t="s">
        <v>5197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5198</v>
      </c>
      <c r="B1708" t="s">
        <v>4610</v>
      </c>
      <c r="D1708" t="b">
        <f>IFERROR(VLOOKUP(B1708,PatData!$A$2:$A$2000,1,),"")&lt;&gt;""</f>
        <v>0</v>
      </c>
      <c r="E1708" t="s">
        <v>5199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5200</v>
      </c>
      <c r="B1709" t="s">
        <v>4611</v>
      </c>
      <c r="D1709" t="b">
        <f>IFERROR(VLOOKUP(B1709,PatData!$A$2:$A$2000,1,),"")&lt;&gt;""</f>
        <v>0</v>
      </c>
      <c r="E1709" t="s">
        <v>5201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5202</v>
      </c>
      <c r="B1710" t="s">
        <v>4601</v>
      </c>
      <c r="D1710" t="b">
        <f>IFERROR(VLOOKUP(B1710,PatData!$A$2:$A$2000,1,),"")&lt;&gt;""</f>
        <v>0</v>
      </c>
      <c r="E1710" t="s">
        <v>5203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5204</v>
      </c>
      <c r="B1711" t="s">
        <v>4602</v>
      </c>
      <c r="D1711" t="b">
        <f>IFERROR(VLOOKUP(B1711,PatData!$A$2:$A$2000,1,),"")&lt;&gt;""</f>
        <v>0</v>
      </c>
      <c r="E1711" t="s">
        <v>5205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5206</v>
      </c>
      <c r="B1712" t="s">
        <v>4612</v>
      </c>
      <c r="D1712" t="b">
        <f>IFERROR(VLOOKUP(B1712,PatData!$A$2:$A$2000,1,),"")&lt;&gt;""</f>
        <v>0</v>
      </c>
      <c r="E1712" t="s">
        <v>5207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5208</v>
      </c>
      <c r="B1713" t="s">
        <v>4613</v>
      </c>
      <c r="D1713" t="b">
        <f>IFERROR(VLOOKUP(B1713,PatData!$A$2:$A$2000,1,),"")&lt;&gt;""</f>
        <v>0</v>
      </c>
      <c r="E1713" t="s">
        <v>5209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5210</v>
      </c>
      <c r="B1714" t="s">
        <v>3915</v>
      </c>
      <c r="D1714" t="b">
        <f>IFERROR(VLOOKUP(B1714,PatData!$A$2:$A$2000,1,),"")&lt;&gt;""</f>
        <v>0</v>
      </c>
      <c r="E1714" t="s">
        <v>5211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5212</v>
      </c>
      <c r="B1715" t="s">
        <v>3916</v>
      </c>
      <c r="D1715" t="b">
        <f>IFERROR(VLOOKUP(B1715,PatData!$A$2:$A$2000,1,),"")&lt;&gt;""</f>
        <v>0</v>
      </c>
      <c r="E1715" t="s">
        <v>5213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5214</v>
      </c>
      <c r="B1716" t="s">
        <v>3917</v>
      </c>
      <c r="D1716" t="b">
        <f>IFERROR(VLOOKUP(B1716,PatData!$A$2:$A$2000,1,),"")&lt;&gt;""</f>
        <v>0</v>
      </c>
      <c r="E1716" t="s">
        <v>5215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5216</v>
      </c>
      <c r="B1717" t="s">
        <v>3918</v>
      </c>
      <c r="D1717" t="b">
        <f>IFERROR(VLOOKUP(B1717,PatData!$A$2:$A$2000,1,),"")&lt;&gt;""</f>
        <v>0</v>
      </c>
      <c r="E1717" t="s">
        <v>5217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5218</v>
      </c>
      <c r="B1718" t="s">
        <v>3919</v>
      </c>
      <c r="D1718" t="b">
        <f>IFERROR(VLOOKUP(B1718,PatData!$A$2:$A$2000,1,),"")&lt;&gt;""</f>
        <v>0</v>
      </c>
      <c r="E1718" t="s">
        <v>5219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5220</v>
      </c>
      <c r="B1719" t="s">
        <v>3920</v>
      </c>
      <c r="D1719" t="b">
        <f>IFERROR(VLOOKUP(B1719,PatData!$A$2:$A$2000,1,),"")&lt;&gt;""</f>
        <v>0</v>
      </c>
      <c r="E1719" t="s">
        <v>5221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5222</v>
      </c>
      <c r="B1720" t="s">
        <v>3921</v>
      </c>
      <c r="D1720" t="b">
        <f>IFERROR(VLOOKUP(B1720,PatData!$A$2:$A$2000,1,),"")&lt;&gt;""</f>
        <v>0</v>
      </c>
      <c r="E1720" t="s">
        <v>5223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5224</v>
      </c>
      <c r="B1721" t="s">
        <v>3922</v>
      </c>
      <c r="D1721" t="b">
        <f>IFERROR(VLOOKUP(B1721,PatData!$A$2:$A$2000,1,),"")&lt;&gt;""</f>
        <v>0</v>
      </c>
      <c r="E1721" t="s">
        <v>5225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5226</v>
      </c>
      <c r="B1722" t="s">
        <v>3923</v>
      </c>
      <c r="D1722" t="b">
        <f>IFERROR(VLOOKUP(B1722,PatData!$A$2:$A$2000,1,),"")&lt;&gt;""</f>
        <v>0</v>
      </c>
      <c r="E1722" t="s">
        <v>5227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5228</v>
      </c>
      <c r="B1723" t="s">
        <v>3924</v>
      </c>
      <c r="D1723" t="b">
        <f>IFERROR(VLOOKUP(B1723,PatData!$A$2:$A$2000,1,),"")&lt;&gt;""</f>
        <v>0</v>
      </c>
      <c r="E1723" t="s">
        <v>5229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3829</v>
      </c>
      <c r="B1724" t="s">
        <v>3865</v>
      </c>
      <c r="D1724" t="b">
        <f>IFERROR(VLOOKUP(B1724,PatData!$A$2:$A$2000,1,),"")&lt;&gt;""</f>
        <v>0</v>
      </c>
      <c r="E1724" t="s">
        <v>4461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3830</v>
      </c>
      <c r="B1725" t="s">
        <v>3866</v>
      </c>
      <c r="D1725" t="b">
        <f>IFERROR(VLOOKUP(B1725,PatData!$A$2:$A$2000,1,),"")&lt;&gt;""</f>
        <v>0</v>
      </c>
      <c r="E1725" t="s">
        <v>4462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3831</v>
      </c>
      <c r="B1726" t="s">
        <v>3867</v>
      </c>
      <c r="D1726" t="b">
        <f>IFERROR(VLOOKUP(B1726,PatData!$A$2:$A$2000,1,),"")&lt;&gt;""</f>
        <v>0</v>
      </c>
      <c r="E1726" t="s">
        <v>2886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3832</v>
      </c>
      <c r="B1727" t="s">
        <v>3868</v>
      </c>
      <c r="D1727" t="b">
        <f>IFERROR(VLOOKUP(B1727,PatData!$A$2:$A$2000,1,),"")&lt;&gt;""</f>
        <v>0</v>
      </c>
      <c r="E1727" t="s">
        <v>4463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3833</v>
      </c>
      <c r="B1728" t="s">
        <v>3869</v>
      </c>
      <c r="D1728" t="b">
        <f>IFERROR(VLOOKUP(B1728,PatData!$A$2:$A$2000,1,),"")&lt;&gt;""</f>
        <v>0</v>
      </c>
      <c r="E1728" t="s">
        <v>5230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3834</v>
      </c>
      <c r="B1729" t="s">
        <v>3870</v>
      </c>
      <c r="D1729" t="b">
        <f>IFERROR(VLOOKUP(B1729,PatData!$A$2:$A$2000,1,),"")&lt;&gt;""</f>
        <v>0</v>
      </c>
      <c r="E1729" t="s">
        <v>5231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3835</v>
      </c>
      <c r="B1730" t="s">
        <v>3871</v>
      </c>
      <c r="D1730" t="b">
        <f>IFERROR(VLOOKUP(B1730,PatData!$A$2:$A$2000,1,),"")&lt;&gt;""</f>
        <v>0</v>
      </c>
      <c r="E1730" t="s">
        <v>338</v>
      </c>
      <c r="F1730" t="b">
        <v>0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3836</v>
      </c>
      <c r="B1731" t="s">
        <v>3872</v>
      </c>
      <c r="D1731" t="b">
        <f>IFERROR(VLOOKUP(B1731,PatData!$A$2:$A$2000,1,),"")&lt;&gt;""</f>
        <v>0</v>
      </c>
      <c r="E1731" t="s">
        <v>5232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3837</v>
      </c>
      <c r="B1732" t="s">
        <v>3873</v>
      </c>
      <c r="D1732" t="b">
        <f>IFERROR(VLOOKUP(B1732,PatData!$A$2:$A$2000,1,),"")&lt;&gt;""</f>
        <v>0</v>
      </c>
      <c r="E1732" t="s">
        <v>5233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3838</v>
      </c>
      <c r="B1733" t="s">
        <v>3874</v>
      </c>
      <c r="D1733" t="b">
        <f>IFERROR(VLOOKUP(B1733,PatData!$A$2:$A$2000,1,),"")&lt;&gt;""</f>
        <v>0</v>
      </c>
      <c r="E1733" t="s">
        <v>4464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3839</v>
      </c>
      <c r="B1734" t="s">
        <v>3875</v>
      </c>
      <c r="D1734" t="b">
        <f>IFERROR(VLOOKUP(B1734,PatData!$A$2:$A$2000,1,),"")&lt;&gt;""</f>
        <v>0</v>
      </c>
      <c r="E1734" t="s">
        <v>5234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3840</v>
      </c>
      <c r="B1735" t="s">
        <v>3876</v>
      </c>
      <c r="D1735" t="b">
        <f>IFERROR(VLOOKUP(B1735,PatData!$A$2:$A$2000,1,),"")&lt;&gt;""</f>
        <v>0</v>
      </c>
      <c r="E1735" t="s">
        <v>5235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3841</v>
      </c>
      <c r="B1736" t="s">
        <v>3877</v>
      </c>
      <c r="D1736" t="b">
        <f>IFERROR(VLOOKUP(B1736,PatData!$A$2:$A$2000,1,),"")&lt;&gt;""</f>
        <v>0</v>
      </c>
      <c r="E1736" t="s">
        <v>415</v>
      </c>
      <c r="F1736" t="b">
        <v>0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3842</v>
      </c>
      <c r="B1737" t="s">
        <v>3878</v>
      </c>
      <c r="D1737" t="b">
        <f>IFERROR(VLOOKUP(B1737,PatData!$A$2:$A$2000,1,),"")&lt;&gt;""</f>
        <v>0</v>
      </c>
      <c r="E1737" t="s">
        <v>5236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3843</v>
      </c>
      <c r="B1738" t="s">
        <v>3879</v>
      </c>
      <c r="D1738" t="b">
        <f>IFERROR(VLOOKUP(B1738,PatData!$A$2:$A$2000,1,),"")&lt;&gt;""</f>
        <v>0</v>
      </c>
      <c r="E1738" t="s">
        <v>5237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3844</v>
      </c>
      <c r="B1739" t="s">
        <v>3880</v>
      </c>
      <c r="D1739" t="b">
        <f>IFERROR(VLOOKUP(B1739,PatData!$A$2:$A$2000,1,),"")&lt;&gt;""</f>
        <v>0</v>
      </c>
      <c r="E1739" t="s">
        <v>339</v>
      </c>
      <c r="F1739" t="b">
        <v>0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3845</v>
      </c>
      <c r="B1740" t="s">
        <v>3881</v>
      </c>
      <c r="D1740" t="b">
        <f>IFERROR(VLOOKUP(B1740,PatData!$A$2:$A$2000,1,),"")&lt;&gt;""</f>
        <v>0</v>
      </c>
      <c r="E1740" t="s">
        <v>5238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3846</v>
      </c>
      <c r="B1741" t="s">
        <v>3882</v>
      </c>
      <c r="D1741" t="b">
        <f>IFERROR(VLOOKUP(B1741,PatData!$A$2:$A$2000,1,),"")&lt;&gt;""</f>
        <v>0</v>
      </c>
      <c r="E1741" t="s">
        <v>5239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3847</v>
      </c>
      <c r="B1742" t="s">
        <v>3883</v>
      </c>
      <c r="D1742" t="b">
        <f>IFERROR(VLOOKUP(B1742,PatData!$A$2:$A$2000,1,),"")&lt;&gt;""</f>
        <v>0</v>
      </c>
      <c r="E1742" t="s">
        <v>32</v>
      </c>
      <c r="F1742" t="b">
        <v>0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3848</v>
      </c>
      <c r="B1743" t="s">
        <v>3884</v>
      </c>
      <c r="D1743" t="b">
        <f>IFERROR(VLOOKUP(B1743,PatData!$A$2:$A$2000,1,),"")&lt;&gt;""</f>
        <v>0</v>
      </c>
      <c r="E1743" t="s">
        <v>5240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3849</v>
      </c>
      <c r="B1744" t="s">
        <v>3885</v>
      </c>
      <c r="D1744" t="b">
        <f>IFERROR(VLOOKUP(B1744,PatData!$A$2:$A$2000,1,),"")&lt;&gt;""</f>
        <v>0</v>
      </c>
      <c r="E1744" t="s">
        <v>5241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3850</v>
      </c>
      <c r="B1745" t="s">
        <v>3886</v>
      </c>
      <c r="D1745" t="b">
        <f>IFERROR(VLOOKUP(B1745,PatData!$A$2:$A$2000,1,),"")&lt;&gt;""</f>
        <v>0</v>
      </c>
      <c r="E1745" t="s">
        <v>417</v>
      </c>
      <c r="F1745" t="b">
        <v>0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3851</v>
      </c>
      <c r="B1746" t="s">
        <v>3887</v>
      </c>
      <c r="D1746" t="b">
        <f>IFERROR(VLOOKUP(B1746,PatData!$A$2:$A$2000,1,),"")&lt;&gt;""</f>
        <v>0</v>
      </c>
      <c r="E1746" t="s">
        <v>5242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3852</v>
      </c>
      <c r="B1747" t="s">
        <v>3888</v>
      </c>
      <c r="D1747" t="b">
        <f>IFERROR(VLOOKUP(B1747,PatData!$A$2:$A$2000,1,),"")&lt;&gt;""</f>
        <v>0</v>
      </c>
      <c r="E1747" t="s">
        <v>5243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3853</v>
      </c>
      <c r="B1748" t="s">
        <v>3889</v>
      </c>
      <c r="D1748" t="b">
        <f>IFERROR(VLOOKUP(B1748,PatData!$A$2:$A$2000,1,),"")&lt;&gt;""</f>
        <v>0</v>
      </c>
      <c r="E1748" t="s">
        <v>416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3854</v>
      </c>
      <c r="B1749" t="s">
        <v>3890</v>
      </c>
      <c r="D1749" t="b">
        <f>IFERROR(VLOOKUP(B1749,PatData!$A$2:$A$2000,1,),"")&lt;&gt;""</f>
        <v>0</v>
      </c>
      <c r="E1749" t="s">
        <v>5244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3855</v>
      </c>
      <c r="B1750" t="s">
        <v>3891</v>
      </c>
      <c r="D1750" t="b">
        <f>IFERROR(VLOOKUP(B1750,PatData!$A$2:$A$2000,1,),"")&lt;&gt;""</f>
        <v>0</v>
      </c>
      <c r="E1750" t="s">
        <v>5245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3856</v>
      </c>
      <c r="B1751" t="s">
        <v>3892</v>
      </c>
      <c r="D1751" t="b">
        <f>IFERROR(VLOOKUP(B1751,PatData!$A$2:$A$2000,1,),"")&lt;&gt;""</f>
        <v>0</v>
      </c>
      <c r="E1751" t="s">
        <v>263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3857</v>
      </c>
      <c r="B1752" t="s">
        <v>3893</v>
      </c>
      <c r="D1752" t="b">
        <f>IFERROR(VLOOKUP(B1752,PatData!$A$2:$A$2000,1,),"")&lt;&gt;""</f>
        <v>0</v>
      </c>
      <c r="E1752" t="s">
        <v>5246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3858</v>
      </c>
      <c r="B1753" t="s">
        <v>3894</v>
      </c>
      <c r="D1753" t="b">
        <f>IFERROR(VLOOKUP(B1753,PatData!$A$2:$A$2000,1,),"")&lt;&gt;""</f>
        <v>0</v>
      </c>
      <c r="E1753" t="s">
        <v>5247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3859</v>
      </c>
      <c r="B1754" t="s">
        <v>3895</v>
      </c>
      <c r="D1754" t="b">
        <f>IFERROR(VLOOKUP(B1754,PatData!$A$2:$A$2000,1,),"")&lt;&gt;""</f>
        <v>0</v>
      </c>
      <c r="E1754" t="s">
        <v>152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3860</v>
      </c>
      <c r="B1755" t="s">
        <v>3896</v>
      </c>
      <c r="D1755" t="b">
        <f>IFERROR(VLOOKUP(B1755,PatData!$A$2:$A$2000,1,),"")&lt;&gt;""</f>
        <v>0</v>
      </c>
      <c r="E1755" t="s">
        <v>2887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3861</v>
      </c>
      <c r="B1756" t="s">
        <v>3897</v>
      </c>
      <c r="D1756" t="b">
        <f>IFERROR(VLOOKUP(B1756,PatData!$A$2:$A$2000,1,),"")&lt;&gt;""</f>
        <v>0</v>
      </c>
      <c r="E1756" t="s">
        <v>5248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3862</v>
      </c>
      <c r="B1757" t="s">
        <v>3898</v>
      </c>
      <c r="D1757" t="b">
        <f>IFERROR(VLOOKUP(B1757,PatData!$A$2:$A$2000,1,),"")&lt;&gt;""</f>
        <v>0</v>
      </c>
      <c r="E1757" t="s">
        <v>5249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4836</v>
      </c>
      <c r="B1758" t="s">
        <v>4811</v>
      </c>
      <c r="D1758" t="b">
        <f>IFERROR(VLOOKUP(B1758,PatData!$A$2:$A$2000,1,),"")&lt;&gt;""</f>
        <v>0</v>
      </c>
      <c r="E1758" t="s">
        <v>4812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4818</v>
      </c>
      <c r="B1759" t="s">
        <v>4814</v>
      </c>
      <c r="D1759" t="b">
        <f>IFERROR(VLOOKUP(B1759,PatData!$A$2:$A$2000,1,),"")&lt;&gt;""</f>
        <v>0</v>
      </c>
      <c r="E1759" t="s">
        <v>4815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4833</v>
      </c>
      <c r="B1760" t="s">
        <v>4817</v>
      </c>
      <c r="D1760" t="b">
        <f>IFERROR(VLOOKUP(B1760,PatData!$A$2:$A$2000,1,),"")&lt;&gt;""</f>
        <v>0</v>
      </c>
      <c r="E1760" t="s">
        <v>5424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4824</v>
      </c>
      <c r="B1761" t="s">
        <v>4819</v>
      </c>
      <c r="D1761" t="b">
        <f>IFERROR(VLOOKUP(B1761,PatData!$A$2:$A$2000,1,),"")&lt;&gt;""</f>
        <v>0</v>
      </c>
      <c r="E1761" t="s">
        <v>4820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4841</v>
      </c>
      <c r="B1762" t="s">
        <v>4822</v>
      </c>
      <c r="D1762" t="b">
        <f>IFERROR(VLOOKUP(B1762,PatData!$A$2:$A$2000,1,),"")&lt;&gt;""</f>
        <v>0</v>
      </c>
      <c r="E1762" t="s">
        <v>4823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5425</v>
      </c>
      <c r="B1763" t="s">
        <v>4825</v>
      </c>
      <c r="D1763" t="b">
        <f>IFERROR(VLOOKUP(B1763,PatData!$A$2:$A$2000,1,),"")&lt;&gt;""</f>
        <v>0</v>
      </c>
      <c r="E1763" t="s">
        <v>4826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4830</v>
      </c>
      <c r="B1764" t="s">
        <v>4828</v>
      </c>
      <c r="D1764" t="b">
        <f>IFERROR(VLOOKUP(B1764,PatData!$A$2:$A$2000,1,),"")&lt;&gt;""</f>
        <v>0</v>
      </c>
      <c r="E1764" t="s">
        <v>4926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4816</v>
      </c>
      <c r="B1765" t="s">
        <v>4829</v>
      </c>
      <c r="D1765" t="b">
        <f>IFERROR(VLOOKUP(B1765,PatData!$A$2:$A$2000,1,),"")&lt;&gt;""</f>
        <v>0</v>
      </c>
      <c r="E1765" t="s">
        <v>5426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4838</v>
      </c>
      <c r="B1766" t="s">
        <v>4831</v>
      </c>
      <c r="D1766" t="b">
        <f>IFERROR(VLOOKUP(B1766,PatData!$A$2:$A$2000,1,),"")&lt;&gt;""</f>
        <v>0</v>
      </c>
      <c r="E1766" t="s">
        <v>4832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4827</v>
      </c>
      <c r="B1767" t="s">
        <v>4834</v>
      </c>
      <c r="D1767" t="b">
        <f>IFERROR(VLOOKUP(B1767,PatData!$A$2:$A$2000,1,),"")&lt;&gt;""</f>
        <v>0</v>
      </c>
      <c r="E1767" t="s">
        <v>4835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4821</v>
      </c>
      <c r="B1768" t="s">
        <v>4837</v>
      </c>
      <c r="D1768" t="b">
        <f>IFERROR(VLOOKUP(B1768,PatData!$A$2:$A$2000,1,),"")&lt;&gt;""</f>
        <v>0</v>
      </c>
      <c r="E1768" t="s">
        <v>5427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4813</v>
      </c>
      <c r="B1769" t="s">
        <v>4839</v>
      </c>
      <c r="D1769" t="b">
        <f>IFERROR(VLOOKUP(B1769,PatData!$A$2:$A$2000,1,),"")&lt;&gt;""</f>
        <v>0</v>
      </c>
      <c r="E1769" t="s">
        <v>4840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5428</v>
      </c>
      <c r="B1770" t="s">
        <v>4842</v>
      </c>
      <c r="D1770" t="b">
        <f>IFERROR(VLOOKUP(B1770,PatData!$A$2:$A$2000,1,),"")&lt;&gt;""</f>
        <v>0</v>
      </c>
      <c r="E1770" t="s">
        <v>4843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3363</v>
      </c>
      <c r="B1771" t="s">
        <v>4948</v>
      </c>
      <c r="D1771" t="b">
        <f>IFERROR(VLOOKUP(B1771,PatData!$A$2:$A$2000,1,),"")&lt;&gt;""</f>
        <v>0</v>
      </c>
      <c r="E1771" t="s">
        <v>4945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3364</v>
      </c>
      <c r="B1772" t="s">
        <v>4951</v>
      </c>
      <c r="D1772" t="b">
        <f>IFERROR(VLOOKUP(B1772,PatData!$A$2:$A$2000,1,),"")&lt;&gt;""</f>
        <v>0</v>
      </c>
      <c r="E1772" t="s">
        <v>2888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3365</v>
      </c>
      <c r="B1773" t="s">
        <v>4949</v>
      </c>
      <c r="D1773" t="b">
        <f>IFERROR(VLOOKUP(B1773,PatData!$A$2:$A$2000,1,),"")&lt;&gt;""</f>
        <v>0</v>
      </c>
      <c r="E1773" t="s">
        <v>2889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3366</v>
      </c>
      <c r="B1774" t="s">
        <v>4950</v>
      </c>
      <c r="D1774" t="b">
        <f>IFERROR(VLOOKUP(B1774,PatData!$A$2:$A$2000,1,),"")&lt;&gt;""</f>
        <v>0</v>
      </c>
      <c r="E1774" t="s">
        <v>2890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4958</v>
      </c>
      <c r="B1775" t="s">
        <v>4959</v>
      </c>
      <c r="D1775" t="b">
        <f>IFERROR(VLOOKUP(B1775,PatData!$A$2:$A$2000,1,),"")&lt;&gt;""</f>
        <v>0</v>
      </c>
      <c r="E1775" t="s">
        <v>4960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4961</v>
      </c>
      <c r="B1776" t="s">
        <v>4962</v>
      </c>
      <c r="D1776" t="b">
        <f>IFERROR(VLOOKUP(B1776,PatData!$A$2:$A$2000,1,),"")&lt;&gt;""</f>
        <v>0</v>
      </c>
      <c r="E1776" t="s">
        <v>4963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4964</v>
      </c>
      <c r="B1777" t="s">
        <v>4965</v>
      </c>
      <c r="D1777" t="b">
        <f>IFERROR(VLOOKUP(B1777,PatData!$A$2:$A$2000,1,),"")&lt;&gt;""</f>
        <v>0</v>
      </c>
      <c r="E1777" t="s">
        <v>4966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4967</v>
      </c>
      <c r="B1778" t="s">
        <v>4968</v>
      </c>
      <c r="D1778" t="b">
        <f>IFERROR(VLOOKUP(B1778,PatData!$A$2:$A$2000,1,),"")&lt;&gt;""</f>
        <v>0</v>
      </c>
      <c r="E1778" t="s">
        <v>4969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4970</v>
      </c>
      <c r="B1779" t="s">
        <v>4971</v>
      </c>
      <c r="D1779" t="b">
        <f>IFERROR(VLOOKUP(B1779,PatData!$A$2:$A$2000,1,),"")&lt;&gt;""</f>
        <v>0</v>
      </c>
      <c r="E1779" t="s">
        <v>4972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4973</v>
      </c>
      <c r="B1780" t="s">
        <v>4974</v>
      </c>
      <c r="D1780" t="b">
        <f>IFERROR(VLOOKUP(B1780,PatData!$A$2:$A$2000,1,),"")&lt;&gt;""</f>
        <v>0</v>
      </c>
      <c r="E1780" t="s">
        <v>4975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4976</v>
      </c>
      <c r="B1781" t="s">
        <v>4977</v>
      </c>
      <c r="D1781" t="b">
        <f>IFERROR(VLOOKUP(B1781,PatData!$A$2:$A$2000,1,),"")&lt;&gt;""</f>
        <v>0</v>
      </c>
      <c r="E1781" t="s">
        <v>4978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4979</v>
      </c>
      <c r="B1782" t="s">
        <v>4980</v>
      </c>
      <c r="D1782" t="b">
        <f>IFERROR(VLOOKUP(B1782,PatData!$A$2:$A$2000,1,),"")&lt;&gt;""</f>
        <v>0</v>
      </c>
      <c r="E1782" t="s">
        <v>4981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4982</v>
      </c>
      <c r="B1783" t="s">
        <v>4983</v>
      </c>
      <c r="D1783" t="b">
        <f>IFERROR(VLOOKUP(B1783,PatData!$A$2:$A$2000,1,),"")&lt;&gt;""</f>
        <v>0</v>
      </c>
      <c r="E1783" t="s">
        <v>4984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4985</v>
      </c>
      <c r="B1784" t="s">
        <v>4986</v>
      </c>
      <c r="D1784" t="b">
        <f>IFERROR(VLOOKUP(B1784,PatData!$A$2:$A$2000,1,),"")&lt;&gt;""</f>
        <v>0</v>
      </c>
      <c r="E1784" t="s">
        <v>4987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3620</v>
      </c>
      <c r="B1785" t="s">
        <v>5250</v>
      </c>
      <c r="D1785" t="b">
        <f>IFERROR(VLOOKUP(B1785,PatData!$A$2:$A$2000,1,),"")&lt;&gt;""</f>
        <v>0</v>
      </c>
      <c r="E1785" t="s">
        <v>5251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5252</v>
      </c>
      <c r="B1786" t="s">
        <v>5253</v>
      </c>
      <c r="D1786" t="b">
        <f>IFERROR(VLOOKUP(B1786,PatData!$A$2:$A$2000,1,),"")&lt;&gt;""</f>
        <v>0</v>
      </c>
      <c r="E1786" t="s">
        <v>5254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5255</v>
      </c>
      <c r="B1787" t="s">
        <v>5256</v>
      </c>
      <c r="D1787" t="b">
        <f>IFERROR(VLOOKUP(B1787,PatData!$A$2:$A$2000,1,),"")&lt;&gt;""</f>
        <v>0</v>
      </c>
      <c r="E1787" t="s">
        <v>5257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5258</v>
      </c>
      <c r="B1788" t="s">
        <v>5259</v>
      </c>
      <c r="D1788" t="b">
        <f>IFERROR(VLOOKUP(B1788,PatData!$A$2:$A$2000,1,),"")&lt;&gt;""</f>
        <v>0</v>
      </c>
      <c r="E1788" t="s">
        <v>5260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5261</v>
      </c>
      <c r="B1789" t="s">
        <v>5262</v>
      </c>
      <c r="D1789" t="b">
        <f>IFERROR(VLOOKUP(B1789,PatData!$A$2:$A$2000,1,),"")&lt;&gt;""</f>
        <v>0</v>
      </c>
      <c r="E1789" t="s">
        <v>5263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5264</v>
      </c>
      <c r="B1790" t="s">
        <v>5265</v>
      </c>
      <c r="D1790" t="b">
        <f>IFERROR(VLOOKUP(B1790,PatData!$A$2:$A$2000,1,),"")&lt;&gt;""</f>
        <v>0</v>
      </c>
      <c r="E1790" t="s">
        <v>5266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4335</v>
      </c>
      <c r="B1791" t="s">
        <v>1753</v>
      </c>
      <c r="D1791" t="b">
        <f>IFERROR(VLOOKUP(B1791,PatData!$A$2:$A$2000,1,),"")&lt;&gt;""</f>
        <v>0</v>
      </c>
      <c r="E1791" t="s">
        <v>1758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5267</v>
      </c>
      <c r="B1792" t="s">
        <v>5268</v>
      </c>
      <c r="D1792" t="b">
        <f>IFERROR(VLOOKUP(B1792,PatData!$A$2:$A$2000,1,),"")&lt;&gt;""</f>
        <v>0</v>
      </c>
      <c r="E1792" t="s">
        <v>5351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5429</v>
      </c>
      <c r="B1793" t="s">
        <v>1739</v>
      </c>
      <c r="D1793" t="b">
        <f>IFERROR(VLOOKUP(B1793,PatData!$A$2:$A$2000,1,),"")&lt;&gt;""</f>
        <v>0</v>
      </c>
      <c r="E1793"/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1252</v>
      </c>
      <c r="B1794" t="s">
        <v>1750</v>
      </c>
      <c r="D1794" t="b">
        <f>IFERROR(VLOOKUP(B1794,PatData!$A$2:$A$2000,1,),"")&lt;&gt;""</f>
        <v>0</v>
      </c>
      <c r="E1794" t="s">
        <v>4943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1253</v>
      </c>
      <c r="B1795" t="s">
        <v>1751</v>
      </c>
      <c r="D1795" t="b">
        <f>IFERROR(VLOOKUP(B1795,PatData!$A$2:$A$2000,1,),"")&lt;&gt;""</f>
        <v>0</v>
      </c>
      <c r="E1795" t="s">
        <v>2883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1254</v>
      </c>
      <c r="B1796" t="s">
        <v>1752</v>
      </c>
      <c r="D1796" t="b">
        <f>IFERROR(VLOOKUP(B1796,PatData!$A$2:$A$2000,1,),"")&lt;&gt;""</f>
        <v>0</v>
      </c>
      <c r="E1796" t="s">
        <v>4944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947</v>
      </c>
      <c r="B1797" t="s">
        <v>1736</v>
      </c>
      <c r="D1797" t="b">
        <f>IFERROR(VLOOKUP(B1797,PatData!$A$2:$A$2000,1,),"")&lt;&gt;""</f>
        <v>0</v>
      </c>
      <c r="E1797" t="s">
        <v>2884</v>
      </c>
      <c r="F1797" t="b">
        <v>1</v>
      </c>
      <c r="G1797" t="b">
        <v>0</v>
      </c>
      <c r="H1797" t="b">
        <v>0</v>
      </c>
      <c r="I1797" t="b">
        <v>0</v>
      </c>
    </row>
    <row r="1798" spans="1:9" ht="140.25" x14ac:dyDescent="0.2">
      <c r="A1798" t="s">
        <v>948</v>
      </c>
      <c r="B1798" t="s">
        <v>1737</v>
      </c>
      <c r="D1798" t="b">
        <f>IFERROR(VLOOKUP(B1798,PatData!$A$2:$A$2000,1,),"")&lt;&gt;""</f>
        <v>0</v>
      </c>
      <c r="E1798" s="9" t="s">
        <v>2885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4465</v>
      </c>
      <c r="B1799" t="s">
        <v>1738</v>
      </c>
      <c r="D1799" t="b">
        <f>IFERROR(VLOOKUP(B1799,PatData!$A$2:$A$2000,1,),"")&lt;&gt;""</f>
        <v>0</v>
      </c>
      <c r="E1799" t="s">
        <v>4336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3261</v>
      </c>
      <c r="B1800" t="s">
        <v>4079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5430</v>
      </c>
      <c r="B1801" t="s">
        <v>5431</v>
      </c>
      <c r="D1801" t="b">
        <f>IFERROR(VLOOKUP(B1801,PatData!$A$2:$A$2000,1,),"")&lt;&gt;""</f>
        <v>0</v>
      </c>
      <c r="E1801" t="s">
        <v>5432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3262</v>
      </c>
      <c r="B1802" t="s">
        <v>4466</v>
      </c>
      <c r="D1802" t="b">
        <f>IFERROR(VLOOKUP(B1802,PatData!$A$2:$A$2000,1,),"")&lt;&gt;""</f>
        <v>0</v>
      </c>
      <c r="E1802">
        <v>4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3263</v>
      </c>
      <c r="B1803" t="s">
        <v>4467</v>
      </c>
      <c r="D1803" t="b">
        <f>IFERROR(VLOOKUP(B1803,PatData!$A$2:$A$2000,1,),"")&lt;&gt;""</f>
        <v>0</v>
      </c>
      <c r="E1803">
        <v>6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4468</v>
      </c>
      <c r="B1804" t="s">
        <v>4469</v>
      </c>
      <c r="D1804" t="b">
        <f>IFERROR(VLOOKUP(B1804,PatData!$A$2:$A$2000,1,),"")&lt;&gt;""</f>
        <v>0</v>
      </c>
      <c r="E1804">
        <v>8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4470</v>
      </c>
      <c r="B1805" t="s">
        <v>4471</v>
      </c>
      <c r="D1805" t="b">
        <f>IFERROR(VLOOKUP(B1805,PatData!$A$2:$A$2000,1,),"")&lt;&gt;""</f>
        <v>0</v>
      </c>
      <c r="E1805">
        <v>9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4472</v>
      </c>
      <c r="B1806" t="s">
        <v>4473</v>
      </c>
      <c r="D1806" t="b">
        <f>IFERROR(VLOOKUP(B1806,PatData!$A$2:$A$2000,1,),"")&lt;&gt;""</f>
        <v>0</v>
      </c>
      <c r="E1806">
        <v>11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3264</v>
      </c>
      <c r="B1807" t="s">
        <v>4474</v>
      </c>
      <c r="D1807" t="b">
        <f>IFERROR(VLOOKUP(B1807,PatData!$A$2:$A$2000,1,),"")&lt;&gt;""</f>
        <v>0</v>
      </c>
      <c r="E1807">
        <v>13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4340</v>
      </c>
      <c r="B1808" t="s">
        <v>4475</v>
      </c>
      <c r="D1808" t="b">
        <f>IFERROR(VLOOKUP(B1808,PatData!$A$2:$A$2000,1,),"")&lt;&gt;""</f>
        <v>0</v>
      </c>
      <c r="E1808">
        <v>16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4476</v>
      </c>
      <c r="B1809" t="s">
        <v>4477</v>
      </c>
      <c r="D1809" t="b">
        <f>IFERROR(VLOOKUP(B1809,PatData!$A$2:$A$2000,1,),"")&lt;&gt;""</f>
        <v>0</v>
      </c>
      <c r="E1809">
        <v>18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4478</v>
      </c>
      <c r="B1810" t="s">
        <v>4479</v>
      </c>
      <c r="D1810" t="b">
        <f>IFERROR(VLOOKUP(B1810,PatData!$A$2:$A$2000,1,),"")&lt;&gt;""</f>
        <v>0</v>
      </c>
      <c r="E1810">
        <v>19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4480</v>
      </c>
      <c r="B1811" t="s">
        <v>4481</v>
      </c>
      <c r="D1811" t="b">
        <f>IFERROR(VLOOKUP(B1811,PatData!$A$2:$A$2000,1,),"")&lt;&gt;""</f>
        <v>0</v>
      </c>
      <c r="E1811">
        <v>22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3265</v>
      </c>
      <c r="B1812" t="s">
        <v>4482</v>
      </c>
      <c r="D1812" t="b">
        <f>IFERROR(VLOOKUP(B1812,PatData!$A$2:$A$2000,1,),"")&lt;&gt;""</f>
        <v>0</v>
      </c>
      <c r="E1812">
        <v>720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3266</v>
      </c>
      <c r="B1813" t="s">
        <v>4483</v>
      </c>
      <c r="D1813" t="b">
        <f>IFERROR(VLOOKUP(B1813,PatData!$A$2:$A$2000,1,),"")&lt;&gt;""</f>
        <v>0</v>
      </c>
      <c r="E1813">
        <v>0.6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4484</v>
      </c>
      <c r="B1814" t="s">
        <v>4485</v>
      </c>
      <c r="D1814" t="b">
        <f>IFERROR(VLOOKUP(B1814,PatData!$A$2:$A$2000,1,),"")&lt;&gt;""</f>
        <v>0</v>
      </c>
      <c r="E1814">
        <v>140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4486</v>
      </c>
      <c r="B1815" t="s">
        <v>4487</v>
      </c>
      <c r="D1815" t="b">
        <f>IFERROR(VLOOKUP(B1815,PatData!$A$2:$A$2000,1,),"")&lt;&gt;""</f>
        <v>0</v>
      </c>
      <c r="E1815">
        <v>240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4488</v>
      </c>
      <c r="B1816" t="s">
        <v>4489</v>
      </c>
      <c r="D1816" t="b">
        <f>IFERROR(VLOOKUP(B1816,PatData!$A$2:$A$2000,1,),"")&lt;&gt;""</f>
        <v>0</v>
      </c>
      <c r="E1816">
        <v>1200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4490</v>
      </c>
      <c r="B1817" t="s">
        <v>4491</v>
      </c>
      <c r="D1817" t="b">
        <f>IFERROR(VLOOKUP(B1817,PatData!$A$2:$A$2000,1,),"")&lt;&gt;""</f>
        <v>0</v>
      </c>
      <c r="E1817">
        <v>20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4492</v>
      </c>
      <c r="B1818" t="s">
        <v>4493</v>
      </c>
      <c r="D1818" t="b">
        <f>IFERROR(VLOOKUP(B1818,PatData!$A$2:$A$2000,1,),"")&lt;&gt;""</f>
        <v>0</v>
      </c>
      <c r="E1818">
        <v>9600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4494</v>
      </c>
      <c r="B1819" t="s">
        <v>4495</v>
      </c>
      <c r="D1819" t="b">
        <f>IFERROR(VLOOKUP(B1819,PatData!$A$2:$A$2000,1,),"")&lt;&gt;""</f>
        <v>0</v>
      </c>
      <c r="E1819">
        <v>40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4496</v>
      </c>
      <c r="B1820" t="s">
        <v>4497</v>
      </c>
      <c r="D1820" t="b">
        <f>IFERROR(VLOOKUP(B1820,PatData!$A$2:$A$2000,1,),"")&lt;&gt;""</f>
        <v>0</v>
      </c>
      <c r="E1820">
        <v>10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4498</v>
      </c>
      <c r="B1821" t="s">
        <v>4499</v>
      </c>
      <c r="D1821" t="b">
        <f>IFERROR(VLOOKUP(B1821,PatData!$A$2:$A$2000,1,),"")&lt;&gt;""</f>
        <v>0</v>
      </c>
      <c r="E1821">
        <v>7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4500</v>
      </c>
      <c r="B1822" t="s">
        <v>4080</v>
      </c>
      <c r="D1822" t="b">
        <f>IFERROR(VLOOKUP(B1822,PatData!$A$2:$A$2000,1,),"")&lt;&gt;""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4501</v>
      </c>
      <c r="B1823" t="s">
        <v>4081</v>
      </c>
      <c r="D1823" t="b">
        <f>IFERROR(VLOOKUP(B1823,PatData!$A$2:$A$2000,1,),"")&lt;&gt;""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3268</v>
      </c>
      <c r="B1824" t="s">
        <v>4502</v>
      </c>
      <c r="D1824" t="b">
        <f>IFERROR(VLOOKUP(B1824,PatData!$A$2:$A$2000,1,),"")&lt;&gt;""</f>
        <v>0</v>
      </c>
      <c r="E1824">
        <v>12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3269</v>
      </c>
      <c r="B1825" t="s">
        <v>4503</v>
      </c>
      <c r="D1825" t="b">
        <f>IFERROR(VLOOKUP(B1825,PatData!$A$2:$A$2000,1,),"")&lt;&gt;""</f>
        <v>0</v>
      </c>
      <c r="E1825">
        <v>12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4504</v>
      </c>
      <c r="B1826" t="s">
        <v>4505</v>
      </c>
      <c r="D1826" t="b">
        <f>IFERROR(VLOOKUP(B1826,PatData!$A$2:$A$2000,1,),"")&lt;&gt;""</f>
        <v>0</v>
      </c>
      <c r="E1826">
        <v>12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4506</v>
      </c>
      <c r="B1827" t="s">
        <v>4507</v>
      </c>
      <c r="D1827" t="b">
        <f>IFERROR(VLOOKUP(B1827,PatData!$A$2:$A$2000,1,),"")&lt;&gt;""</f>
        <v>0</v>
      </c>
      <c r="E1827">
        <v>12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4508</v>
      </c>
      <c r="B1828" t="s">
        <v>4509</v>
      </c>
      <c r="D1828" t="b">
        <f>IFERROR(VLOOKUP(B1828,PatData!$A$2:$A$2000,1,),"")&lt;&gt;""</f>
        <v>0</v>
      </c>
      <c r="E1828">
        <v>12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4510</v>
      </c>
      <c r="B1829" t="s">
        <v>4511</v>
      </c>
      <c r="D1829" t="b">
        <f>IFERROR(VLOOKUP(B1829,PatData!$A$2:$A$2000,1,),"")&lt;&gt;""</f>
        <v>0</v>
      </c>
      <c r="E1829">
        <v>12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4512</v>
      </c>
      <c r="B1830" t="s">
        <v>4513</v>
      </c>
      <c r="D1830" t="b">
        <f>IFERROR(VLOOKUP(B1830,PatData!$A$2:$A$2000,1,),"")&lt;&gt;""</f>
        <v>0</v>
      </c>
      <c r="E1830">
        <v>48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4514</v>
      </c>
      <c r="B1831" t="s">
        <v>4515</v>
      </c>
      <c r="D1831" t="b">
        <f>IFERROR(VLOOKUP(B1831,PatData!$A$2:$A$2000,1,),"")&lt;&gt;""</f>
        <v>0</v>
      </c>
      <c r="E1831">
        <v>12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4353</v>
      </c>
      <c r="B1832" t="s">
        <v>4516</v>
      </c>
      <c r="D1832" t="b">
        <f>IFERROR(VLOOKUP(B1832,PatData!$A$2:$A$2000,1,),"")&lt;&gt;""</f>
        <v>0</v>
      </c>
      <c r="E1832">
        <v>12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4352</v>
      </c>
      <c r="B1833" t="s">
        <v>4517</v>
      </c>
      <c r="D1833" t="b">
        <f>IFERROR(VLOOKUP(B1833,PatData!$A$2:$A$2000,1,),"")&lt;&gt;""</f>
        <v>0</v>
      </c>
      <c r="E1833">
        <v>12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3270</v>
      </c>
      <c r="B1834" t="s">
        <v>4082</v>
      </c>
      <c r="D1834" t="b">
        <f>IFERROR(VLOOKUP(B1834,PatData!$A$2:$A$2000,1,),"")&lt;&gt;""</f>
        <v>0</v>
      </c>
      <c r="E1834">
        <v>3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3271</v>
      </c>
      <c r="B1835" t="s">
        <v>4083</v>
      </c>
      <c r="D1835" t="b">
        <f>IFERROR(VLOOKUP(B1835,PatData!$A$2:$A$2000,1,),"")&lt;&gt;""</f>
        <v>0</v>
      </c>
      <c r="E1835">
        <v>12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3272</v>
      </c>
      <c r="B1836" t="s">
        <v>4084</v>
      </c>
      <c r="D1836" t="b">
        <f>IFERROR(VLOOKUP(B1836,PatData!$A$2:$A$2000,1,),"")&lt;&gt;""</f>
        <v>0</v>
      </c>
      <c r="E1836">
        <v>3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3273</v>
      </c>
      <c r="B1837" t="s">
        <v>4085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3274</v>
      </c>
      <c r="B1838" t="s">
        <v>4086</v>
      </c>
      <c r="D1838" t="b">
        <f>IFERROR(VLOOKUP(B1838,PatData!$A$2:$A$2000,1,),"")&lt;&gt;""</f>
        <v>0</v>
      </c>
      <c r="E1838">
        <v>3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4518</v>
      </c>
      <c r="B1839" t="s">
        <v>4087</v>
      </c>
      <c r="D1839" t="b">
        <f>IFERROR(VLOOKUP(B1839,PatData!$A$2:$A$2000,1,),"")&lt;&gt;""</f>
        <v>0</v>
      </c>
      <c r="E1839">
        <v>12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4519</v>
      </c>
      <c r="B1840" t="s">
        <v>4088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4520</v>
      </c>
      <c r="B1841" t="s">
        <v>4089</v>
      </c>
      <c r="D1841" t="b">
        <f>IFERROR(VLOOKUP(B1841,PatData!$A$2:$A$2000,1,),"")&lt;&gt;""</f>
        <v>0</v>
      </c>
      <c r="E1841">
        <v>3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4521</v>
      </c>
      <c r="B1842" t="s">
        <v>4090</v>
      </c>
      <c r="D1842" t="b">
        <f>IFERROR(VLOOKUP(B1842,PatData!$A$2:$A$2000,1,),"")&lt;&gt;""</f>
        <v>0</v>
      </c>
      <c r="E1842">
        <v>3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4522</v>
      </c>
      <c r="B1843" t="s">
        <v>4091</v>
      </c>
      <c r="D1843" t="b">
        <f>IFERROR(VLOOKUP(B1843,PatData!$A$2:$A$2000,1,),"")&lt;&gt;""</f>
        <v>0</v>
      </c>
      <c r="E1843">
        <v>3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4523</v>
      </c>
      <c r="B1844" t="s">
        <v>4092</v>
      </c>
      <c r="D1844" t="b">
        <f>IFERROR(VLOOKUP(B1844,PatData!$A$2:$A$2000,1,),"")&lt;&gt;""</f>
        <v>0</v>
      </c>
      <c r="E1844">
        <v>3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4524</v>
      </c>
      <c r="B1845" t="s">
        <v>4093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4525</v>
      </c>
      <c r="B1846" t="s">
        <v>4526</v>
      </c>
      <c r="D1846" t="b">
        <f>IFERROR(VLOOKUP(B1846,PatData!$A$2:$A$2000,1,),"")&lt;&gt;""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3277</v>
      </c>
      <c r="B1847" t="s">
        <v>4094</v>
      </c>
      <c r="D1847" t="b">
        <f>IFERROR(VLOOKUP(B1847,PatData!$A$2:$A$2000,1,),"")&lt;&gt;""</f>
        <v>0</v>
      </c>
      <c r="E1847">
        <v>5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3278</v>
      </c>
      <c r="B1848" t="s">
        <v>4095</v>
      </c>
      <c r="D1848" t="b">
        <f>IFERROR(VLOOKUP(B1848,PatData!$A$2:$A$2000,1,),"")&lt;&gt;""</f>
        <v>0</v>
      </c>
      <c r="E1848">
        <v>5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3279</v>
      </c>
      <c r="B1849" t="s">
        <v>4096</v>
      </c>
      <c r="D1849" t="b">
        <f>IFERROR(VLOOKUP(B1849,PatData!$A$2:$A$2000,1,),"")&lt;&gt;""</f>
        <v>0</v>
      </c>
      <c r="E1849">
        <v>5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3280</v>
      </c>
      <c r="B1850" t="s">
        <v>4097</v>
      </c>
      <c r="D1850" t="b">
        <f>IFERROR(VLOOKUP(B1850,PatData!$A$2:$A$2000,1,),"")&lt;&gt;""</f>
        <v>0</v>
      </c>
      <c r="E1850">
        <v>5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3281</v>
      </c>
      <c r="B1851" t="s">
        <v>4098</v>
      </c>
      <c r="D1851" t="b">
        <f>IFERROR(VLOOKUP(B1851,PatData!$A$2:$A$2000,1,),"")&lt;&gt;""</f>
        <v>0</v>
      </c>
      <c r="E1851">
        <v>5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4527</v>
      </c>
      <c r="B1852" t="s">
        <v>4099</v>
      </c>
      <c r="D1852" t="b">
        <f>IFERROR(VLOOKUP(B1852,PatData!$A$2:$A$2000,1,),"")&lt;&gt;""</f>
        <v>0</v>
      </c>
      <c r="E1852">
        <v>5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4528</v>
      </c>
      <c r="B1853" t="s">
        <v>4100</v>
      </c>
      <c r="D1853" t="b">
        <f>IFERROR(VLOOKUP(B1853,PatData!$A$2:$A$2000,1,),"")&lt;&gt;""</f>
        <v>0</v>
      </c>
      <c r="E1853">
        <v>20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4529</v>
      </c>
      <c r="B1854" t="s">
        <v>4101</v>
      </c>
      <c r="D1854" t="b">
        <f>IFERROR(VLOOKUP(B1854,PatData!$A$2:$A$2000,1,),"")&lt;&gt;""</f>
        <v>0</v>
      </c>
      <c r="E1854">
        <v>5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3282</v>
      </c>
      <c r="B1855" t="s">
        <v>4102</v>
      </c>
      <c r="D1855" t="b">
        <f>IFERROR(VLOOKUP(B1855,PatData!$A$2:$A$2000,1,),"")&lt;&gt;""</f>
        <v>0</v>
      </c>
      <c r="E1855">
        <v>5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4530</v>
      </c>
      <c r="B1856" t="s">
        <v>4103</v>
      </c>
      <c r="D1856" t="b">
        <f>IFERROR(VLOOKUP(B1856,PatData!$A$2:$A$2000,1,),"")&lt;&gt;""</f>
        <v>0</v>
      </c>
      <c r="E1856">
        <v>5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4531</v>
      </c>
      <c r="B1857" t="s">
        <v>4104</v>
      </c>
      <c r="D1857" t="b">
        <f>IFERROR(VLOOKUP(B1857,PatData!$A$2:$A$2000,1,),"")&lt;&gt;""</f>
        <v>0</v>
      </c>
      <c r="E1857">
        <v>4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4532</v>
      </c>
      <c r="B1858" t="s">
        <v>4105</v>
      </c>
      <c r="D1858" t="b">
        <f>IFERROR(VLOOKUP(B1858,PatData!$A$2:$A$2000,1,),"")&lt;&gt;""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4533</v>
      </c>
      <c r="B1859" t="s">
        <v>4534</v>
      </c>
      <c r="D1859" t="b">
        <f>IFERROR(VLOOKUP(B1859,PatData!$A$2:$A$2000,1,),"")&lt;&gt;""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4345</v>
      </c>
      <c r="B1860" t="s">
        <v>4106</v>
      </c>
      <c r="D1860" t="b">
        <f>IFERROR(VLOOKUP(B1860,PatData!$A$2:$A$2000,1,),"")&lt;&gt;""</f>
        <v>0</v>
      </c>
      <c r="E1860" t="b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4346</v>
      </c>
      <c r="B1861" t="s">
        <v>4107</v>
      </c>
      <c r="D1861" t="b">
        <f>IFERROR(VLOOKUP(B1861,PatData!$A$2:$A$2000,1,),"")&lt;&gt;""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4347</v>
      </c>
      <c r="B1862" t="s">
        <v>4108</v>
      </c>
      <c r="D1862" t="b">
        <f>IFERROR(VLOOKUP(B1862,PatData!$A$2:$A$2000,1,),"")&lt;&gt;""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4348</v>
      </c>
      <c r="B1863" t="s">
        <v>4109</v>
      </c>
      <c r="D1863" t="b">
        <f>IFERROR(VLOOKUP(B1863,PatData!$A$2:$A$2000,1,),"")&lt;&gt;""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4349</v>
      </c>
      <c r="B1864" t="s">
        <v>4110</v>
      </c>
      <c r="D1864" t="b">
        <f>IFERROR(VLOOKUP(B1864,PatData!$A$2:$A$2000,1,),"")&lt;&gt;""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4350</v>
      </c>
      <c r="B1865" t="s">
        <v>4111</v>
      </c>
      <c r="D1865" t="b">
        <f>IFERROR(VLOOKUP(B1865,PatData!$A$2:$A$2000,1,),"")&lt;&gt;""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4535</v>
      </c>
      <c r="B1866" t="s">
        <v>4112</v>
      </c>
      <c r="D1866" t="b">
        <f>IFERROR(VLOOKUP(B1866,PatData!$A$2:$A$2000,1,),"")&lt;&gt;""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4536</v>
      </c>
      <c r="B1867" t="s">
        <v>4113</v>
      </c>
      <c r="D1867" t="b">
        <f>IFERROR(VLOOKUP(B1867,PatData!$A$2:$A$2000,1,),"")&lt;&gt;""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4537</v>
      </c>
      <c r="B1868" t="s">
        <v>4114</v>
      </c>
      <c r="D1868" t="b">
        <f>IFERROR(VLOOKUP(B1868,PatData!$A$2:$A$2000,1,),"")&lt;&gt;""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4538</v>
      </c>
      <c r="B1869" t="s">
        <v>4115</v>
      </c>
      <c r="D1869" t="b">
        <f>IFERROR(VLOOKUP(B1869,PatData!$A$2:$A$2000,1,),"")&lt;&gt;""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4539</v>
      </c>
      <c r="B1870" t="s">
        <v>4116</v>
      </c>
      <c r="D1870" t="b">
        <f>IFERROR(VLOOKUP(B1870,PatData!$A$2:$A$2000,1,),"")&lt;&gt;""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4540</v>
      </c>
      <c r="B1871" t="s">
        <v>4117</v>
      </c>
      <c r="D1871" t="b">
        <f>IFERROR(VLOOKUP(B1871,PatData!$A$2:$A$2000,1,),"")&lt;&gt;""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4541</v>
      </c>
      <c r="B1872" t="s">
        <v>4118</v>
      </c>
      <c r="D1872" t="b">
        <f>IFERROR(VLOOKUP(B1872,PatData!$A$2:$A$2000,1,),"")&lt;&gt;""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4542</v>
      </c>
      <c r="B1873" t="s">
        <v>4119</v>
      </c>
      <c r="D1873" t="b">
        <f>IFERROR(VLOOKUP(B1873,PatData!$A$2:$A$2000,1,),"")&lt;&gt;""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4586</v>
      </c>
      <c r="B1874" t="s">
        <v>4587</v>
      </c>
      <c r="D1874" t="b">
        <f>IFERROR(VLOOKUP(B1874,PatData!$A$2:$A$2000,1,),"")&lt;&gt;""</f>
        <v>0</v>
      </c>
      <c r="E1874">
        <v>2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4543</v>
      </c>
      <c r="B1875" t="s">
        <v>4120</v>
      </c>
      <c r="D1875" t="b">
        <f>IFERROR(VLOOKUP(B1875,PatData!$A$2:$A$2000,1,),"")&lt;&gt;""</f>
        <v>0</v>
      </c>
      <c r="E1875">
        <v>3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4544</v>
      </c>
      <c r="B1876" t="s">
        <v>4121</v>
      </c>
      <c r="D1876" t="b">
        <f>IFERROR(VLOOKUP(B1876,PatData!$A$2:$A$2000,1,),"")&lt;&gt;""</f>
        <v>0</v>
      </c>
      <c r="E1876">
        <v>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5092</v>
      </c>
      <c r="B1877" t="s">
        <v>4122</v>
      </c>
      <c r="D1877" t="b">
        <f>IFERROR(VLOOKUP(B1877,PatData!$A$2:$A$2000,1,),"")&lt;&gt;""</f>
        <v>0</v>
      </c>
      <c r="E1877">
        <v>5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5093</v>
      </c>
      <c r="B1878" t="s">
        <v>4123</v>
      </c>
      <c r="D1878" t="b">
        <f>IFERROR(VLOOKUP(B1878,PatData!$A$2:$A$2000,1,),"")&lt;&gt;""</f>
        <v>0</v>
      </c>
      <c r="E1878">
        <v>25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4545</v>
      </c>
      <c r="B1879" t="s">
        <v>4124</v>
      </c>
      <c r="D1879" t="b">
        <f>IFERROR(VLOOKUP(B1879,PatData!$A$2:$A$2000,1,),"")&lt;&gt;""</f>
        <v>0</v>
      </c>
      <c r="E1879">
        <v>3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4546</v>
      </c>
      <c r="B1880" t="s">
        <v>4125</v>
      </c>
      <c r="D1880" t="b">
        <f>IFERROR(VLOOKUP(B1880,PatData!$A$2:$A$2000,1,),"")&lt;&gt;""</f>
        <v>0</v>
      </c>
      <c r="E1880">
        <v>4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4547</v>
      </c>
      <c r="B1881" t="s">
        <v>4126</v>
      </c>
      <c r="D1881" t="b">
        <f>IFERROR(VLOOKUP(B1881,PatData!$A$2:$A$2000,1,),"")&lt;&gt;""</f>
        <v>0</v>
      </c>
      <c r="E1881">
        <v>3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4548</v>
      </c>
      <c r="B1882" t="s">
        <v>4127</v>
      </c>
      <c r="D1882" t="b">
        <f>IFERROR(VLOOKUP(B1882,PatData!$A$2:$A$2000,1,),"")&lt;&gt;""</f>
        <v>0</v>
      </c>
      <c r="E1882">
        <v>4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4549</v>
      </c>
      <c r="B1883" t="s">
        <v>4128</v>
      </c>
      <c r="D1883" t="b">
        <f>IFERROR(VLOOKUP(B1883,PatData!$A$2:$A$2000,1,),"")&lt;&gt;""</f>
        <v>0</v>
      </c>
      <c r="E1883">
        <v>4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4341</v>
      </c>
      <c r="B1884" t="s">
        <v>4129</v>
      </c>
      <c r="D1884" t="b">
        <f>IFERROR(VLOOKUP(B1884,PatData!$A$2:$A$2000,1,),"")&lt;&gt;""</f>
        <v>0</v>
      </c>
      <c r="E1884">
        <v>4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4342</v>
      </c>
      <c r="B1885" t="s">
        <v>4130</v>
      </c>
      <c r="D1885" t="b">
        <f>IFERROR(VLOOKUP(B1885,PatData!$A$2:$A$2000,1,),"")&lt;&gt;""</f>
        <v>0</v>
      </c>
      <c r="E1885">
        <v>4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4343</v>
      </c>
      <c r="B1886" t="s">
        <v>4131</v>
      </c>
      <c r="D1886" t="b">
        <f>IFERROR(VLOOKUP(B1886,PatData!$A$2:$A$2000,1,),"")&lt;&gt;""</f>
        <v>0</v>
      </c>
      <c r="E1886">
        <v>4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4344</v>
      </c>
      <c r="B1887" t="s">
        <v>4132</v>
      </c>
      <c r="D1887" t="b">
        <f>IFERROR(VLOOKUP(B1887,PatData!$A$2:$A$2000,1,),"")&lt;&gt;""</f>
        <v>0</v>
      </c>
      <c r="E1887">
        <v>4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4550</v>
      </c>
      <c r="B1888" t="s">
        <v>4133</v>
      </c>
      <c r="D1888" t="b">
        <f>IFERROR(VLOOKUP(B1888,PatData!$A$2:$A$2000,1,),"")&lt;&gt;""</f>
        <v>0</v>
      </c>
      <c r="E1888">
        <v>4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4354</v>
      </c>
      <c r="B1889" t="s">
        <v>4134</v>
      </c>
      <c r="D1889" t="b">
        <f>IFERROR(VLOOKUP(B1889,PatData!$A$2:$A$2000,1,),"")&lt;&gt;""</f>
        <v>0</v>
      </c>
      <c r="E1889">
        <v>5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4337</v>
      </c>
      <c r="B1890" t="s">
        <v>4135</v>
      </c>
      <c r="D1890" t="b">
        <f>IFERROR(VLOOKUP(B1890,PatData!$A$2:$A$2000,1,),"")&lt;&gt;""</f>
        <v>0</v>
      </c>
      <c r="E1890">
        <v>6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4551</v>
      </c>
      <c r="B1891" t="s">
        <v>4136</v>
      </c>
      <c r="D1891" t="b">
        <f>IFERROR(VLOOKUP(B1891,PatData!$A$2:$A$2000,1,),"")&lt;&gt;""</f>
        <v>0</v>
      </c>
      <c r="E1891">
        <v>7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4338</v>
      </c>
      <c r="B1892" t="s">
        <v>4137</v>
      </c>
      <c r="D1892" t="b">
        <f>IFERROR(VLOOKUP(B1892,PatData!$A$2:$A$2000,1,),"")&lt;&gt;""</f>
        <v>0</v>
      </c>
      <c r="E1892">
        <v>2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3275</v>
      </c>
      <c r="B1893" t="s">
        <v>4138</v>
      </c>
      <c r="D1893" t="b">
        <f>IFERROR(VLOOKUP(B1893,PatData!$A$2:$A$2000,1,),"")&lt;&gt;""</f>
        <v>0</v>
      </c>
      <c r="E1893">
        <v>3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3259</v>
      </c>
      <c r="B1894" t="s">
        <v>4139</v>
      </c>
      <c r="D1894" t="b">
        <f>IFERROR(VLOOKUP(B1894,PatData!$A$2:$A$2000,1,),"")&lt;&gt;""</f>
        <v>0</v>
      </c>
      <c r="E1894">
        <v>4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4339</v>
      </c>
      <c r="B1895" t="s">
        <v>4140</v>
      </c>
      <c r="D1895" t="b">
        <f>IFERROR(VLOOKUP(B1895,PatData!$A$2:$A$2000,1,),"")&lt;&gt;""</f>
        <v>0</v>
      </c>
      <c r="E1895">
        <v>5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4552</v>
      </c>
      <c r="B1896" t="s">
        <v>4141</v>
      </c>
      <c r="D1896" t="b">
        <f>IFERROR(VLOOKUP(B1896,PatData!$A$2:$A$2000,1,),"")&lt;&gt;""</f>
        <v>0</v>
      </c>
      <c r="E1896">
        <v>4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4553</v>
      </c>
      <c r="B1897" t="s">
        <v>4142</v>
      </c>
      <c r="D1897" t="b">
        <f>IFERROR(VLOOKUP(B1897,PatData!$A$2:$A$2000,1,),"")&lt;&gt;""</f>
        <v>0</v>
      </c>
      <c r="E1897">
        <v>5050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3276</v>
      </c>
      <c r="B1898" t="s">
        <v>4143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4554</v>
      </c>
      <c r="B1899" t="s">
        <v>4144</v>
      </c>
      <c r="D1899" t="b">
        <f>IFERROR(VLOOKUP(B1899,PatData!$A$2:$A$2000,1,),"")&lt;&gt;""</f>
        <v>0</v>
      </c>
      <c r="E1899">
        <v>2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4555</v>
      </c>
      <c r="B1900" t="s">
        <v>4145</v>
      </c>
      <c r="D1900" t="b">
        <f>IFERROR(VLOOKUP(B1900,PatData!$A$2:$A$2000,1,),"")&lt;&gt;""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4351</v>
      </c>
      <c r="B1901" t="s">
        <v>4146</v>
      </c>
      <c r="D1901" t="b">
        <f>IFERROR(VLOOKUP(B1901,PatData!$A$2:$A$2000,1,),"")&lt;&gt;""</f>
        <v>0</v>
      </c>
      <c r="E1901">
        <v>170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3267</v>
      </c>
      <c r="B1902" t="s">
        <v>4147</v>
      </c>
      <c r="D1902" t="b">
        <f>IFERROR(VLOOKUP(B1902,PatData!$A$2:$A$2000,1,),"")&lt;&gt;""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4556</v>
      </c>
      <c r="B1903" t="s">
        <v>4148</v>
      </c>
      <c r="D1903" t="b">
        <f>IFERROR(VLOOKUP(B1903,PatData!$A$2:$A$2000,1,),"")&lt;&gt;""</f>
        <v>0</v>
      </c>
      <c r="E1903">
        <v>1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4557</v>
      </c>
      <c r="B1904" t="s">
        <v>4149</v>
      </c>
      <c r="D1904" t="b">
        <f>IFERROR(VLOOKUP(B1904,PatData!$A$2:$A$2000,1,),"")&lt;&gt;""</f>
        <v>0</v>
      </c>
      <c r="E1904">
        <v>5040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4558</v>
      </c>
      <c r="B1905" t="s">
        <v>4150</v>
      </c>
      <c r="D1905" t="b">
        <f>IFERROR(VLOOKUP(B1905,PatData!$A$2:$A$2000,1,),"")&lt;&gt;""</f>
        <v>0</v>
      </c>
      <c r="E1905">
        <v>5006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4559</v>
      </c>
      <c r="B1906" t="s">
        <v>4856</v>
      </c>
      <c r="D1906" t="b">
        <f>IFERROR(VLOOKUP(B1906,PatData!$A$2:$A$2000,1,),"")&lt;&gt;""</f>
        <v>0</v>
      </c>
      <c r="E1906">
        <v>5040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4560</v>
      </c>
      <c r="B1907" t="s">
        <v>4152</v>
      </c>
      <c r="D1907" t="b">
        <f>IFERROR(VLOOKUP(B1907,PatData!$A$2:$A$2000,1,),"")&lt;&gt;""</f>
        <v>0</v>
      </c>
      <c r="E1907">
        <v>5002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3260</v>
      </c>
      <c r="B1908" t="s">
        <v>4153</v>
      </c>
      <c r="D1908" t="b">
        <f>IFERROR(VLOOKUP(B1908,PatData!$A$2:$A$2000,1,),"")&lt;&gt;""</f>
        <v>0</v>
      </c>
      <c r="E1908" t="b">
        <v>1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4561</v>
      </c>
      <c r="B1909" t="s">
        <v>4154</v>
      </c>
      <c r="D1909" t="b">
        <f>IFERROR(VLOOKUP(B1909,PatData!$A$2:$A$2000,1,),"")&lt;&gt;""</f>
        <v>0</v>
      </c>
      <c r="E1909">
        <v>5005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4562</v>
      </c>
      <c r="B1910" t="s">
        <v>4857</v>
      </c>
      <c r="D1910" t="b">
        <f>IFERROR(VLOOKUP(B1910,PatData!$A$2:$A$2000,1,),"")&lt;&gt;""</f>
        <v>0</v>
      </c>
      <c r="E1910">
        <v>5006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4563</v>
      </c>
      <c r="B1911" t="s">
        <v>4156</v>
      </c>
      <c r="D1911" t="b">
        <f>IFERROR(VLOOKUP(B1911,PatData!$A$2:$A$2000,1,),"")&lt;&gt;""</f>
        <v>0</v>
      </c>
      <c r="E1911">
        <v>5002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4593</v>
      </c>
      <c r="B1912" t="s">
        <v>4594</v>
      </c>
      <c r="D1912" t="b">
        <f>IFERROR(VLOOKUP(B1912,PatData!$A$2:$A$2000,1,),"")&lt;&gt;""</f>
        <v>0</v>
      </c>
      <c r="E1912" t="s">
        <v>4595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4596</v>
      </c>
      <c r="B1913" t="s">
        <v>4597</v>
      </c>
      <c r="D1913" t="b">
        <f>IFERROR(VLOOKUP(B1913,PatData!$A$2:$A$2000,1,),"")&lt;&gt;""</f>
        <v>0</v>
      </c>
      <c r="E1913" t="s">
        <v>4598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4564</v>
      </c>
      <c r="B1914" t="s">
        <v>1741</v>
      </c>
      <c r="D1914" t="b">
        <f>IFERROR(VLOOKUP(B1914,PatData!$A$2:$A$2000,1,),"")&lt;&gt;""</f>
        <v>0</v>
      </c>
      <c r="E1914" t="s">
        <v>4881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4565</v>
      </c>
      <c r="B1915" t="s">
        <v>1742</v>
      </c>
      <c r="D1915" t="b">
        <f>IFERROR(VLOOKUP(B1915,PatData!$A$2:$A$2000,1,),"")&lt;&gt;""</f>
        <v>0</v>
      </c>
      <c r="E1915" t="s">
        <v>4882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4566</v>
      </c>
      <c r="B1916" t="s">
        <v>1743</v>
      </c>
      <c r="D1916" t="b">
        <f>IFERROR(VLOOKUP(B1916,PatData!$A$2:$A$2000,1,),"")&lt;&gt;""</f>
        <v>0</v>
      </c>
      <c r="E1916" t="s">
        <v>4883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4567</v>
      </c>
      <c r="B1917" t="s">
        <v>1744</v>
      </c>
      <c r="D1917" t="b">
        <f>IFERROR(VLOOKUP(B1917,PatData!$A$2:$A$2000,1,),"")&lt;&gt;""</f>
        <v>0</v>
      </c>
      <c r="E1917" t="s">
        <v>4884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4568</v>
      </c>
      <c r="B1918" t="s">
        <v>1745</v>
      </c>
      <c r="D1918" t="b">
        <f>IFERROR(VLOOKUP(B1918,PatData!$A$2:$A$2000,1,),"")&lt;&gt;""</f>
        <v>0</v>
      </c>
      <c r="E1918" t="s">
        <v>4885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4569</v>
      </c>
      <c r="B1919" t="s">
        <v>1746</v>
      </c>
      <c r="D1919" t="b">
        <f>IFERROR(VLOOKUP(B1919,PatData!$A$2:$A$2000,1,),"")&lt;&gt;""</f>
        <v>0</v>
      </c>
      <c r="E1919" t="s">
        <v>4886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4570</v>
      </c>
      <c r="B1920" t="s">
        <v>1747</v>
      </c>
      <c r="D1920" t="b">
        <f>IFERROR(VLOOKUP(B1920,PatData!$A$2:$A$2000,1,),"")&lt;&gt;""</f>
        <v>0</v>
      </c>
      <c r="E1920" t="s">
        <v>4887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4571</v>
      </c>
      <c r="B1921" t="s">
        <v>1748</v>
      </c>
      <c r="D1921" t="b">
        <f>IFERROR(VLOOKUP(B1921,PatData!$A$2:$A$2000,1,),"")&lt;&gt;""</f>
        <v>0</v>
      </c>
      <c r="E1921" t="s">
        <v>4888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4572</v>
      </c>
      <c r="B1922" t="s">
        <v>1749</v>
      </c>
      <c r="D1922" t="b">
        <f>IFERROR(VLOOKUP(B1922,PatData!$A$2:$A$2000,1,),"")&lt;&gt;""</f>
        <v>0</v>
      </c>
      <c r="E1922" t="s">
        <v>4889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4588</v>
      </c>
      <c r="B1923" t="s">
        <v>4589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5433</v>
      </c>
      <c r="B1924" t="s">
        <v>5283</v>
      </c>
      <c r="D1924" t="b">
        <f>IFERROR(VLOOKUP(B1924,PatData!$A$2:$A$2000,1,),"")&lt;&gt;""</f>
        <v>0</v>
      </c>
      <c r="E1924">
        <v>10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4599</v>
      </c>
      <c r="B1925" t="s">
        <v>4600</v>
      </c>
      <c r="D1925" t="b">
        <f>IFERROR(VLOOKUP(B1925,PatData!$A$2:$A$2000,1,),"")&lt;&gt;""</f>
        <v>0</v>
      </c>
      <c r="E1925" t="s">
        <v>4598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4844</v>
      </c>
      <c r="B1926" t="s">
        <v>1740</v>
      </c>
      <c r="D1926" t="b">
        <f>IFERROR(VLOOKUP(B1926,PatData!$A$2:$A$2000,1,),"")&lt;&gt;""</f>
        <v>0</v>
      </c>
      <c r="E1926" t="s">
        <v>4845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949</v>
      </c>
      <c r="B1927" t="s">
        <v>934</v>
      </c>
      <c r="D1927" t="b">
        <f>IFERROR(VLOOKUP(B1927,PatData!$A$2:$A$2000,1,),"")&lt;&gt;""</f>
        <v>0</v>
      </c>
      <c r="E1927" t="s">
        <v>4845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4388</v>
      </c>
      <c r="B1928" t="s">
        <v>935</v>
      </c>
      <c r="D1928" t="b">
        <f>IFERROR(VLOOKUP(B1928,PatData!$A$2:$A$2000,1,),"")&lt;&gt;""</f>
        <v>0</v>
      </c>
      <c r="E1928" t="s">
        <v>4845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1539</v>
      </c>
      <c r="B1929" t="s">
        <v>936</v>
      </c>
      <c r="D1929" t="b">
        <f>IFERROR(VLOOKUP(B1929,PatData!$A$2:$A$2000,1,),"")&lt;&gt;""</f>
        <v>0</v>
      </c>
      <c r="E1929" t="s">
        <v>4845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5284</v>
      </c>
      <c r="B1930" t="s">
        <v>937</v>
      </c>
      <c r="D1930" t="b">
        <f>IFERROR(VLOOKUP(B1930,PatData!$A$2:$A$2000,1,),"")&lt;&gt;""</f>
        <v>0</v>
      </c>
      <c r="E1930" t="s">
        <v>4845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1540</v>
      </c>
      <c r="B1931" t="s">
        <v>938</v>
      </c>
      <c r="D1931" t="b">
        <f>IFERROR(VLOOKUP(B1931,PatData!$A$2:$A$2000,1,),"")&lt;&gt;""</f>
        <v>0</v>
      </c>
      <c r="E1931" t="s">
        <v>4845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5135</v>
      </c>
      <c r="B1932" t="s">
        <v>939</v>
      </c>
      <c r="D1932" t="b">
        <f>IFERROR(VLOOKUP(B1932,PatData!$A$2:$A$2000,1,),"")&lt;&gt;""</f>
        <v>0</v>
      </c>
      <c r="E1932" t="s">
        <v>4845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5285</v>
      </c>
      <c r="B1933" t="s">
        <v>940</v>
      </c>
      <c r="D1933" t="b">
        <f>IFERROR(VLOOKUP(B1933,PatData!$A$2:$A$2000,1,),"")&lt;&gt;""</f>
        <v>0</v>
      </c>
      <c r="E1933" t="s">
        <v>4845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5137</v>
      </c>
      <c r="B1934" t="s">
        <v>941</v>
      </c>
      <c r="D1934" t="b">
        <f>IFERROR(VLOOKUP(B1934,PatData!$A$2:$A$2000,1,),"")&lt;&gt;""</f>
        <v>0</v>
      </c>
      <c r="E1934" t="s">
        <v>4845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5138</v>
      </c>
      <c r="B1935" t="s">
        <v>942</v>
      </c>
      <c r="D1935" t="b">
        <f>IFERROR(VLOOKUP(B1935,PatData!$A$2:$A$2000,1,),"")&lt;&gt;""</f>
        <v>0</v>
      </c>
      <c r="E1935" t="s">
        <v>4845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5286</v>
      </c>
      <c r="B1936" t="s">
        <v>943</v>
      </c>
      <c r="D1936" t="b">
        <f>IFERROR(VLOOKUP(B1936,PatData!$A$2:$A$2000,1,),"")&lt;&gt;""</f>
        <v>0</v>
      </c>
      <c r="E1936" t="s">
        <v>4845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5140</v>
      </c>
      <c r="B1937" t="s">
        <v>944</v>
      </c>
      <c r="D1937" t="b">
        <f>IFERROR(VLOOKUP(B1937,PatData!$A$2:$A$2000,1,),"")&lt;&gt;""</f>
        <v>0</v>
      </c>
      <c r="E1937" t="s">
        <v>4845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5141</v>
      </c>
      <c r="B1938" t="s">
        <v>945</v>
      </c>
      <c r="D1938" t="b">
        <f>IFERROR(VLOOKUP(B1938,PatData!$A$2:$A$2000,1,),"")&lt;&gt;""</f>
        <v>0</v>
      </c>
      <c r="E1938" t="s">
        <v>4845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E1939"/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4177</v>
      </c>
      <c r="B1" s="219" t="s">
        <v>4157</v>
      </c>
      <c r="C1" s="219" t="s">
        <v>4163</v>
      </c>
      <c r="E1" s="218" t="s">
        <v>262</v>
      </c>
      <c r="F1" s="218" t="s">
        <v>465</v>
      </c>
      <c r="J1" s="209" t="s">
        <v>4192</v>
      </c>
      <c r="K1" s="209"/>
      <c r="L1" s="209" t="s">
        <v>4193</v>
      </c>
      <c r="O1" s="209"/>
    </row>
    <row r="2" spans="1:16" ht="15" x14ac:dyDescent="0.25">
      <c r="A2" s="417" t="s">
        <v>178</v>
      </c>
      <c r="B2" s="218">
        <v>1</v>
      </c>
      <c r="C2" s="417" t="s">
        <v>4162</v>
      </c>
      <c r="K2" s="212" t="s">
        <v>4195</v>
      </c>
      <c r="L2" s="208" t="s">
        <v>121</v>
      </c>
      <c r="M2" s="208" t="s">
        <v>56</v>
      </c>
      <c r="N2" s="208" t="s">
        <v>122</v>
      </c>
      <c r="O2" s="209" t="s">
        <v>4164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4191</v>
      </c>
      <c r="O3" s="209" t="s">
        <v>4191</v>
      </c>
      <c r="P3" s="209" t="s">
        <v>4191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4191</v>
      </c>
      <c r="M4" s="209" t="s">
        <v>4191</v>
      </c>
      <c r="N4" s="209" t="s">
        <v>4191</v>
      </c>
      <c r="O4">
        <v>1</v>
      </c>
      <c r="P4" s="209" t="s">
        <v>4191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4191</v>
      </c>
      <c r="O5" s="209" t="s">
        <v>4191</v>
      </c>
      <c r="P5" s="209" t="s">
        <v>4191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4191</v>
      </c>
      <c r="O6" s="209" t="s">
        <v>4191</v>
      </c>
      <c r="P6" s="209" t="s">
        <v>4191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4191</v>
      </c>
      <c r="O7" s="209" t="s">
        <v>4191</v>
      </c>
      <c r="P7" s="209" t="s">
        <v>4191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4191</v>
      </c>
      <c r="O8" s="209" t="s">
        <v>4191</v>
      </c>
      <c r="P8" s="209" t="s">
        <v>4191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4191</v>
      </c>
      <c r="O9" s="209" t="s">
        <v>4191</v>
      </c>
      <c r="P9" s="209" t="s">
        <v>4191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4191</v>
      </c>
      <c r="M10" s="209" t="s">
        <v>4191</v>
      </c>
      <c r="N10" s="209">
        <v>1</v>
      </c>
      <c r="O10" s="209" t="s">
        <v>4191</v>
      </c>
      <c r="P10" s="209" t="s">
        <v>4191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4191</v>
      </c>
      <c r="M11" s="209" t="s">
        <v>4191</v>
      </c>
      <c r="N11" s="209" t="s">
        <v>4191</v>
      </c>
      <c r="O11" s="209" t="s">
        <v>4191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4164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4191</v>
      </c>
      <c r="O12" s="209" t="s">
        <v>4191</v>
      </c>
      <c r="P12" s="209" t="s">
        <v>4191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4165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5075</v>
      </c>
    </row>
    <row r="4" spans="1:21" ht="15" x14ac:dyDescent="0.25">
      <c r="A4" s="460" t="s">
        <v>4178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5076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5077</v>
      </c>
    </row>
    <row r="8" spans="1:21" x14ac:dyDescent="0.2">
      <c r="A8" s="348" t="s">
        <v>4172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5078</v>
      </c>
    </row>
    <row r="10" spans="1:21" x14ac:dyDescent="0.2">
      <c r="A10" s="348" t="s">
        <v>4173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5079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5080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5081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5082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5083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5084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5085</v>
      </c>
      <c r="S17" s="446"/>
      <c r="U17" s="446"/>
    </row>
    <row r="18" spans="1:21" x14ac:dyDescent="0.2">
      <c r="A18" s="348" t="s">
        <v>4174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4175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4360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5086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5087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>
        <v>40</v>
      </c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4890</v>
      </c>
      <c r="B1" s="571" t="s">
        <v>4182</v>
      </c>
      <c r="O1" s="465" t="s">
        <v>4167</v>
      </c>
      <c r="P1" s="571" t="s">
        <v>4892</v>
      </c>
      <c r="AG1" s="467"/>
      <c r="AH1" s="464"/>
      <c r="AI1" s="467"/>
    </row>
    <row r="2" spans="1:35" x14ac:dyDescent="0.2">
      <c r="B2" s="466" t="s">
        <v>4162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4181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4891</v>
      </c>
      <c r="B43" s="571" t="s">
        <v>4183</v>
      </c>
      <c r="O43" s="465" t="s">
        <v>4168</v>
      </c>
      <c r="P43" s="571" t="s">
        <v>4893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41528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612"/>
  <sheetViews>
    <sheetView topLeftCell="A813" workbookViewId="0">
      <selection sqref="A1:B161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906</v>
      </c>
      <c r="B2" t="s">
        <v>3594</v>
      </c>
    </row>
    <row r="3" spans="1:2" x14ac:dyDescent="0.2">
      <c r="A3" t="s">
        <v>907</v>
      </c>
      <c r="B3" t="s">
        <v>2828</v>
      </c>
    </row>
    <row r="4" spans="1:2" x14ac:dyDescent="0.2">
      <c r="A4" t="s">
        <v>908</v>
      </c>
      <c r="B4" t="s">
        <v>3594</v>
      </c>
    </row>
    <row r="5" spans="1:2" x14ac:dyDescent="0.2">
      <c r="A5" t="s">
        <v>909</v>
      </c>
      <c r="B5" t="s">
        <v>3594</v>
      </c>
    </row>
    <row r="6" spans="1:2" x14ac:dyDescent="0.2">
      <c r="A6" t="s">
        <v>910</v>
      </c>
      <c r="B6">
        <v>1462</v>
      </c>
    </row>
    <row r="7" spans="1:2" x14ac:dyDescent="0.2">
      <c r="A7" t="s">
        <v>5287</v>
      </c>
      <c r="B7" t="s">
        <v>3594</v>
      </c>
    </row>
    <row r="8" spans="1:2" x14ac:dyDescent="0.2">
      <c r="A8" t="s">
        <v>5288</v>
      </c>
      <c r="B8" t="s">
        <v>3594</v>
      </c>
    </row>
    <row r="9" spans="1:2" x14ac:dyDescent="0.2">
      <c r="A9" t="s">
        <v>5289</v>
      </c>
      <c r="B9" t="s">
        <v>3594</v>
      </c>
    </row>
    <row r="10" spans="1:2" x14ac:dyDescent="0.2">
      <c r="A10" t="s">
        <v>5290</v>
      </c>
      <c r="B10" t="s">
        <v>3594</v>
      </c>
    </row>
    <row r="11" spans="1:2" x14ac:dyDescent="0.2">
      <c r="A11" t="s">
        <v>5291</v>
      </c>
      <c r="B11" t="s">
        <v>3594</v>
      </c>
    </row>
    <row r="12" spans="1:2" x14ac:dyDescent="0.2">
      <c r="A12" t="s">
        <v>5292</v>
      </c>
      <c r="B12" t="s">
        <v>3594</v>
      </c>
    </row>
    <row r="13" spans="1:2" x14ac:dyDescent="0.2">
      <c r="A13" t="s">
        <v>5293</v>
      </c>
      <c r="B13" t="s">
        <v>3594</v>
      </c>
    </row>
    <row r="14" spans="1:2" x14ac:dyDescent="0.2">
      <c r="A14" t="s">
        <v>5294</v>
      </c>
      <c r="B14" t="s">
        <v>3594</v>
      </c>
    </row>
    <row r="15" spans="1:2" x14ac:dyDescent="0.2">
      <c r="A15" t="s">
        <v>5295</v>
      </c>
      <c r="B15" t="s">
        <v>3594</v>
      </c>
    </row>
    <row r="16" spans="1:2" x14ac:dyDescent="0.2">
      <c r="A16" t="s">
        <v>5296</v>
      </c>
      <c r="B16" t="s">
        <v>3594</v>
      </c>
    </row>
    <row r="17" spans="1:2" x14ac:dyDescent="0.2">
      <c r="A17" t="s">
        <v>5297</v>
      </c>
      <c r="B17" t="s">
        <v>3594</v>
      </c>
    </row>
    <row r="18" spans="1:2" x14ac:dyDescent="0.2">
      <c r="A18" t="s">
        <v>5298</v>
      </c>
      <c r="B18" t="s">
        <v>3594</v>
      </c>
    </row>
    <row r="19" spans="1:2" x14ac:dyDescent="0.2">
      <c r="A19" t="s">
        <v>5299</v>
      </c>
      <c r="B19" t="s">
        <v>3594</v>
      </c>
    </row>
    <row r="20" spans="1:2" x14ac:dyDescent="0.2">
      <c r="A20" t="s">
        <v>5300</v>
      </c>
      <c r="B20" t="s">
        <v>3594</v>
      </c>
    </row>
    <row r="21" spans="1:2" x14ac:dyDescent="0.2">
      <c r="A21" t="s">
        <v>1760</v>
      </c>
      <c r="B21" t="s">
        <v>3594</v>
      </c>
    </row>
    <row r="22" spans="1:2" x14ac:dyDescent="0.2">
      <c r="A22" t="s">
        <v>1761</v>
      </c>
      <c r="B22" t="s">
        <v>3594</v>
      </c>
    </row>
    <row r="23" spans="1:2" x14ac:dyDescent="0.2">
      <c r="A23" t="s">
        <v>1762</v>
      </c>
      <c r="B23" t="s">
        <v>3594</v>
      </c>
    </row>
    <row r="24" spans="1:2" x14ac:dyDescent="0.2">
      <c r="A24" t="s">
        <v>1763</v>
      </c>
      <c r="B24" t="s">
        <v>3594</v>
      </c>
    </row>
    <row r="25" spans="1:2" x14ac:dyDescent="0.2">
      <c r="A25" t="s">
        <v>1764</v>
      </c>
      <c r="B25" t="s">
        <v>3594</v>
      </c>
    </row>
    <row r="26" spans="1:2" x14ac:dyDescent="0.2">
      <c r="A26" t="s">
        <v>1765</v>
      </c>
      <c r="B26" t="s">
        <v>3594</v>
      </c>
    </row>
    <row r="27" spans="1:2" x14ac:dyDescent="0.2">
      <c r="A27" t="s">
        <v>1766</v>
      </c>
      <c r="B27" t="s">
        <v>3594</v>
      </c>
    </row>
    <row r="28" spans="1:2" x14ac:dyDescent="0.2">
      <c r="A28" t="s">
        <v>1767</v>
      </c>
      <c r="B28" t="s">
        <v>3594</v>
      </c>
    </row>
    <row r="29" spans="1:2" x14ac:dyDescent="0.2">
      <c r="A29" t="s">
        <v>1768</v>
      </c>
      <c r="B29" t="s">
        <v>3594</v>
      </c>
    </row>
    <row r="30" spans="1:2" x14ac:dyDescent="0.2">
      <c r="A30" t="s">
        <v>1769</v>
      </c>
      <c r="B30" t="s">
        <v>3594</v>
      </c>
    </row>
    <row r="31" spans="1:2" x14ac:dyDescent="0.2">
      <c r="A31" t="s">
        <v>1770</v>
      </c>
      <c r="B31" t="s">
        <v>3594</v>
      </c>
    </row>
    <row r="32" spans="1:2" x14ac:dyDescent="0.2">
      <c r="A32" t="s">
        <v>1771</v>
      </c>
      <c r="B32" t="s">
        <v>3594</v>
      </c>
    </row>
    <row r="33" spans="1:2" x14ac:dyDescent="0.2">
      <c r="A33" t="s">
        <v>1772</v>
      </c>
      <c r="B33" t="s">
        <v>3594</v>
      </c>
    </row>
    <row r="34" spans="1:2" x14ac:dyDescent="0.2">
      <c r="A34" t="s">
        <v>1773</v>
      </c>
      <c r="B34" t="s">
        <v>3594</v>
      </c>
    </row>
    <row r="35" spans="1:2" x14ac:dyDescent="0.2">
      <c r="A35" t="s">
        <v>1774</v>
      </c>
      <c r="B35" t="s">
        <v>3594</v>
      </c>
    </row>
    <row r="36" spans="1:2" x14ac:dyDescent="0.2">
      <c r="A36" t="s">
        <v>1775</v>
      </c>
      <c r="B36" t="s">
        <v>3594</v>
      </c>
    </row>
    <row r="37" spans="1:2" x14ac:dyDescent="0.2">
      <c r="A37" t="s">
        <v>1776</v>
      </c>
      <c r="B37" t="s">
        <v>3594</v>
      </c>
    </row>
    <row r="38" spans="1:2" x14ac:dyDescent="0.2">
      <c r="A38" t="s">
        <v>1777</v>
      </c>
      <c r="B38" t="s">
        <v>3594</v>
      </c>
    </row>
    <row r="39" spans="1:2" x14ac:dyDescent="0.2">
      <c r="A39" t="s">
        <v>1778</v>
      </c>
      <c r="B39" t="s">
        <v>3594</v>
      </c>
    </row>
    <row r="40" spans="1:2" x14ac:dyDescent="0.2">
      <c r="A40" t="s">
        <v>1779</v>
      </c>
      <c r="B40" t="s">
        <v>3594</v>
      </c>
    </row>
    <row r="41" spans="1:2" x14ac:dyDescent="0.2">
      <c r="A41" t="s">
        <v>1780</v>
      </c>
      <c r="B41" t="s">
        <v>3594</v>
      </c>
    </row>
    <row r="42" spans="1:2" x14ac:dyDescent="0.2">
      <c r="A42" t="s">
        <v>1781</v>
      </c>
      <c r="B42" t="s">
        <v>3594</v>
      </c>
    </row>
    <row r="43" spans="1:2" x14ac:dyDescent="0.2">
      <c r="A43" t="s">
        <v>1782</v>
      </c>
      <c r="B43" t="s">
        <v>3594</v>
      </c>
    </row>
    <row r="44" spans="1:2" x14ac:dyDescent="0.2">
      <c r="A44" t="s">
        <v>1783</v>
      </c>
      <c r="B44" t="s">
        <v>3594</v>
      </c>
    </row>
    <row r="45" spans="1:2" x14ac:dyDescent="0.2">
      <c r="A45" t="s">
        <v>1784</v>
      </c>
      <c r="B45" t="s">
        <v>3594</v>
      </c>
    </row>
    <row r="46" spans="1:2" x14ac:dyDescent="0.2">
      <c r="A46" t="s">
        <v>1785</v>
      </c>
      <c r="B46" t="s">
        <v>3594</v>
      </c>
    </row>
    <row r="47" spans="1:2" x14ac:dyDescent="0.2">
      <c r="A47" t="s">
        <v>1786</v>
      </c>
      <c r="B47" t="s">
        <v>3594</v>
      </c>
    </row>
    <row r="48" spans="1:2" x14ac:dyDescent="0.2">
      <c r="A48" t="s">
        <v>1787</v>
      </c>
      <c r="B48" t="s">
        <v>3594</v>
      </c>
    </row>
    <row r="49" spans="1:2" x14ac:dyDescent="0.2">
      <c r="A49" t="s">
        <v>1788</v>
      </c>
      <c r="B49" t="s">
        <v>3594</v>
      </c>
    </row>
    <row r="50" spans="1:2" x14ac:dyDescent="0.2">
      <c r="A50" t="s">
        <v>1789</v>
      </c>
      <c r="B50" t="s">
        <v>3594</v>
      </c>
    </row>
    <row r="51" spans="1:2" x14ac:dyDescent="0.2">
      <c r="A51" t="s">
        <v>1790</v>
      </c>
      <c r="B51" t="s">
        <v>3594</v>
      </c>
    </row>
    <row r="52" spans="1:2" x14ac:dyDescent="0.2">
      <c r="A52" t="s">
        <v>1791</v>
      </c>
      <c r="B52" t="s">
        <v>3594</v>
      </c>
    </row>
    <row r="53" spans="1:2" x14ac:dyDescent="0.2">
      <c r="A53" t="s">
        <v>1792</v>
      </c>
      <c r="B53" t="s">
        <v>3594</v>
      </c>
    </row>
    <row r="54" spans="1:2" x14ac:dyDescent="0.2">
      <c r="A54" t="s">
        <v>1793</v>
      </c>
      <c r="B54" t="s">
        <v>3594</v>
      </c>
    </row>
    <row r="55" spans="1:2" x14ac:dyDescent="0.2">
      <c r="A55" t="s">
        <v>1794</v>
      </c>
      <c r="B55" t="s">
        <v>3594</v>
      </c>
    </row>
    <row r="56" spans="1:2" x14ac:dyDescent="0.2">
      <c r="A56" t="s">
        <v>1795</v>
      </c>
      <c r="B56" t="s">
        <v>3594</v>
      </c>
    </row>
    <row r="57" spans="1:2" x14ac:dyDescent="0.2">
      <c r="A57" t="s">
        <v>1796</v>
      </c>
      <c r="B57" t="s">
        <v>3594</v>
      </c>
    </row>
    <row r="58" spans="1:2" x14ac:dyDescent="0.2">
      <c r="A58" t="s">
        <v>1797</v>
      </c>
      <c r="B58" t="s">
        <v>3594</v>
      </c>
    </row>
    <row r="59" spans="1:2" x14ac:dyDescent="0.2">
      <c r="A59" t="s">
        <v>1798</v>
      </c>
      <c r="B59" t="s">
        <v>3594</v>
      </c>
    </row>
    <row r="60" spans="1:2" x14ac:dyDescent="0.2">
      <c r="A60" t="s">
        <v>1799</v>
      </c>
      <c r="B60" t="s">
        <v>3594</v>
      </c>
    </row>
    <row r="61" spans="1:2" x14ac:dyDescent="0.2">
      <c r="A61" t="s">
        <v>1800</v>
      </c>
      <c r="B61" t="s">
        <v>3594</v>
      </c>
    </row>
    <row r="62" spans="1:2" x14ac:dyDescent="0.2">
      <c r="A62" t="s">
        <v>1801</v>
      </c>
      <c r="B62" t="s">
        <v>3594</v>
      </c>
    </row>
    <row r="63" spans="1:2" x14ac:dyDescent="0.2">
      <c r="A63" t="s">
        <v>1802</v>
      </c>
      <c r="B63" t="s">
        <v>3594</v>
      </c>
    </row>
    <row r="64" spans="1:2" x14ac:dyDescent="0.2">
      <c r="A64" t="s">
        <v>1803</v>
      </c>
      <c r="B64" t="s">
        <v>3594</v>
      </c>
    </row>
    <row r="65" spans="1:2" x14ac:dyDescent="0.2">
      <c r="A65" t="s">
        <v>1804</v>
      </c>
      <c r="B65" t="s">
        <v>3594</v>
      </c>
    </row>
    <row r="66" spans="1:2" x14ac:dyDescent="0.2">
      <c r="A66" t="s">
        <v>1805</v>
      </c>
      <c r="B66" t="s">
        <v>3594</v>
      </c>
    </row>
    <row r="67" spans="1:2" x14ac:dyDescent="0.2">
      <c r="A67" t="s">
        <v>1806</v>
      </c>
      <c r="B67" t="s">
        <v>3594</v>
      </c>
    </row>
    <row r="68" spans="1:2" x14ac:dyDescent="0.2">
      <c r="A68" t="s">
        <v>1807</v>
      </c>
      <c r="B68" t="s">
        <v>3594</v>
      </c>
    </row>
    <row r="69" spans="1:2" x14ac:dyDescent="0.2">
      <c r="A69" t="s">
        <v>1808</v>
      </c>
      <c r="B69" t="s">
        <v>3594</v>
      </c>
    </row>
    <row r="70" spans="1:2" x14ac:dyDescent="0.2">
      <c r="A70" t="s">
        <v>1809</v>
      </c>
      <c r="B70" t="s">
        <v>3594</v>
      </c>
    </row>
    <row r="71" spans="1:2" x14ac:dyDescent="0.2">
      <c r="A71" t="s">
        <v>1810</v>
      </c>
      <c r="B71" t="s">
        <v>3594</v>
      </c>
    </row>
    <row r="72" spans="1:2" x14ac:dyDescent="0.2">
      <c r="A72" t="s">
        <v>1811</v>
      </c>
      <c r="B72" t="s">
        <v>3594</v>
      </c>
    </row>
    <row r="73" spans="1:2" x14ac:dyDescent="0.2">
      <c r="A73" t="s">
        <v>1812</v>
      </c>
      <c r="B73" t="s">
        <v>3594</v>
      </c>
    </row>
    <row r="74" spans="1:2" x14ac:dyDescent="0.2">
      <c r="A74" t="s">
        <v>1813</v>
      </c>
      <c r="B74" t="s">
        <v>3594</v>
      </c>
    </row>
    <row r="75" spans="1:2" x14ac:dyDescent="0.2">
      <c r="A75" t="s">
        <v>1814</v>
      </c>
      <c r="B75" t="s">
        <v>3594</v>
      </c>
    </row>
    <row r="76" spans="1:2" x14ac:dyDescent="0.2">
      <c r="A76" t="s">
        <v>1815</v>
      </c>
      <c r="B76" t="s">
        <v>3594</v>
      </c>
    </row>
    <row r="77" spans="1:2" x14ac:dyDescent="0.2">
      <c r="A77" t="s">
        <v>1816</v>
      </c>
      <c r="B77" t="s">
        <v>3594</v>
      </c>
    </row>
    <row r="78" spans="1:2" x14ac:dyDescent="0.2">
      <c r="A78" t="s">
        <v>1817</v>
      </c>
      <c r="B78" t="s">
        <v>3594</v>
      </c>
    </row>
    <row r="79" spans="1:2" x14ac:dyDescent="0.2">
      <c r="A79" t="s">
        <v>1818</v>
      </c>
      <c r="B79" t="s">
        <v>3594</v>
      </c>
    </row>
    <row r="80" spans="1:2" x14ac:dyDescent="0.2">
      <c r="A80" t="s">
        <v>1819</v>
      </c>
      <c r="B80" t="s">
        <v>3594</v>
      </c>
    </row>
    <row r="81" spans="1:2" x14ac:dyDescent="0.2">
      <c r="A81" t="s">
        <v>1820</v>
      </c>
      <c r="B81">
        <v>0</v>
      </c>
    </row>
    <row r="82" spans="1:2" x14ac:dyDescent="0.2">
      <c r="A82" t="s">
        <v>1821</v>
      </c>
      <c r="B82">
        <v>0</v>
      </c>
    </row>
    <row r="83" spans="1:2" x14ac:dyDescent="0.2">
      <c r="A83" t="s">
        <v>1822</v>
      </c>
      <c r="B83">
        <v>0</v>
      </c>
    </row>
    <row r="84" spans="1:2" x14ac:dyDescent="0.2">
      <c r="A84" t="s">
        <v>1823</v>
      </c>
      <c r="B84">
        <v>0</v>
      </c>
    </row>
    <row r="85" spans="1:2" x14ac:dyDescent="0.2">
      <c r="A85" t="s">
        <v>1824</v>
      </c>
      <c r="B85">
        <v>0</v>
      </c>
    </row>
    <row r="86" spans="1:2" x14ac:dyDescent="0.2">
      <c r="A86" t="s">
        <v>1825</v>
      </c>
      <c r="B86">
        <v>0</v>
      </c>
    </row>
    <row r="87" spans="1:2" x14ac:dyDescent="0.2">
      <c r="A87" t="s">
        <v>1826</v>
      </c>
      <c r="B87">
        <v>0</v>
      </c>
    </row>
    <row r="88" spans="1:2" x14ac:dyDescent="0.2">
      <c r="A88" t="s">
        <v>1827</v>
      </c>
      <c r="B88">
        <v>0</v>
      </c>
    </row>
    <row r="89" spans="1:2" x14ac:dyDescent="0.2">
      <c r="A89" t="s">
        <v>1828</v>
      </c>
      <c r="B89">
        <v>0</v>
      </c>
    </row>
    <row r="90" spans="1:2" x14ac:dyDescent="0.2">
      <c r="A90" t="s">
        <v>1829</v>
      </c>
      <c r="B90">
        <v>0</v>
      </c>
    </row>
    <row r="91" spans="1:2" x14ac:dyDescent="0.2">
      <c r="A91" t="s">
        <v>1830</v>
      </c>
      <c r="B91">
        <v>0</v>
      </c>
    </row>
    <row r="92" spans="1:2" x14ac:dyDescent="0.2">
      <c r="A92" t="s">
        <v>1831</v>
      </c>
      <c r="B92">
        <v>0</v>
      </c>
    </row>
    <row r="93" spans="1:2" x14ac:dyDescent="0.2">
      <c r="A93" t="s">
        <v>1832</v>
      </c>
      <c r="B93">
        <v>0</v>
      </c>
    </row>
    <row r="94" spans="1:2" x14ac:dyDescent="0.2">
      <c r="A94" t="s">
        <v>1833</v>
      </c>
      <c r="B94">
        <v>0</v>
      </c>
    </row>
    <row r="95" spans="1:2" x14ac:dyDescent="0.2">
      <c r="A95" t="s">
        <v>1834</v>
      </c>
      <c r="B95">
        <v>0</v>
      </c>
    </row>
    <row r="96" spans="1:2" x14ac:dyDescent="0.2">
      <c r="A96" t="s">
        <v>1835</v>
      </c>
      <c r="B96">
        <v>0</v>
      </c>
    </row>
    <row r="97" spans="1:2" x14ac:dyDescent="0.2">
      <c r="A97" t="s">
        <v>1836</v>
      </c>
      <c r="B97">
        <v>0</v>
      </c>
    </row>
    <row r="98" spans="1:2" x14ac:dyDescent="0.2">
      <c r="A98" t="s">
        <v>1837</v>
      </c>
      <c r="B98">
        <v>0</v>
      </c>
    </row>
    <row r="99" spans="1:2" x14ac:dyDescent="0.2">
      <c r="A99" t="s">
        <v>1838</v>
      </c>
      <c r="B99">
        <v>0</v>
      </c>
    </row>
    <row r="100" spans="1:2" x14ac:dyDescent="0.2">
      <c r="A100" t="s">
        <v>1839</v>
      </c>
      <c r="B100">
        <v>0</v>
      </c>
    </row>
    <row r="101" spans="1:2" x14ac:dyDescent="0.2">
      <c r="A101" t="s">
        <v>1840</v>
      </c>
      <c r="B101">
        <v>0</v>
      </c>
    </row>
    <row r="102" spans="1:2" x14ac:dyDescent="0.2">
      <c r="A102" t="s">
        <v>1841</v>
      </c>
      <c r="B102">
        <v>0</v>
      </c>
    </row>
    <row r="103" spans="1:2" x14ac:dyDescent="0.2">
      <c r="A103" t="s">
        <v>1842</v>
      </c>
      <c r="B103">
        <v>0</v>
      </c>
    </row>
    <row r="104" spans="1:2" x14ac:dyDescent="0.2">
      <c r="A104" t="s">
        <v>1843</v>
      </c>
      <c r="B104">
        <v>0</v>
      </c>
    </row>
    <row r="105" spans="1:2" x14ac:dyDescent="0.2">
      <c r="A105" t="s">
        <v>1844</v>
      </c>
      <c r="B105">
        <v>0</v>
      </c>
    </row>
    <row r="106" spans="1:2" x14ac:dyDescent="0.2">
      <c r="A106" t="s">
        <v>1845</v>
      </c>
      <c r="B106">
        <v>0</v>
      </c>
    </row>
    <row r="107" spans="1:2" x14ac:dyDescent="0.2">
      <c r="A107" t="s">
        <v>1846</v>
      </c>
      <c r="B107">
        <v>0</v>
      </c>
    </row>
    <row r="108" spans="1:2" x14ac:dyDescent="0.2">
      <c r="A108" t="s">
        <v>1847</v>
      </c>
      <c r="B108">
        <v>0</v>
      </c>
    </row>
    <row r="109" spans="1:2" x14ac:dyDescent="0.2">
      <c r="A109" t="s">
        <v>1848</v>
      </c>
      <c r="B109">
        <v>0</v>
      </c>
    </row>
    <row r="110" spans="1:2" x14ac:dyDescent="0.2">
      <c r="A110" t="s">
        <v>1849</v>
      </c>
      <c r="B110">
        <v>0</v>
      </c>
    </row>
    <row r="111" spans="1:2" x14ac:dyDescent="0.2">
      <c r="A111" t="s">
        <v>1850</v>
      </c>
      <c r="B111" t="s">
        <v>3594</v>
      </c>
    </row>
    <row r="112" spans="1:2" x14ac:dyDescent="0.2">
      <c r="A112" t="s">
        <v>1851</v>
      </c>
      <c r="B112" t="s">
        <v>3594</v>
      </c>
    </row>
    <row r="113" spans="1:2" x14ac:dyDescent="0.2">
      <c r="A113" t="s">
        <v>1852</v>
      </c>
      <c r="B113" t="s">
        <v>3594</v>
      </c>
    </row>
    <row r="114" spans="1:2" x14ac:dyDescent="0.2">
      <c r="A114" t="s">
        <v>1853</v>
      </c>
      <c r="B114" t="s">
        <v>3594</v>
      </c>
    </row>
    <row r="115" spans="1:2" x14ac:dyDescent="0.2">
      <c r="A115" t="s">
        <v>1854</v>
      </c>
      <c r="B115" t="s">
        <v>3594</v>
      </c>
    </row>
    <row r="116" spans="1:2" x14ac:dyDescent="0.2">
      <c r="A116" t="s">
        <v>1855</v>
      </c>
      <c r="B116" t="s">
        <v>3594</v>
      </c>
    </row>
    <row r="117" spans="1:2" x14ac:dyDescent="0.2">
      <c r="A117" t="s">
        <v>1856</v>
      </c>
      <c r="B117" t="s">
        <v>3594</v>
      </c>
    </row>
    <row r="118" spans="1:2" x14ac:dyDescent="0.2">
      <c r="A118" t="s">
        <v>1857</v>
      </c>
      <c r="B118" t="s">
        <v>3594</v>
      </c>
    </row>
    <row r="119" spans="1:2" x14ac:dyDescent="0.2">
      <c r="A119" t="s">
        <v>1858</v>
      </c>
      <c r="B119" t="s">
        <v>3594</v>
      </c>
    </row>
    <row r="120" spans="1:2" x14ac:dyDescent="0.2">
      <c r="A120" t="s">
        <v>1859</v>
      </c>
      <c r="B120" t="s">
        <v>3594</v>
      </c>
    </row>
    <row r="121" spans="1:2" x14ac:dyDescent="0.2">
      <c r="A121" t="s">
        <v>1860</v>
      </c>
      <c r="B121" t="s">
        <v>3594</v>
      </c>
    </row>
    <row r="122" spans="1:2" x14ac:dyDescent="0.2">
      <c r="A122" t="s">
        <v>1861</v>
      </c>
      <c r="B122" t="s">
        <v>3594</v>
      </c>
    </row>
    <row r="123" spans="1:2" x14ac:dyDescent="0.2">
      <c r="A123" t="s">
        <v>1862</v>
      </c>
      <c r="B123" t="s">
        <v>3594</v>
      </c>
    </row>
    <row r="124" spans="1:2" x14ac:dyDescent="0.2">
      <c r="A124" t="s">
        <v>1863</v>
      </c>
      <c r="B124" t="s">
        <v>3594</v>
      </c>
    </row>
    <row r="125" spans="1:2" x14ac:dyDescent="0.2">
      <c r="A125" t="s">
        <v>1864</v>
      </c>
      <c r="B125" t="s">
        <v>3594</v>
      </c>
    </row>
    <row r="126" spans="1:2" x14ac:dyDescent="0.2">
      <c r="A126" t="s">
        <v>1865</v>
      </c>
      <c r="B126" t="s">
        <v>3594</v>
      </c>
    </row>
    <row r="127" spans="1:2" x14ac:dyDescent="0.2">
      <c r="A127" t="s">
        <v>1866</v>
      </c>
      <c r="B127" t="s">
        <v>3594</v>
      </c>
    </row>
    <row r="128" spans="1:2" x14ac:dyDescent="0.2">
      <c r="A128" t="s">
        <v>1867</v>
      </c>
      <c r="B128" t="s">
        <v>3594</v>
      </c>
    </row>
    <row r="129" spans="1:2" x14ac:dyDescent="0.2">
      <c r="A129" t="s">
        <v>1868</v>
      </c>
      <c r="B129" t="s">
        <v>3594</v>
      </c>
    </row>
    <row r="130" spans="1:2" x14ac:dyDescent="0.2">
      <c r="A130" t="s">
        <v>1869</v>
      </c>
      <c r="B130" t="s">
        <v>3594</v>
      </c>
    </row>
    <row r="131" spans="1:2" x14ac:dyDescent="0.2">
      <c r="A131" t="s">
        <v>1870</v>
      </c>
      <c r="B131" t="s">
        <v>3594</v>
      </c>
    </row>
    <row r="132" spans="1:2" x14ac:dyDescent="0.2">
      <c r="A132" t="s">
        <v>1871</v>
      </c>
      <c r="B132" t="s">
        <v>3594</v>
      </c>
    </row>
    <row r="133" spans="1:2" x14ac:dyDescent="0.2">
      <c r="A133" t="s">
        <v>1872</v>
      </c>
      <c r="B133" t="s">
        <v>3594</v>
      </c>
    </row>
    <row r="134" spans="1:2" x14ac:dyDescent="0.2">
      <c r="A134" t="s">
        <v>1873</v>
      </c>
      <c r="B134" t="s">
        <v>3594</v>
      </c>
    </row>
    <row r="135" spans="1:2" x14ac:dyDescent="0.2">
      <c r="A135" t="s">
        <v>1874</v>
      </c>
      <c r="B135" t="s">
        <v>3594</v>
      </c>
    </row>
    <row r="136" spans="1:2" x14ac:dyDescent="0.2">
      <c r="A136" t="s">
        <v>1875</v>
      </c>
      <c r="B136" t="s">
        <v>3594</v>
      </c>
    </row>
    <row r="137" spans="1:2" x14ac:dyDescent="0.2">
      <c r="A137" t="s">
        <v>1876</v>
      </c>
      <c r="B137" t="s">
        <v>3594</v>
      </c>
    </row>
    <row r="138" spans="1:2" x14ac:dyDescent="0.2">
      <c r="A138" t="s">
        <v>1877</v>
      </c>
      <c r="B138" t="s">
        <v>3594</v>
      </c>
    </row>
    <row r="139" spans="1:2" x14ac:dyDescent="0.2">
      <c r="A139" t="s">
        <v>1878</v>
      </c>
      <c r="B139" t="s">
        <v>3594</v>
      </c>
    </row>
    <row r="140" spans="1:2" x14ac:dyDescent="0.2">
      <c r="A140" t="s">
        <v>1879</v>
      </c>
      <c r="B140" t="s">
        <v>3594</v>
      </c>
    </row>
    <row r="141" spans="1:2" x14ac:dyDescent="0.2">
      <c r="A141" t="s">
        <v>1880</v>
      </c>
      <c r="B141" t="s">
        <v>3594</v>
      </c>
    </row>
    <row r="142" spans="1:2" x14ac:dyDescent="0.2">
      <c r="A142" t="s">
        <v>1881</v>
      </c>
      <c r="B142" t="s">
        <v>3594</v>
      </c>
    </row>
    <row r="143" spans="1:2" x14ac:dyDescent="0.2">
      <c r="A143" t="s">
        <v>1882</v>
      </c>
      <c r="B143" t="s">
        <v>3594</v>
      </c>
    </row>
    <row r="144" spans="1:2" x14ac:dyDescent="0.2">
      <c r="A144" t="s">
        <v>1883</v>
      </c>
      <c r="B144" t="s">
        <v>3594</v>
      </c>
    </row>
    <row r="145" spans="1:2" x14ac:dyDescent="0.2">
      <c r="A145" t="s">
        <v>1884</v>
      </c>
      <c r="B145" t="s">
        <v>3594</v>
      </c>
    </row>
    <row r="146" spans="1:2" x14ac:dyDescent="0.2">
      <c r="A146" t="s">
        <v>1885</v>
      </c>
      <c r="B146" t="s">
        <v>3594</v>
      </c>
    </row>
    <row r="147" spans="1:2" x14ac:dyDescent="0.2">
      <c r="A147" t="s">
        <v>1886</v>
      </c>
      <c r="B147" t="s">
        <v>3594</v>
      </c>
    </row>
    <row r="148" spans="1:2" x14ac:dyDescent="0.2">
      <c r="A148" t="s">
        <v>1887</v>
      </c>
      <c r="B148" t="s">
        <v>3594</v>
      </c>
    </row>
    <row r="149" spans="1:2" x14ac:dyDescent="0.2">
      <c r="A149" t="s">
        <v>1888</v>
      </c>
      <c r="B149" t="s">
        <v>3594</v>
      </c>
    </row>
    <row r="150" spans="1:2" x14ac:dyDescent="0.2">
      <c r="A150" t="s">
        <v>1889</v>
      </c>
      <c r="B150" t="s">
        <v>3594</v>
      </c>
    </row>
    <row r="151" spans="1:2" x14ac:dyDescent="0.2">
      <c r="A151" t="s">
        <v>1890</v>
      </c>
      <c r="B151" t="s">
        <v>3594</v>
      </c>
    </row>
    <row r="152" spans="1:2" x14ac:dyDescent="0.2">
      <c r="A152" t="s">
        <v>1891</v>
      </c>
      <c r="B152" t="s">
        <v>3594</v>
      </c>
    </row>
    <row r="153" spans="1:2" x14ac:dyDescent="0.2">
      <c r="A153" t="s">
        <v>1892</v>
      </c>
      <c r="B153" t="s">
        <v>3594</v>
      </c>
    </row>
    <row r="154" spans="1:2" x14ac:dyDescent="0.2">
      <c r="A154" t="s">
        <v>1893</v>
      </c>
      <c r="B154" t="s">
        <v>3594</v>
      </c>
    </row>
    <row r="155" spans="1:2" x14ac:dyDescent="0.2">
      <c r="A155" t="s">
        <v>1894</v>
      </c>
      <c r="B155" t="s">
        <v>3594</v>
      </c>
    </row>
    <row r="156" spans="1:2" x14ac:dyDescent="0.2">
      <c r="A156" t="s">
        <v>1895</v>
      </c>
      <c r="B156" t="s">
        <v>3594</v>
      </c>
    </row>
    <row r="157" spans="1:2" x14ac:dyDescent="0.2">
      <c r="A157" t="s">
        <v>1896</v>
      </c>
      <c r="B157" t="s">
        <v>3594</v>
      </c>
    </row>
    <row r="158" spans="1:2" x14ac:dyDescent="0.2">
      <c r="A158" t="s">
        <v>1897</v>
      </c>
      <c r="B158" t="s">
        <v>3594</v>
      </c>
    </row>
    <row r="159" spans="1:2" x14ac:dyDescent="0.2">
      <c r="A159" t="s">
        <v>1898</v>
      </c>
      <c r="B159" t="s">
        <v>3594</v>
      </c>
    </row>
    <row r="160" spans="1:2" x14ac:dyDescent="0.2">
      <c r="A160" t="s">
        <v>1899</v>
      </c>
      <c r="B160" t="s">
        <v>3594</v>
      </c>
    </row>
    <row r="161" spans="1:2" x14ac:dyDescent="0.2">
      <c r="A161" t="s">
        <v>1900</v>
      </c>
      <c r="B161" t="s">
        <v>3594</v>
      </c>
    </row>
    <row r="162" spans="1:2" x14ac:dyDescent="0.2">
      <c r="A162" t="s">
        <v>1901</v>
      </c>
      <c r="B162" t="s">
        <v>3594</v>
      </c>
    </row>
    <row r="163" spans="1:2" x14ac:dyDescent="0.2">
      <c r="A163" t="s">
        <v>1902</v>
      </c>
      <c r="B163" t="s">
        <v>3594</v>
      </c>
    </row>
    <row r="164" spans="1:2" x14ac:dyDescent="0.2">
      <c r="A164" t="s">
        <v>1903</v>
      </c>
      <c r="B164" t="s">
        <v>3594</v>
      </c>
    </row>
    <row r="165" spans="1:2" x14ac:dyDescent="0.2">
      <c r="A165" t="s">
        <v>1904</v>
      </c>
      <c r="B165" t="s">
        <v>3594</v>
      </c>
    </row>
    <row r="166" spans="1:2" x14ac:dyDescent="0.2">
      <c r="A166" t="s">
        <v>1905</v>
      </c>
      <c r="B166" t="s">
        <v>3594</v>
      </c>
    </row>
    <row r="167" spans="1:2" x14ac:dyDescent="0.2">
      <c r="A167" t="s">
        <v>1906</v>
      </c>
      <c r="B167" t="s">
        <v>3594</v>
      </c>
    </row>
    <row r="168" spans="1:2" x14ac:dyDescent="0.2">
      <c r="A168" t="s">
        <v>1907</v>
      </c>
      <c r="B168" t="s">
        <v>3594</v>
      </c>
    </row>
    <row r="169" spans="1:2" x14ac:dyDescent="0.2">
      <c r="A169" t="s">
        <v>1908</v>
      </c>
      <c r="B169" t="s">
        <v>3594</v>
      </c>
    </row>
    <row r="170" spans="1:2" x14ac:dyDescent="0.2">
      <c r="A170" t="s">
        <v>1909</v>
      </c>
      <c r="B170" t="s">
        <v>3594</v>
      </c>
    </row>
    <row r="171" spans="1:2" x14ac:dyDescent="0.2">
      <c r="A171" t="s">
        <v>1910</v>
      </c>
      <c r="B171" t="s">
        <v>3594</v>
      </c>
    </row>
    <row r="172" spans="1:2" x14ac:dyDescent="0.2">
      <c r="A172" t="s">
        <v>1911</v>
      </c>
      <c r="B172" t="s">
        <v>3594</v>
      </c>
    </row>
    <row r="173" spans="1:2" x14ac:dyDescent="0.2">
      <c r="A173" t="s">
        <v>1912</v>
      </c>
      <c r="B173" t="s">
        <v>3594</v>
      </c>
    </row>
    <row r="174" spans="1:2" x14ac:dyDescent="0.2">
      <c r="A174" t="s">
        <v>1913</v>
      </c>
      <c r="B174" t="s">
        <v>3594</v>
      </c>
    </row>
    <row r="175" spans="1:2" x14ac:dyDescent="0.2">
      <c r="A175" t="s">
        <v>1914</v>
      </c>
      <c r="B175" t="s">
        <v>3594</v>
      </c>
    </row>
    <row r="176" spans="1:2" x14ac:dyDescent="0.2">
      <c r="A176" t="s">
        <v>1915</v>
      </c>
      <c r="B176" t="s">
        <v>3594</v>
      </c>
    </row>
    <row r="177" spans="1:2" x14ac:dyDescent="0.2">
      <c r="A177" t="s">
        <v>1916</v>
      </c>
      <c r="B177" t="s">
        <v>3594</v>
      </c>
    </row>
    <row r="178" spans="1:2" x14ac:dyDescent="0.2">
      <c r="A178" t="s">
        <v>1917</v>
      </c>
      <c r="B178" t="s">
        <v>3594</v>
      </c>
    </row>
    <row r="179" spans="1:2" x14ac:dyDescent="0.2">
      <c r="A179" t="s">
        <v>1918</v>
      </c>
      <c r="B179" t="s">
        <v>3594</v>
      </c>
    </row>
    <row r="180" spans="1:2" x14ac:dyDescent="0.2">
      <c r="A180" t="s">
        <v>1919</v>
      </c>
      <c r="B180" t="s">
        <v>3594</v>
      </c>
    </row>
    <row r="181" spans="1:2" x14ac:dyDescent="0.2">
      <c r="A181" t="s">
        <v>1920</v>
      </c>
      <c r="B181" t="s">
        <v>3594</v>
      </c>
    </row>
    <row r="182" spans="1:2" x14ac:dyDescent="0.2">
      <c r="A182" t="s">
        <v>1921</v>
      </c>
      <c r="B182" t="s">
        <v>3594</v>
      </c>
    </row>
    <row r="183" spans="1:2" x14ac:dyDescent="0.2">
      <c r="A183" t="s">
        <v>1922</v>
      </c>
      <c r="B183" t="s">
        <v>3594</v>
      </c>
    </row>
    <row r="184" spans="1:2" x14ac:dyDescent="0.2">
      <c r="A184" t="s">
        <v>1923</v>
      </c>
      <c r="B184" t="s">
        <v>3594</v>
      </c>
    </row>
    <row r="185" spans="1:2" x14ac:dyDescent="0.2">
      <c r="A185" t="s">
        <v>1924</v>
      </c>
      <c r="B185" t="s">
        <v>3594</v>
      </c>
    </row>
    <row r="186" spans="1:2" x14ac:dyDescent="0.2">
      <c r="A186" t="s">
        <v>1925</v>
      </c>
      <c r="B186" t="s">
        <v>3594</v>
      </c>
    </row>
    <row r="187" spans="1:2" x14ac:dyDescent="0.2">
      <c r="A187" t="s">
        <v>1926</v>
      </c>
      <c r="B187" t="s">
        <v>3594</v>
      </c>
    </row>
    <row r="188" spans="1:2" x14ac:dyDescent="0.2">
      <c r="A188" t="s">
        <v>1927</v>
      </c>
      <c r="B188" t="s">
        <v>3594</v>
      </c>
    </row>
    <row r="189" spans="1:2" x14ac:dyDescent="0.2">
      <c r="A189" t="s">
        <v>1928</v>
      </c>
      <c r="B189" t="s">
        <v>3594</v>
      </c>
    </row>
    <row r="190" spans="1:2" x14ac:dyDescent="0.2">
      <c r="A190" t="s">
        <v>1929</v>
      </c>
      <c r="B190" t="s">
        <v>3594</v>
      </c>
    </row>
    <row r="191" spans="1:2" x14ac:dyDescent="0.2">
      <c r="A191" t="s">
        <v>1930</v>
      </c>
      <c r="B191" t="s">
        <v>3594</v>
      </c>
    </row>
    <row r="192" spans="1:2" x14ac:dyDescent="0.2">
      <c r="A192" t="s">
        <v>1931</v>
      </c>
      <c r="B192" t="s">
        <v>3594</v>
      </c>
    </row>
    <row r="193" spans="1:2" x14ac:dyDescent="0.2">
      <c r="A193" t="s">
        <v>1932</v>
      </c>
      <c r="B193" t="s">
        <v>3594</v>
      </c>
    </row>
    <row r="194" spans="1:2" x14ac:dyDescent="0.2">
      <c r="A194" t="s">
        <v>1933</v>
      </c>
      <c r="B194" t="s">
        <v>3594</v>
      </c>
    </row>
    <row r="195" spans="1:2" x14ac:dyDescent="0.2">
      <c r="A195" t="s">
        <v>1934</v>
      </c>
      <c r="B195" t="s">
        <v>3594</v>
      </c>
    </row>
    <row r="196" spans="1:2" x14ac:dyDescent="0.2">
      <c r="A196" t="s">
        <v>1935</v>
      </c>
      <c r="B196" t="s">
        <v>3594</v>
      </c>
    </row>
    <row r="197" spans="1:2" x14ac:dyDescent="0.2">
      <c r="A197" t="s">
        <v>1936</v>
      </c>
      <c r="B197" t="s">
        <v>3594</v>
      </c>
    </row>
    <row r="198" spans="1:2" x14ac:dyDescent="0.2">
      <c r="A198" t="s">
        <v>1937</v>
      </c>
      <c r="B198" t="s">
        <v>3594</v>
      </c>
    </row>
    <row r="199" spans="1:2" x14ac:dyDescent="0.2">
      <c r="A199" t="s">
        <v>1938</v>
      </c>
      <c r="B199" t="s">
        <v>3594</v>
      </c>
    </row>
    <row r="200" spans="1:2" x14ac:dyDescent="0.2">
      <c r="A200" t="s">
        <v>1939</v>
      </c>
      <c r="B200" t="s">
        <v>3594</v>
      </c>
    </row>
    <row r="201" spans="1:2" x14ac:dyDescent="0.2">
      <c r="A201" t="s">
        <v>1940</v>
      </c>
      <c r="B201" t="s">
        <v>3594</v>
      </c>
    </row>
    <row r="202" spans="1:2" x14ac:dyDescent="0.2">
      <c r="A202" t="s">
        <v>1941</v>
      </c>
      <c r="B202" t="s">
        <v>3594</v>
      </c>
    </row>
    <row r="203" spans="1:2" x14ac:dyDescent="0.2">
      <c r="A203" t="s">
        <v>1942</v>
      </c>
      <c r="B203" t="s">
        <v>3594</v>
      </c>
    </row>
    <row r="204" spans="1:2" x14ac:dyDescent="0.2">
      <c r="A204" t="s">
        <v>1943</v>
      </c>
      <c r="B204" t="s">
        <v>3594</v>
      </c>
    </row>
    <row r="205" spans="1:2" x14ac:dyDescent="0.2">
      <c r="A205" t="s">
        <v>1944</v>
      </c>
      <c r="B205" t="s">
        <v>3594</v>
      </c>
    </row>
    <row r="206" spans="1:2" x14ac:dyDescent="0.2">
      <c r="A206" t="s">
        <v>1945</v>
      </c>
      <c r="B206" t="s">
        <v>3594</v>
      </c>
    </row>
    <row r="207" spans="1:2" x14ac:dyDescent="0.2">
      <c r="A207" t="s">
        <v>1946</v>
      </c>
      <c r="B207" t="s">
        <v>3594</v>
      </c>
    </row>
    <row r="208" spans="1:2" x14ac:dyDescent="0.2">
      <c r="A208" t="s">
        <v>1947</v>
      </c>
      <c r="B208" t="s">
        <v>3594</v>
      </c>
    </row>
    <row r="209" spans="1:2" x14ac:dyDescent="0.2">
      <c r="A209" t="s">
        <v>1948</v>
      </c>
      <c r="B209" t="s">
        <v>3594</v>
      </c>
    </row>
    <row r="210" spans="1:2" x14ac:dyDescent="0.2">
      <c r="A210" t="s">
        <v>1949</v>
      </c>
      <c r="B210" t="s">
        <v>3594</v>
      </c>
    </row>
    <row r="211" spans="1:2" x14ac:dyDescent="0.2">
      <c r="A211" t="s">
        <v>1950</v>
      </c>
      <c r="B211" t="s">
        <v>3594</v>
      </c>
    </row>
    <row r="212" spans="1:2" x14ac:dyDescent="0.2">
      <c r="A212" t="s">
        <v>1951</v>
      </c>
      <c r="B212" t="s">
        <v>3594</v>
      </c>
    </row>
    <row r="213" spans="1:2" x14ac:dyDescent="0.2">
      <c r="A213" t="s">
        <v>1952</v>
      </c>
      <c r="B213" t="s">
        <v>3594</v>
      </c>
    </row>
    <row r="214" spans="1:2" x14ac:dyDescent="0.2">
      <c r="A214" t="s">
        <v>1953</v>
      </c>
      <c r="B214" t="s">
        <v>3594</v>
      </c>
    </row>
    <row r="215" spans="1:2" x14ac:dyDescent="0.2">
      <c r="A215" t="s">
        <v>1954</v>
      </c>
      <c r="B215" t="s">
        <v>3594</v>
      </c>
    </row>
    <row r="216" spans="1:2" x14ac:dyDescent="0.2">
      <c r="A216" t="s">
        <v>1955</v>
      </c>
      <c r="B216" t="s">
        <v>3594</v>
      </c>
    </row>
    <row r="217" spans="1:2" x14ac:dyDescent="0.2">
      <c r="A217" t="s">
        <v>1956</v>
      </c>
      <c r="B217" t="s">
        <v>3594</v>
      </c>
    </row>
    <row r="218" spans="1:2" x14ac:dyDescent="0.2">
      <c r="A218" t="s">
        <v>1957</v>
      </c>
      <c r="B218" t="s">
        <v>3594</v>
      </c>
    </row>
    <row r="219" spans="1:2" x14ac:dyDescent="0.2">
      <c r="A219" t="s">
        <v>1958</v>
      </c>
      <c r="B219" t="s">
        <v>3594</v>
      </c>
    </row>
    <row r="220" spans="1:2" x14ac:dyDescent="0.2">
      <c r="A220" t="s">
        <v>1959</v>
      </c>
      <c r="B220" t="s">
        <v>3594</v>
      </c>
    </row>
    <row r="221" spans="1:2" x14ac:dyDescent="0.2">
      <c r="A221" t="s">
        <v>1960</v>
      </c>
      <c r="B221" t="s">
        <v>3594</v>
      </c>
    </row>
    <row r="222" spans="1:2" x14ac:dyDescent="0.2">
      <c r="A222" t="s">
        <v>1961</v>
      </c>
      <c r="B222" t="s">
        <v>3594</v>
      </c>
    </row>
    <row r="223" spans="1:2" x14ac:dyDescent="0.2">
      <c r="A223" t="s">
        <v>1962</v>
      </c>
      <c r="B223" t="s">
        <v>3594</v>
      </c>
    </row>
    <row r="224" spans="1:2" x14ac:dyDescent="0.2">
      <c r="A224" t="s">
        <v>1963</v>
      </c>
      <c r="B224" t="s">
        <v>3594</v>
      </c>
    </row>
    <row r="225" spans="1:2" x14ac:dyDescent="0.2">
      <c r="A225" t="s">
        <v>1964</v>
      </c>
      <c r="B225" t="s">
        <v>3594</v>
      </c>
    </row>
    <row r="226" spans="1:2" x14ac:dyDescent="0.2">
      <c r="A226" t="s">
        <v>1965</v>
      </c>
      <c r="B226" t="s">
        <v>3594</v>
      </c>
    </row>
    <row r="227" spans="1:2" x14ac:dyDescent="0.2">
      <c r="A227" t="s">
        <v>1966</v>
      </c>
      <c r="B227" t="s">
        <v>3594</v>
      </c>
    </row>
    <row r="228" spans="1:2" x14ac:dyDescent="0.2">
      <c r="A228" t="s">
        <v>1967</v>
      </c>
      <c r="B228" t="s">
        <v>3594</v>
      </c>
    </row>
    <row r="229" spans="1:2" x14ac:dyDescent="0.2">
      <c r="A229" t="s">
        <v>1968</v>
      </c>
      <c r="B229" t="s">
        <v>3594</v>
      </c>
    </row>
    <row r="230" spans="1:2" x14ac:dyDescent="0.2">
      <c r="A230" t="s">
        <v>1969</v>
      </c>
      <c r="B230" t="s">
        <v>3594</v>
      </c>
    </row>
    <row r="231" spans="1:2" x14ac:dyDescent="0.2">
      <c r="A231" t="s">
        <v>1970</v>
      </c>
      <c r="B231">
        <v>0</v>
      </c>
    </row>
    <row r="232" spans="1:2" x14ac:dyDescent="0.2">
      <c r="A232" t="s">
        <v>1971</v>
      </c>
      <c r="B232">
        <v>0</v>
      </c>
    </row>
    <row r="233" spans="1:2" x14ac:dyDescent="0.2">
      <c r="A233" t="s">
        <v>1972</v>
      </c>
      <c r="B233">
        <v>0</v>
      </c>
    </row>
    <row r="234" spans="1:2" x14ac:dyDescent="0.2">
      <c r="A234" t="s">
        <v>1973</v>
      </c>
      <c r="B234">
        <v>0</v>
      </c>
    </row>
    <row r="235" spans="1:2" x14ac:dyDescent="0.2">
      <c r="A235" t="s">
        <v>1974</v>
      </c>
      <c r="B235">
        <v>0</v>
      </c>
    </row>
    <row r="236" spans="1:2" x14ac:dyDescent="0.2">
      <c r="A236" t="s">
        <v>1975</v>
      </c>
      <c r="B236">
        <v>0</v>
      </c>
    </row>
    <row r="237" spans="1:2" x14ac:dyDescent="0.2">
      <c r="A237" t="s">
        <v>1976</v>
      </c>
      <c r="B237">
        <v>0</v>
      </c>
    </row>
    <row r="238" spans="1:2" x14ac:dyDescent="0.2">
      <c r="A238" t="s">
        <v>1977</v>
      </c>
      <c r="B238">
        <v>0</v>
      </c>
    </row>
    <row r="239" spans="1:2" x14ac:dyDescent="0.2">
      <c r="A239" t="s">
        <v>1978</v>
      </c>
      <c r="B239">
        <v>0</v>
      </c>
    </row>
    <row r="240" spans="1:2" x14ac:dyDescent="0.2">
      <c r="A240" t="s">
        <v>1979</v>
      </c>
      <c r="B240">
        <v>0</v>
      </c>
    </row>
    <row r="241" spans="1:2" x14ac:dyDescent="0.2">
      <c r="A241" t="s">
        <v>1980</v>
      </c>
      <c r="B241">
        <v>0</v>
      </c>
    </row>
    <row r="242" spans="1:2" x14ac:dyDescent="0.2">
      <c r="A242" t="s">
        <v>1981</v>
      </c>
      <c r="B242">
        <v>0</v>
      </c>
    </row>
    <row r="243" spans="1:2" x14ac:dyDescent="0.2">
      <c r="A243" t="s">
        <v>1982</v>
      </c>
      <c r="B243">
        <v>0</v>
      </c>
    </row>
    <row r="244" spans="1:2" x14ac:dyDescent="0.2">
      <c r="A244" t="s">
        <v>1983</v>
      </c>
      <c r="B244">
        <v>0</v>
      </c>
    </row>
    <row r="245" spans="1:2" x14ac:dyDescent="0.2">
      <c r="A245" t="s">
        <v>1984</v>
      </c>
      <c r="B245">
        <v>0</v>
      </c>
    </row>
    <row r="246" spans="1:2" x14ac:dyDescent="0.2">
      <c r="A246" t="s">
        <v>1985</v>
      </c>
      <c r="B246">
        <v>0</v>
      </c>
    </row>
    <row r="247" spans="1:2" x14ac:dyDescent="0.2">
      <c r="A247" t="s">
        <v>1986</v>
      </c>
      <c r="B247">
        <v>0</v>
      </c>
    </row>
    <row r="248" spans="1:2" x14ac:dyDescent="0.2">
      <c r="A248" t="s">
        <v>1987</v>
      </c>
      <c r="B248">
        <v>0</v>
      </c>
    </row>
    <row r="249" spans="1:2" x14ac:dyDescent="0.2">
      <c r="A249" t="s">
        <v>1988</v>
      </c>
      <c r="B249">
        <v>0</v>
      </c>
    </row>
    <row r="250" spans="1:2" x14ac:dyDescent="0.2">
      <c r="A250" t="s">
        <v>1989</v>
      </c>
      <c r="B250">
        <v>0</v>
      </c>
    </row>
    <row r="251" spans="1:2" x14ac:dyDescent="0.2">
      <c r="A251" t="s">
        <v>1990</v>
      </c>
      <c r="B251">
        <v>0</v>
      </c>
    </row>
    <row r="252" spans="1:2" x14ac:dyDescent="0.2">
      <c r="A252" t="s">
        <v>1991</v>
      </c>
      <c r="B252">
        <v>0</v>
      </c>
    </row>
    <row r="253" spans="1:2" x14ac:dyDescent="0.2">
      <c r="A253" t="s">
        <v>1992</v>
      </c>
      <c r="B253">
        <v>0</v>
      </c>
    </row>
    <row r="254" spans="1:2" x14ac:dyDescent="0.2">
      <c r="A254" t="s">
        <v>1993</v>
      </c>
      <c r="B254">
        <v>0</v>
      </c>
    </row>
    <row r="255" spans="1:2" x14ac:dyDescent="0.2">
      <c r="A255" t="s">
        <v>1994</v>
      </c>
      <c r="B255">
        <v>0</v>
      </c>
    </row>
    <row r="256" spans="1:2" x14ac:dyDescent="0.2">
      <c r="A256" t="s">
        <v>1995</v>
      </c>
      <c r="B256">
        <v>0</v>
      </c>
    </row>
    <row r="257" spans="1:2" x14ac:dyDescent="0.2">
      <c r="A257" t="s">
        <v>1996</v>
      </c>
      <c r="B257">
        <v>0</v>
      </c>
    </row>
    <row r="258" spans="1:2" x14ac:dyDescent="0.2">
      <c r="A258" t="s">
        <v>1997</v>
      </c>
      <c r="B258">
        <v>0</v>
      </c>
    </row>
    <row r="259" spans="1:2" x14ac:dyDescent="0.2">
      <c r="A259" t="s">
        <v>1998</v>
      </c>
      <c r="B259">
        <v>0</v>
      </c>
    </row>
    <row r="260" spans="1:2" x14ac:dyDescent="0.2">
      <c r="A260" t="s">
        <v>1999</v>
      </c>
      <c r="B260">
        <v>0</v>
      </c>
    </row>
    <row r="261" spans="1:2" x14ac:dyDescent="0.2">
      <c r="A261" t="s">
        <v>2000</v>
      </c>
      <c r="B261">
        <v>1</v>
      </c>
    </row>
    <row r="262" spans="1:2" x14ac:dyDescent="0.2">
      <c r="A262" t="s">
        <v>2001</v>
      </c>
      <c r="B262">
        <v>1</v>
      </c>
    </row>
    <row r="263" spans="1:2" x14ac:dyDescent="0.2">
      <c r="A263" t="s">
        <v>2002</v>
      </c>
      <c r="B263">
        <v>1</v>
      </c>
    </row>
    <row r="264" spans="1:2" x14ac:dyDescent="0.2">
      <c r="A264" t="s">
        <v>2003</v>
      </c>
      <c r="B264">
        <v>1</v>
      </c>
    </row>
    <row r="265" spans="1:2" x14ac:dyDescent="0.2">
      <c r="A265" t="s">
        <v>2004</v>
      </c>
      <c r="B265">
        <v>1</v>
      </c>
    </row>
    <row r="266" spans="1:2" x14ac:dyDescent="0.2">
      <c r="A266" t="s">
        <v>2005</v>
      </c>
      <c r="B266">
        <v>1</v>
      </c>
    </row>
    <row r="267" spans="1:2" x14ac:dyDescent="0.2">
      <c r="A267" t="s">
        <v>2006</v>
      </c>
      <c r="B267">
        <v>1</v>
      </c>
    </row>
    <row r="268" spans="1:2" x14ac:dyDescent="0.2">
      <c r="A268" t="s">
        <v>2007</v>
      </c>
      <c r="B268">
        <v>1</v>
      </c>
    </row>
    <row r="269" spans="1:2" x14ac:dyDescent="0.2">
      <c r="A269" t="s">
        <v>2008</v>
      </c>
      <c r="B269">
        <v>1</v>
      </c>
    </row>
    <row r="270" spans="1:2" x14ac:dyDescent="0.2">
      <c r="A270" t="s">
        <v>2009</v>
      </c>
      <c r="B270">
        <v>1</v>
      </c>
    </row>
    <row r="271" spans="1:2" x14ac:dyDescent="0.2">
      <c r="A271" t="s">
        <v>2010</v>
      </c>
      <c r="B271">
        <v>1</v>
      </c>
    </row>
    <row r="272" spans="1:2" x14ac:dyDescent="0.2">
      <c r="A272" t="s">
        <v>2011</v>
      </c>
      <c r="B272">
        <v>1</v>
      </c>
    </row>
    <row r="273" spans="1:2" x14ac:dyDescent="0.2">
      <c r="A273" t="s">
        <v>2012</v>
      </c>
      <c r="B273">
        <v>1</v>
      </c>
    </row>
    <row r="274" spans="1:2" x14ac:dyDescent="0.2">
      <c r="A274" t="s">
        <v>2013</v>
      </c>
      <c r="B274">
        <v>1</v>
      </c>
    </row>
    <row r="275" spans="1:2" x14ac:dyDescent="0.2">
      <c r="A275" t="s">
        <v>2014</v>
      </c>
      <c r="B275">
        <v>1</v>
      </c>
    </row>
    <row r="276" spans="1:2" x14ac:dyDescent="0.2">
      <c r="A276" t="s">
        <v>2015</v>
      </c>
      <c r="B276">
        <v>1</v>
      </c>
    </row>
    <row r="277" spans="1:2" x14ac:dyDescent="0.2">
      <c r="A277" t="s">
        <v>2016</v>
      </c>
      <c r="B277">
        <v>1</v>
      </c>
    </row>
    <row r="278" spans="1:2" x14ac:dyDescent="0.2">
      <c r="A278" t="s">
        <v>2017</v>
      </c>
      <c r="B278">
        <v>1</v>
      </c>
    </row>
    <row r="279" spans="1:2" x14ac:dyDescent="0.2">
      <c r="A279" t="s">
        <v>2018</v>
      </c>
      <c r="B279">
        <v>1</v>
      </c>
    </row>
    <row r="280" spans="1:2" x14ac:dyDescent="0.2">
      <c r="A280" t="s">
        <v>2019</v>
      </c>
      <c r="B280">
        <v>1</v>
      </c>
    </row>
    <row r="281" spans="1:2" x14ac:dyDescent="0.2">
      <c r="A281" t="s">
        <v>2020</v>
      </c>
      <c r="B281">
        <v>1</v>
      </c>
    </row>
    <row r="282" spans="1:2" x14ac:dyDescent="0.2">
      <c r="A282" t="s">
        <v>2021</v>
      </c>
      <c r="B282">
        <v>1</v>
      </c>
    </row>
    <row r="283" spans="1:2" x14ac:dyDescent="0.2">
      <c r="A283" t="s">
        <v>2022</v>
      </c>
      <c r="B283">
        <v>1</v>
      </c>
    </row>
    <row r="284" spans="1:2" x14ac:dyDescent="0.2">
      <c r="A284" t="s">
        <v>2023</v>
      </c>
      <c r="B284">
        <v>1</v>
      </c>
    </row>
    <row r="285" spans="1:2" x14ac:dyDescent="0.2">
      <c r="A285" t="s">
        <v>2024</v>
      </c>
      <c r="B285">
        <v>1</v>
      </c>
    </row>
    <row r="286" spans="1:2" x14ac:dyDescent="0.2">
      <c r="A286" t="s">
        <v>2025</v>
      </c>
      <c r="B286">
        <v>1</v>
      </c>
    </row>
    <row r="287" spans="1:2" x14ac:dyDescent="0.2">
      <c r="A287" t="s">
        <v>2026</v>
      </c>
      <c r="B287">
        <v>1</v>
      </c>
    </row>
    <row r="288" spans="1:2" x14ac:dyDescent="0.2">
      <c r="A288" t="s">
        <v>2027</v>
      </c>
      <c r="B288">
        <v>1</v>
      </c>
    </row>
    <row r="289" spans="1:2" x14ac:dyDescent="0.2">
      <c r="A289" t="s">
        <v>2028</v>
      </c>
      <c r="B289">
        <v>1</v>
      </c>
    </row>
    <row r="290" spans="1:2" x14ac:dyDescent="0.2">
      <c r="A290" t="s">
        <v>2029</v>
      </c>
      <c r="B290">
        <v>1</v>
      </c>
    </row>
    <row r="291" spans="1:2" x14ac:dyDescent="0.2">
      <c r="A291" t="s">
        <v>2030</v>
      </c>
      <c r="B291">
        <v>0</v>
      </c>
    </row>
    <row r="292" spans="1:2" x14ac:dyDescent="0.2">
      <c r="A292" t="s">
        <v>2031</v>
      </c>
      <c r="B292">
        <v>0</v>
      </c>
    </row>
    <row r="293" spans="1:2" x14ac:dyDescent="0.2">
      <c r="A293" t="s">
        <v>2032</v>
      </c>
      <c r="B293">
        <v>0</v>
      </c>
    </row>
    <row r="294" spans="1:2" x14ac:dyDescent="0.2">
      <c r="A294" t="s">
        <v>2033</v>
      </c>
      <c r="B294">
        <v>0</v>
      </c>
    </row>
    <row r="295" spans="1:2" x14ac:dyDescent="0.2">
      <c r="A295" t="s">
        <v>2034</v>
      </c>
      <c r="B295">
        <v>0</v>
      </c>
    </row>
    <row r="296" spans="1:2" x14ac:dyDescent="0.2">
      <c r="A296" t="s">
        <v>2035</v>
      </c>
      <c r="B296">
        <v>0</v>
      </c>
    </row>
    <row r="297" spans="1:2" x14ac:dyDescent="0.2">
      <c r="A297" t="s">
        <v>2036</v>
      </c>
      <c r="B297">
        <v>0</v>
      </c>
    </row>
    <row r="298" spans="1:2" x14ac:dyDescent="0.2">
      <c r="A298" t="s">
        <v>2037</v>
      </c>
      <c r="B298">
        <v>0</v>
      </c>
    </row>
    <row r="299" spans="1:2" x14ac:dyDescent="0.2">
      <c r="A299" t="s">
        <v>2038</v>
      </c>
      <c r="B299">
        <v>0</v>
      </c>
    </row>
    <row r="300" spans="1:2" x14ac:dyDescent="0.2">
      <c r="A300" t="s">
        <v>2039</v>
      </c>
      <c r="B300">
        <v>0</v>
      </c>
    </row>
    <row r="301" spans="1:2" x14ac:dyDescent="0.2">
      <c r="A301" t="s">
        <v>2040</v>
      </c>
      <c r="B301">
        <v>0</v>
      </c>
    </row>
    <row r="302" spans="1:2" x14ac:dyDescent="0.2">
      <c r="A302" t="s">
        <v>2041</v>
      </c>
      <c r="B302">
        <v>0</v>
      </c>
    </row>
    <row r="303" spans="1:2" x14ac:dyDescent="0.2">
      <c r="A303" t="s">
        <v>2042</v>
      </c>
      <c r="B303">
        <v>0</v>
      </c>
    </row>
    <row r="304" spans="1:2" x14ac:dyDescent="0.2">
      <c r="A304" t="s">
        <v>2043</v>
      </c>
      <c r="B304">
        <v>0</v>
      </c>
    </row>
    <row r="305" spans="1:2" x14ac:dyDescent="0.2">
      <c r="A305" t="s">
        <v>2044</v>
      </c>
      <c r="B305">
        <v>0</v>
      </c>
    </row>
    <row r="306" spans="1:2" x14ac:dyDescent="0.2">
      <c r="A306" t="s">
        <v>2045</v>
      </c>
      <c r="B306">
        <v>0</v>
      </c>
    </row>
    <row r="307" spans="1:2" x14ac:dyDescent="0.2">
      <c r="A307" t="s">
        <v>2046</v>
      </c>
      <c r="B307">
        <v>0</v>
      </c>
    </row>
    <row r="308" spans="1:2" x14ac:dyDescent="0.2">
      <c r="A308" t="s">
        <v>2047</v>
      </c>
      <c r="B308">
        <v>0</v>
      </c>
    </row>
    <row r="309" spans="1:2" x14ac:dyDescent="0.2">
      <c r="A309" t="s">
        <v>2048</v>
      </c>
      <c r="B309">
        <v>0</v>
      </c>
    </row>
    <row r="310" spans="1:2" x14ac:dyDescent="0.2">
      <c r="A310" t="s">
        <v>2049</v>
      </c>
      <c r="B310">
        <v>0</v>
      </c>
    </row>
    <row r="311" spans="1:2" x14ac:dyDescent="0.2">
      <c r="A311" t="s">
        <v>2050</v>
      </c>
      <c r="B311">
        <v>0</v>
      </c>
    </row>
    <row r="312" spans="1:2" x14ac:dyDescent="0.2">
      <c r="A312" t="s">
        <v>2051</v>
      </c>
      <c r="B312">
        <v>0</v>
      </c>
    </row>
    <row r="313" spans="1:2" x14ac:dyDescent="0.2">
      <c r="A313" t="s">
        <v>2052</v>
      </c>
      <c r="B313">
        <v>0</v>
      </c>
    </row>
    <row r="314" spans="1:2" x14ac:dyDescent="0.2">
      <c r="A314" t="s">
        <v>2053</v>
      </c>
      <c r="B314">
        <v>0</v>
      </c>
    </row>
    <row r="315" spans="1:2" x14ac:dyDescent="0.2">
      <c r="A315" t="s">
        <v>2054</v>
      </c>
      <c r="B315">
        <v>0</v>
      </c>
    </row>
    <row r="316" spans="1:2" x14ac:dyDescent="0.2">
      <c r="A316" t="s">
        <v>2055</v>
      </c>
      <c r="B316">
        <v>0</v>
      </c>
    </row>
    <row r="317" spans="1:2" x14ac:dyDescent="0.2">
      <c r="A317" t="s">
        <v>2056</v>
      </c>
      <c r="B317">
        <v>0</v>
      </c>
    </row>
    <row r="318" spans="1:2" x14ac:dyDescent="0.2">
      <c r="A318" t="s">
        <v>2057</v>
      </c>
      <c r="B318">
        <v>0</v>
      </c>
    </row>
    <row r="319" spans="1:2" x14ac:dyDescent="0.2">
      <c r="A319" t="s">
        <v>2058</v>
      </c>
      <c r="B319">
        <v>0</v>
      </c>
    </row>
    <row r="320" spans="1:2" x14ac:dyDescent="0.2">
      <c r="A320" t="s">
        <v>2059</v>
      </c>
      <c r="B320">
        <v>0</v>
      </c>
    </row>
    <row r="321" spans="1:2" x14ac:dyDescent="0.2">
      <c r="A321" t="s">
        <v>2060</v>
      </c>
      <c r="B321" t="s">
        <v>3594</v>
      </c>
    </row>
    <row r="322" spans="1:2" x14ac:dyDescent="0.2">
      <c r="A322" t="s">
        <v>2061</v>
      </c>
      <c r="B322" t="s">
        <v>3594</v>
      </c>
    </row>
    <row r="323" spans="1:2" x14ac:dyDescent="0.2">
      <c r="A323" t="s">
        <v>2062</v>
      </c>
      <c r="B323" t="s">
        <v>3594</v>
      </c>
    </row>
    <row r="324" spans="1:2" x14ac:dyDescent="0.2">
      <c r="A324" t="s">
        <v>2063</v>
      </c>
      <c r="B324" t="s">
        <v>3594</v>
      </c>
    </row>
    <row r="325" spans="1:2" x14ac:dyDescent="0.2">
      <c r="A325" t="s">
        <v>2064</v>
      </c>
      <c r="B325" t="s">
        <v>3594</v>
      </c>
    </row>
    <row r="326" spans="1:2" x14ac:dyDescent="0.2">
      <c r="A326" t="s">
        <v>2065</v>
      </c>
      <c r="B326" t="s">
        <v>3594</v>
      </c>
    </row>
    <row r="327" spans="1:2" x14ac:dyDescent="0.2">
      <c r="A327" t="s">
        <v>2066</v>
      </c>
      <c r="B327" t="s">
        <v>3594</v>
      </c>
    </row>
    <row r="328" spans="1:2" x14ac:dyDescent="0.2">
      <c r="A328" t="s">
        <v>2067</v>
      </c>
      <c r="B328" t="s">
        <v>3594</v>
      </c>
    </row>
    <row r="329" spans="1:2" x14ac:dyDescent="0.2">
      <c r="A329" t="s">
        <v>2068</v>
      </c>
      <c r="B329" t="s">
        <v>3594</v>
      </c>
    </row>
    <row r="330" spans="1:2" x14ac:dyDescent="0.2">
      <c r="A330" t="s">
        <v>2069</v>
      </c>
      <c r="B330" t="s">
        <v>3594</v>
      </c>
    </row>
    <row r="331" spans="1:2" x14ac:dyDescent="0.2">
      <c r="A331" t="s">
        <v>2070</v>
      </c>
      <c r="B331" t="s">
        <v>3594</v>
      </c>
    </row>
    <row r="332" spans="1:2" x14ac:dyDescent="0.2">
      <c r="A332" t="s">
        <v>2071</v>
      </c>
      <c r="B332" t="s">
        <v>3594</v>
      </c>
    </row>
    <row r="333" spans="1:2" x14ac:dyDescent="0.2">
      <c r="A333" t="s">
        <v>2072</v>
      </c>
      <c r="B333" t="s">
        <v>3594</v>
      </c>
    </row>
    <row r="334" spans="1:2" x14ac:dyDescent="0.2">
      <c r="A334" t="s">
        <v>2073</v>
      </c>
      <c r="B334" t="s">
        <v>3594</v>
      </c>
    </row>
    <row r="335" spans="1:2" x14ac:dyDescent="0.2">
      <c r="A335" t="s">
        <v>2074</v>
      </c>
      <c r="B335" t="s">
        <v>3594</v>
      </c>
    </row>
    <row r="336" spans="1:2" x14ac:dyDescent="0.2">
      <c r="A336" t="s">
        <v>2075</v>
      </c>
      <c r="B336" t="s">
        <v>3594</v>
      </c>
    </row>
    <row r="337" spans="1:2" x14ac:dyDescent="0.2">
      <c r="A337" t="s">
        <v>2076</v>
      </c>
      <c r="B337" t="s">
        <v>3594</v>
      </c>
    </row>
    <row r="338" spans="1:2" x14ac:dyDescent="0.2">
      <c r="A338" t="s">
        <v>2077</v>
      </c>
      <c r="B338" t="s">
        <v>3594</v>
      </c>
    </row>
    <row r="339" spans="1:2" x14ac:dyDescent="0.2">
      <c r="A339" t="s">
        <v>2078</v>
      </c>
      <c r="B339" t="s">
        <v>3594</v>
      </c>
    </row>
    <row r="340" spans="1:2" x14ac:dyDescent="0.2">
      <c r="A340" t="s">
        <v>2079</v>
      </c>
      <c r="B340" t="s">
        <v>3594</v>
      </c>
    </row>
    <row r="341" spans="1:2" x14ac:dyDescent="0.2">
      <c r="A341" t="s">
        <v>2080</v>
      </c>
      <c r="B341" t="s">
        <v>3594</v>
      </c>
    </row>
    <row r="342" spans="1:2" x14ac:dyDescent="0.2">
      <c r="A342" t="s">
        <v>2081</v>
      </c>
      <c r="B342" t="s">
        <v>3594</v>
      </c>
    </row>
    <row r="343" spans="1:2" x14ac:dyDescent="0.2">
      <c r="A343" t="s">
        <v>2082</v>
      </c>
      <c r="B343" t="s">
        <v>3594</v>
      </c>
    </row>
    <row r="344" spans="1:2" x14ac:dyDescent="0.2">
      <c r="A344" t="s">
        <v>2083</v>
      </c>
      <c r="B344" t="s">
        <v>3594</v>
      </c>
    </row>
    <row r="345" spans="1:2" x14ac:dyDescent="0.2">
      <c r="A345" t="s">
        <v>2084</v>
      </c>
      <c r="B345" t="s">
        <v>3594</v>
      </c>
    </row>
    <row r="346" spans="1:2" x14ac:dyDescent="0.2">
      <c r="A346" t="s">
        <v>2085</v>
      </c>
      <c r="B346" t="s">
        <v>3594</v>
      </c>
    </row>
    <row r="347" spans="1:2" x14ac:dyDescent="0.2">
      <c r="A347" t="s">
        <v>2086</v>
      </c>
      <c r="B347" t="s">
        <v>3594</v>
      </c>
    </row>
    <row r="348" spans="1:2" x14ac:dyDescent="0.2">
      <c r="A348" t="s">
        <v>2087</v>
      </c>
      <c r="B348" t="s">
        <v>3594</v>
      </c>
    </row>
    <row r="349" spans="1:2" x14ac:dyDescent="0.2">
      <c r="A349" t="s">
        <v>2088</v>
      </c>
      <c r="B349" t="s">
        <v>3594</v>
      </c>
    </row>
    <row r="350" spans="1:2" x14ac:dyDescent="0.2">
      <c r="A350" t="s">
        <v>2089</v>
      </c>
      <c r="B350" t="s">
        <v>3594</v>
      </c>
    </row>
    <row r="351" spans="1:2" x14ac:dyDescent="0.2">
      <c r="A351" t="s">
        <v>3450</v>
      </c>
      <c r="B351" t="b">
        <v>0</v>
      </c>
    </row>
    <row r="352" spans="1:2" x14ac:dyDescent="0.2">
      <c r="A352" t="s">
        <v>3451</v>
      </c>
      <c r="B352" t="b">
        <v>0</v>
      </c>
    </row>
    <row r="353" spans="1:2" x14ac:dyDescent="0.2">
      <c r="A353" t="s">
        <v>3452</v>
      </c>
      <c r="B353" t="b">
        <v>0</v>
      </c>
    </row>
    <row r="354" spans="1:2" x14ac:dyDescent="0.2">
      <c r="A354" t="s">
        <v>3453</v>
      </c>
      <c r="B354" t="b">
        <v>0</v>
      </c>
    </row>
    <row r="355" spans="1:2" x14ac:dyDescent="0.2">
      <c r="A355" t="s">
        <v>3454</v>
      </c>
      <c r="B355" t="b">
        <v>0</v>
      </c>
    </row>
    <row r="356" spans="1:2" x14ac:dyDescent="0.2">
      <c r="A356" t="s">
        <v>3455</v>
      </c>
      <c r="B356" t="b">
        <v>0</v>
      </c>
    </row>
    <row r="357" spans="1:2" x14ac:dyDescent="0.2">
      <c r="A357" t="s">
        <v>3456</v>
      </c>
      <c r="B357" t="b">
        <v>0</v>
      </c>
    </row>
    <row r="358" spans="1:2" x14ac:dyDescent="0.2">
      <c r="A358" t="s">
        <v>3457</v>
      </c>
      <c r="B358" t="b">
        <v>0</v>
      </c>
    </row>
    <row r="359" spans="1:2" x14ac:dyDescent="0.2">
      <c r="A359" t="s">
        <v>3458</v>
      </c>
      <c r="B359" t="b">
        <v>0</v>
      </c>
    </row>
    <row r="360" spans="1:2" x14ac:dyDescent="0.2">
      <c r="A360" t="s">
        <v>3459</v>
      </c>
      <c r="B360" t="b">
        <v>0</v>
      </c>
    </row>
    <row r="361" spans="1:2" x14ac:dyDescent="0.2">
      <c r="A361" t="s">
        <v>3460</v>
      </c>
      <c r="B361" t="b">
        <v>0</v>
      </c>
    </row>
    <row r="362" spans="1:2" x14ac:dyDescent="0.2">
      <c r="A362" t="s">
        <v>3461</v>
      </c>
      <c r="B362" t="b">
        <v>0</v>
      </c>
    </row>
    <row r="363" spans="1:2" x14ac:dyDescent="0.2">
      <c r="A363" t="s">
        <v>3462</v>
      </c>
      <c r="B363" t="b">
        <v>0</v>
      </c>
    </row>
    <row r="364" spans="1:2" x14ac:dyDescent="0.2">
      <c r="A364" t="s">
        <v>3463</v>
      </c>
      <c r="B364" t="b">
        <v>0</v>
      </c>
    </row>
    <row r="365" spans="1:2" x14ac:dyDescent="0.2">
      <c r="A365" t="s">
        <v>3464</v>
      </c>
      <c r="B365" t="b">
        <v>0</v>
      </c>
    </row>
    <row r="366" spans="1:2" x14ac:dyDescent="0.2">
      <c r="A366" t="s">
        <v>3465</v>
      </c>
      <c r="B366" t="b">
        <v>0</v>
      </c>
    </row>
    <row r="367" spans="1:2" x14ac:dyDescent="0.2">
      <c r="A367" t="s">
        <v>3466</v>
      </c>
      <c r="B367" t="b">
        <v>0</v>
      </c>
    </row>
    <row r="368" spans="1:2" x14ac:dyDescent="0.2">
      <c r="A368" t="s">
        <v>3467</v>
      </c>
      <c r="B368" t="b">
        <v>0</v>
      </c>
    </row>
    <row r="369" spans="1:2" x14ac:dyDescent="0.2">
      <c r="A369" t="s">
        <v>3468</v>
      </c>
      <c r="B369" t="b">
        <v>0</v>
      </c>
    </row>
    <row r="370" spans="1:2" x14ac:dyDescent="0.2">
      <c r="A370" t="s">
        <v>3469</v>
      </c>
      <c r="B370" t="b">
        <v>0</v>
      </c>
    </row>
    <row r="371" spans="1:2" x14ac:dyDescent="0.2">
      <c r="A371" t="s">
        <v>3470</v>
      </c>
      <c r="B371" t="b">
        <v>0</v>
      </c>
    </row>
    <row r="372" spans="1:2" x14ac:dyDescent="0.2">
      <c r="A372" t="s">
        <v>3471</v>
      </c>
      <c r="B372" t="b">
        <v>0</v>
      </c>
    </row>
    <row r="373" spans="1:2" x14ac:dyDescent="0.2">
      <c r="A373" t="s">
        <v>3472</v>
      </c>
      <c r="B373" t="b">
        <v>0</v>
      </c>
    </row>
    <row r="374" spans="1:2" x14ac:dyDescent="0.2">
      <c r="A374" t="s">
        <v>3473</v>
      </c>
      <c r="B374" t="b">
        <v>0</v>
      </c>
    </row>
    <row r="375" spans="1:2" x14ac:dyDescent="0.2">
      <c r="A375" t="s">
        <v>3474</v>
      </c>
      <c r="B375" t="b">
        <v>0</v>
      </c>
    </row>
    <row r="376" spans="1:2" x14ac:dyDescent="0.2">
      <c r="A376" t="s">
        <v>3475</v>
      </c>
      <c r="B376" t="b">
        <v>0</v>
      </c>
    </row>
    <row r="377" spans="1:2" x14ac:dyDescent="0.2">
      <c r="A377" t="s">
        <v>3476</v>
      </c>
      <c r="B377" t="b">
        <v>0</v>
      </c>
    </row>
    <row r="378" spans="1:2" x14ac:dyDescent="0.2">
      <c r="A378" t="s">
        <v>3477</v>
      </c>
      <c r="B378" t="b">
        <v>0</v>
      </c>
    </row>
    <row r="379" spans="1:2" x14ac:dyDescent="0.2">
      <c r="A379" t="s">
        <v>3478</v>
      </c>
      <c r="B379" t="b">
        <v>0</v>
      </c>
    </row>
    <row r="380" spans="1:2" x14ac:dyDescent="0.2">
      <c r="A380" t="s">
        <v>3479</v>
      </c>
      <c r="B380" t="b">
        <v>0</v>
      </c>
    </row>
    <row r="381" spans="1:2" x14ac:dyDescent="0.2">
      <c r="A381" t="s">
        <v>3480</v>
      </c>
      <c r="B381" t="s">
        <v>3594</v>
      </c>
    </row>
    <row r="382" spans="1:2" x14ac:dyDescent="0.2">
      <c r="A382" t="s">
        <v>3481</v>
      </c>
      <c r="B382" t="s">
        <v>3594</v>
      </c>
    </row>
    <row r="383" spans="1:2" x14ac:dyDescent="0.2">
      <c r="A383" t="s">
        <v>3482</v>
      </c>
      <c r="B383" t="s">
        <v>3594</v>
      </c>
    </row>
    <row r="384" spans="1:2" x14ac:dyDescent="0.2">
      <c r="A384" t="s">
        <v>3483</v>
      </c>
      <c r="B384" t="s">
        <v>3594</v>
      </c>
    </row>
    <row r="385" spans="1:2" x14ac:dyDescent="0.2">
      <c r="A385" t="s">
        <v>3484</v>
      </c>
      <c r="B385" t="s">
        <v>3594</v>
      </c>
    </row>
    <row r="386" spans="1:2" x14ac:dyDescent="0.2">
      <c r="A386" t="s">
        <v>3485</v>
      </c>
      <c r="B386" t="s">
        <v>3594</v>
      </c>
    </row>
    <row r="387" spans="1:2" x14ac:dyDescent="0.2">
      <c r="A387" t="s">
        <v>3486</v>
      </c>
      <c r="B387" t="s">
        <v>3594</v>
      </c>
    </row>
    <row r="388" spans="1:2" x14ac:dyDescent="0.2">
      <c r="A388" t="s">
        <v>3487</v>
      </c>
      <c r="B388" t="s">
        <v>3594</v>
      </c>
    </row>
    <row r="389" spans="1:2" x14ac:dyDescent="0.2">
      <c r="A389" t="s">
        <v>3488</v>
      </c>
      <c r="B389" t="s">
        <v>3594</v>
      </c>
    </row>
    <row r="390" spans="1:2" x14ac:dyDescent="0.2">
      <c r="A390" t="s">
        <v>3489</v>
      </c>
      <c r="B390" t="s">
        <v>3594</v>
      </c>
    </row>
    <row r="391" spans="1:2" x14ac:dyDescent="0.2">
      <c r="A391" t="s">
        <v>3490</v>
      </c>
      <c r="B391" t="s">
        <v>3594</v>
      </c>
    </row>
    <row r="392" spans="1:2" x14ac:dyDescent="0.2">
      <c r="A392" t="s">
        <v>3491</v>
      </c>
      <c r="B392" t="s">
        <v>3594</v>
      </c>
    </row>
    <row r="393" spans="1:2" x14ac:dyDescent="0.2">
      <c r="A393" t="s">
        <v>3492</v>
      </c>
      <c r="B393" t="s">
        <v>3594</v>
      </c>
    </row>
    <row r="394" spans="1:2" x14ac:dyDescent="0.2">
      <c r="A394" t="s">
        <v>3493</v>
      </c>
      <c r="B394" t="s">
        <v>3594</v>
      </c>
    </row>
    <row r="395" spans="1:2" x14ac:dyDescent="0.2">
      <c r="A395" t="s">
        <v>3494</v>
      </c>
      <c r="B395" t="s">
        <v>3594</v>
      </c>
    </row>
    <row r="396" spans="1:2" x14ac:dyDescent="0.2">
      <c r="A396" t="s">
        <v>3495</v>
      </c>
      <c r="B396" t="s">
        <v>3594</v>
      </c>
    </row>
    <row r="397" spans="1:2" x14ac:dyDescent="0.2">
      <c r="A397" t="s">
        <v>3496</v>
      </c>
      <c r="B397" t="s">
        <v>3594</v>
      </c>
    </row>
    <row r="398" spans="1:2" x14ac:dyDescent="0.2">
      <c r="A398" t="s">
        <v>3497</v>
      </c>
      <c r="B398" t="s">
        <v>3594</v>
      </c>
    </row>
    <row r="399" spans="1:2" x14ac:dyDescent="0.2">
      <c r="A399" t="s">
        <v>3498</v>
      </c>
      <c r="B399" t="s">
        <v>3594</v>
      </c>
    </row>
    <row r="400" spans="1:2" x14ac:dyDescent="0.2">
      <c r="A400" t="s">
        <v>3499</v>
      </c>
      <c r="B400" t="s">
        <v>3594</v>
      </c>
    </row>
    <row r="401" spans="1:2" x14ac:dyDescent="0.2">
      <c r="A401" t="s">
        <v>3500</v>
      </c>
      <c r="B401" t="s">
        <v>3594</v>
      </c>
    </row>
    <row r="402" spans="1:2" x14ac:dyDescent="0.2">
      <c r="A402" t="s">
        <v>3501</v>
      </c>
      <c r="B402" t="s">
        <v>3594</v>
      </c>
    </row>
    <row r="403" spans="1:2" x14ac:dyDescent="0.2">
      <c r="A403" t="s">
        <v>3502</v>
      </c>
      <c r="B403" t="s">
        <v>3594</v>
      </c>
    </row>
    <row r="404" spans="1:2" x14ac:dyDescent="0.2">
      <c r="A404" t="s">
        <v>3503</v>
      </c>
      <c r="B404" t="s">
        <v>3594</v>
      </c>
    </row>
    <row r="405" spans="1:2" x14ac:dyDescent="0.2">
      <c r="A405" t="s">
        <v>3504</v>
      </c>
      <c r="B405" t="s">
        <v>3594</v>
      </c>
    </row>
    <row r="406" spans="1:2" x14ac:dyDescent="0.2">
      <c r="A406" t="s">
        <v>3505</v>
      </c>
      <c r="B406" t="s">
        <v>3594</v>
      </c>
    </row>
    <row r="407" spans="1:2" x14ac:dyDescent="0.2">
      <c r="A407" t="s">
        <v>3506</v>
      </c>
      <c r="B407" t="s">
        <v>3594</v>
      </c>
    </row>
    <row r="408" spans="1:2" x14ac:dyDescent="0.2">
      <c r="A408" t="s">
        <v>3507</v>
      </c>
      <c r="B408" t="s">
        <v>3594</v>
      </c>
    </row>
    <row r="409" spans="1:2" x14ac:dyDescent="0.2">
      <c r="A409" t="s">
        <v>3508</v>
      </c>
      <c r="B409" t="s">
        <v>3594</v>
      </c>
    </row>
    <row r="410" spans="1:2" x14ac:dyDescent="0.2">
      <c r="A410" t="s">
        <v>3509</v>
      </c>
      <c r="B410" t="s">
        <v>3594</v>
      </c>
    </row>
    <row r="411" spans="1:2" x14ac:dyDescent="0.2">
      <c r="A411" t="s">
        <v>2090</v>
      </c>
      <c r="B411">
        <v>0</v>
      </c>
    </row>
    <row r="412" spans="1:2" x14ac:dyDescent="0.2">
      <c r="A412" t="s">
        <v>2091</v>
      </c>
      <c r="B412">
        <v>0</v>
      </c>
    </row>
    <row r="413" spans="1:2" x14ac:dyDescent="0.2">
      <c r="A413" t="s">
        <v>2092</v>
      </c>
      <c r="B413">
        <v>0</v>
      </c>
    </row>
    <row r="414" spans="1:2" x14ac:dyDescent="0.2">
      <c r="A414" t="s">
        <v>2093</v>
      </c>
      <c r="B414">
        <v>0</v>
      </c>
    </row>
    <row r="415" spans="1:2" x14ac:dyDescent="0.2">
      <c r="A415" t="s">
        <v>2094</v>
      </c>
      <c r="B415">
        <v>0</v>
      </c>
    </row>
    <row r="416" spans="1:2" x14ac:dyDescent="0.2">
      <c r="A416" t="s">
        <v>2095</v>
      </c>
      <c r="B416">
        <v>0</v>
      </c>
    </row>
    <row r="417" spans="1:2" x14ac:dyDescent="0.2">
      <c r="A417" t="s">
        <v>2096</v>
      </c>
      <c r="B417">
        <v>0</v>
      </c>
    </row>
    <row r="418" spans="1:2" x14ac:dyDescent="0.2">
      <c r="A418" t="s">
        <v>2097</v>
      </c>
      <c r="B418">
        <v>0</v>
      </c>
    </row>
    <row r="419" spans="1:2" x14ac:dyDescent="0.2">
      <c r="A419" t="s">
        <v>2098</v>
      </c>
      <c r="B419">
        <v>0</v>
      </c>
    </row>
    <row r="420" spans="1:2" x14ac:dyDescent="0.2">
      <c r="A420" t="s">
        <v>2099</v>
      </c>
      <c r="B420">
        <v>0</v>
      </c>
    </row>
    <row r="421" spans="1:2" x14ac:dyDescent="0.2">
      <c r="A421" t="s">
        <v>2100</v>
      </c>
      <c r="B421">
        <v>0</v>
      </c>
    </row>
    <row r="422" spans="1:2" x14ac:dyDescent="0.2">
      <c r="A422" t="s">
        <v>2101</v>
      </c>
      <c r="B422">
        <v>0</v>
      </c>
    </row>
    <row r="423" spans="1:2" x14ac:dyDescent="0.2">
      <c r="A423" t="s">
        <v>2102</v>
      </c>
      <c r="B423">
        <v>0</v>
      </c>
    </row>
    <row r="424" spans="1:2" x14ac:dyDescent="0.2">
      <c r="A424" t="s">
        <v>2103</v>
      </c>
      <c r="B424">
        <v>0</v>
      </c>
    </row>
    <row r="425" spans="1:2" x14ac:dyDescent="0.2">
      <c r="A425" t="s">
        <v>2104</v>
      </c>
      <c r="B425">
        <v>0</v>
      </c>
    </row>
    <row r="426" spans="1:2" x14ac:dyDescent="0.2">
      <c r="A426" t="s">
        <v>2105</v>
      </c>
      <c r="B426">
        <v>0</v>
      </c>
    </row>
    <row r="427" spans="1:2" x14ac:dyDescent="0.2">
      <c r="A427" t="s">
        <v>2106</v>
      </c>
      <c r="B427">
        <v>0</v>
      </c>
    </row>
    <row r="428" spans="1:2" x14ac:dyDescent="0.2">
      <c r="A428" t="s">
        <v>2107</v>
      </c>
      <c r="B428">
        <v>0</v>
      </c>
    </row>
    <row r="429" spans="1:2" x14ac:dyDescent="0.2">
      <c r="A429" t="s">
        <v>2108</v>
      </c>
      <c r="B429">
        <v>0</v>
      </c>
    </row>
    <row r="430" spans="1:2" x14ac:dyDescent="0.2">
      <c r="A430" t="s">
        <v>2109</v>
      </c>
      <c r="B430">
        <v>0</v>
      </c>
    </row>
    <row r="431" spans="1:2" x14ac:dyDescent="0.2">
      <c r="A431" t="s">
        <v>2110</v>
      </c>
      <c r="B431">
        <v>0</v>
      </c>
    </row>
    <row r="432" spans="1:2" x14ac:dyDescent="0.2">
      <c r="A432" t="s">
        <v>2111</v>
      </c>
      <c r="B432">
        <v>0</v>
      </c>
    </row>
    <row r="433" spans="1:2" x14ac:dyDescent="0.2">
      <c r="A433" t="s">
        <v>2112</v>
      </c>
      <c r="B433">
        <v>0</v>
      </c>
    </row>
    <row r="434" spans="1:2" x14ac:dyDescent="0.2">
      <c r="A434" t="s">
        <v>2113</v>
      </c>
      <c r="B434">
        <v>0</v>
      </c>
    </row>
    <row r="435" spans="1:2" x14ac:dyDescent="0.2">
      <c r="A435" t="s">
        <v>2114</v>
      </c>
      <c r="B435">
        <v>0</v>
      </c>
    </row>
    <row r="436" spans="1:2" x14ac:dyDescent="0.2">
      <c r="A436" t="s">
        <v>2115</v>
      </c>
      <c r="B436">
        <v>0</v>
      </c>
    </row>
    <row r="437" spans="1:2" x14ac:dyDescent="0.2">
      <c r="A437" t="s">
        <v>2116</v>
      </c>
      <c r="B437">
        <v>0</v>
      </c>
    </row>
    <row r="438" spans="1:2" x14ac:dyDescent="0.2">
      <c r="A438" t="s">
        <v>2117</v>
      </c>
      <c r="B438">
        <v>0</v>
      </c>
    </row>
    <row r="439" spans="1:2" x14ac:dyDescent="0.2">
      <c r="A439" t="s">
        <v>2118</v>
      </c>
      <c r="B439">
        <v>0</v>
      </c>
    </row>
    <row r="440" spans="1:2" x14ac:dyDescent="0.2">
      <c r="A440" t="s">
        <v>2119</v>
      </c>
      <c r="B440">
        <v>0</v>
      </c>
    </row>
    <row r="441" spans="1:2" x14ac:dyDescent="0.2">
      <c r="A441" t="s">
        <v>2120</v>
      </c>
      <c r="B441">
        <v>0</v>
      </c>
    </row>
    <row r="442" spans="1:2" x14ac:dyDescent="0.2">
      <c r="A442" t="s">
        <v>2121</v>
      </c>
      <c r="B442">
        <v>0</v>
      </c>
    </row>
    <row r="443" spans="1:2" x14ac:dyDescent="0.2">
      <c r="A443" t="s">
        <v>2122</v>
      </c>
      <c r="B443">
        <v>0</v>
      </c>
    </row>
    <row r="444" spans="1:2" x14ac:dyDescent="0.2">
      <c r="A444" t="s">
        <v>2123</v>
      </c>
      <c r="B444">
        <v>0</v>
      </c>
    </row>
    <row r="445" spans="1:2" x14ac:dyDescent="0.2">
      <c r="A445" t="s">
        <v>2124</v>
      </c>
      <c r="B445">
        <v>0</v>
      </c>
    </row>
    <row r="446" spans="1:2" x14ac:dyDescent="0.2">
      <c r="A446" t="s">
        <v>2125</v>
      </c>
      <c r="B446">
        <v>0</v>
      </c>
    </row>
    <row r="447" spans="1:2" x14ac:dyDescent="0.2">
      <c r="A447" t="s">
        <v>2126</v>
      </c>
      <c r="B447">
        <v>0</v>
      </c>
    </row>
    <row r="448" spans="1:2" x14ac:dyDescent="0.2">
      <c r="A448" t="s">
        <v>2127</v>
      </c>
      <c r="B448">
        <v>0</v>
      </c>
    </row>
    <row r="449" spans="1:2" x14ac:dyDescent="0.2">
      <c r="A449" t="s">
        <v>2128</v>
      </c>
      <c r="B449">
        <v>0</v>
      </c>
    </row>
    <row r="450" spans="1:2" x14ac:dyDescent="0.2">
      <c r="A450" t="s">
        <v>2129</v>
      </c>
      <c r="B450">
        <v>0</v>
      </c>
    </row>
    <row r="451" spans="1:2" x14ac:dyDescent="0.2">
      <c r="A451" t="s">
        <v>2130</v>
      </c>
      <c r="B451">
        <v>0</v>
      </c>
    </row>
    <row r="452" spans="1:2" x14ac:dyDescent="0.2">
      <c r="A452" t="s">
        <v>2131</v>
      </c>
      <c r="B452">
        <v>0</v>
      </c>
    </row>
    <row r="453" spans="1:2" x14ac:dyDescent="0.2">
      <c r="A453" t="s">
        <v>2132</v>
      </c>
      <c r="B453">
        <v>0</v>
      </c>
    </row>
    <row r="454" spans="1:2" x14ac:dyDescent="0.2">
      <c r="A454" t="s">
        <v>2133</v>
      </c>
      <c r="B454">
        <v>0</v>
      </c>
    </row>
    <row r="455" spans="1:2" x14ac:dyDescent="0.2">
      <c r="A455" t="s">
        <v>2134</v>
      </c>
      <c r="B455">
        <v>0</v>
      </c>
    </row>
    <row r="456" spans="1:2" x14ac:dyDescent="0.2">
      <c r="A456" t="s">
        <v>2135</v>
      </c>
      <c r="B456">
        <v>0</v>
      </c>
    </row>
    <row r="457" spans="1:2" x14ac:dyDescent="0.2">
      <c r="A457" t="s">
        <v>2136</v>
      </c>
      <c r="B457">
        <v>0</v>
      </c>
    </row>
    <row r="458" spans="1:2" x14ac:dyDescent="0.2">
      <c r="A458" t="s">
        <v>2137</v>
      </c>
      <c r="B458">
        <v>0</v>
      </c>
    </row>
    <row r="459" spans="1:2" x14ac:dyDescent="0.2">
      <c r="A459" t="s">
        <v>2138</v>
      </c>
      <c r="B459">
        <v>0</v>
      </c>
    </row>
    <row r="460" spans="1:2" x14ac:dyDescent="0.2">
      <c r="A460" t="s">
        <v>2139</v>
      </c>
      <c r="B460">
        <v>0</v>
      </c>
    </row>
    <row r="461" spans="1:2" x14ac:dyDescent="0.2">
      <c r="A461" t="s">
        <v>2140</v>
      </c>
      <c r="B461">
        <v>0</v>
      </c>
    </row>
    <row r="462" spans="1:2" x14ac:dyDescent="0.2">
      <c r="A462" t="s">
        <v>2141</v>
      </c>
      <c r="B462">
        <v>0</v>
      </c>
    </row>
    <row r="463" spans="1:2" x14ac:dyDescent="0.2">
      <c r="A463" t="s">
        <v>2142</v>
      </c>
      <c r="B463">
        <v>0</v>
      </c>
    </row>
    <row r="464" spans="1:2" x14ac:dyDescent="0.2">
      <c r="A464" t="s">
        <v>2143</v>
      </c>
      <c r="B464">
        <v>0</v>
      </c>
    </row>
    <row r="465" spans="1:2" x14ac:dyDescent="0.2">
      <c r="A465" t="s">
        <v>2144</v>
      </c>
      <c r="B465">
        <v>0</v>
      </c>
    </row>
    <row r="466" spans="1:2" x14ac:dyDescent="0.2">
      <c r="A466" t="s">
        <v>2145</v>
      </c>
      <c r="B466">
        <v>0</v>
      </c>
    </row>
    <row r="467" spans="1:2" x14ac:dyDescent="0.2">
      <c r="A467" t="s">
        <v>2146</v>
      </c>
      <c r="B467">
        <v>0</v>
      </c>
    </row>
    <row r="468" spans="1:2" x14ac:dyDescent="0.2">
      <c r="A468" t="s">
        <v>2147</v>
      </c>
      <c r="B468">
        <v>0</v>
      </c>
    </row>
    <row r="469" spans="1:2" x14ac:dyDescent="0.2">
      <c r="A469" t="s">
        <v>2148</v>
      </c>
      <c r="B469">
        <v>0</v>
      </c>
    </row>
    <row r="470" spans="1:2" x14ac:dyDescent="0.2">
      <c r="A470" t="s">
        <v>2149</v>
      </c>
      <c r="B470">
        <v>0</v>
      </c>
    </row>
    <row r="471" spans="1:2" x14ac:dyDescent="0.2">
      <c r="A471" t="s">
        <v>2150</v>
      </c>
      <c r="B471" t="s">
        <v>3594</v>
      </c>
    </row>
    <row r="472" spans="1:2" x14ac:dyDescent="0.2">
      <c r="A472" t="s">
        <v>2151</v>
      </c>
      <c r="B472" t="s">
        <v>3594</v>
      </c>
    </row>
    <row r="473" spans="1:2" x14ac:dyDescent="0.2">
      <c r="A473" t="s">
        <v>2152</v>
      </c>
      <c r="B473" t="s">
        <v>3594</v>
      </c>
    </row>
    <row r="474" spans="1:2" x14ac:dyDescent="0.2">
      <c r="A474" t="s">
        <v>2153</v>
      </c>
      <c r="B474" t="s">
        <v>3594</v>
      </c>
    </row>
    <row r="475" spans="1:2" x14ac:dyDescent="0.2">
      <c r="A475" t="s">
        <v>2154</v>
      </c>
      <c r="B475" t="s">
        <v>3594</v>
      </c>
    </row>
    <row r="476" spans="1:2" x14ac:dyDescent="0.2">
      <c r="A476" t="s">
        <v>2155</v>
      </c>
      <c r="B476" t="s">
        <v>3594</v>
      </c>
    </row>
    <row r="477" spans="1:2" x14ac:dyDescent="0.2">
      <c r="A477" t="s">
        <v>2156</v>
      </c>
      <c r="B477" t="s">
        <v>3594</v>
      </c>
    </row>
    <row r="478" spans="1:2" x14ac:dyDescent="0.2">
      <c r="A478" t="s">
        <v>2157</v>
      </c>
      <c r="B478" t="s">
        <v>3594</v>
      </c>
    </row>
    <row r="479" spans="1:2" x14ac:dyDescent="0.2">
      <c r="A479" t="s">
        <v>2158</v>
      </c>
      <c r="B479" t="s">
        <v>3594</v>
      </c>
    </row>
    <row r="480" spans="1:2" x14ac:dyDescent="0.2">
      <c r="A480" t="s">
        <v>2159</v>
      </c>
      <c r="B480" t="s">
        <v>3594</v>
      </c>
    </row>
    <row r="481" spans="1:2" x14ac:dyDescent="0.2">
      <c r="A481" t="s">
        <v>2160</v>
      </c>
      <c r="B481" t="s">
        <v>3594</v>
      </c>
    </row>
    <row r="482" spans="1:2" x14ac:dyDescent="0.2">
      <c r="A482" t="s">
        <v>2161</v>
      </c>
      <c r="B482" t="s">
        <v>3594</v>
      </c>
    </row>
    <row r="483" spans="1:2" x14ac:dyDescent="0.2">
      <c r="A483" t="s">
        <v>2162</v>
      </c>
      <c r="B483" t="s">
        <v>3594</v>
      </c>
    </row>
    <row r="484" spans="1:2" x14ac:dyDescent="0.2">
      <c r="A484" t="s">
        <v>2163</v>
      </c>
      <c r="B484" t="s">
        <v>3594</v>
      </c>
    </row>
    <row r="485" spans="1:2" x14ac:dyDescent="0.2">
      <c r="A485" t="s">
        <v>2164</v>
      </c>
      <c r="B485" t="s">
        <v>3594</v>
      </c>
    </row>
    <row r="486" spans="1:2" x14ac:dyDescent="0.2">
      <c r="A486" t="s">
        <v>2165</v>
      </c>
      <c r="B486" t="s">
        <v>3594</v>
      </c>
    </row>
    <row r="487" spans="1:2" x14ac:dyDescent="0.2">
      <c r="A487" t="s">
        <v>2166</v>
      </c>
      <c r="B487" t="s">
        <v>3594</v>
      </c>
    </row>
    <row r="488" spans="1:2" x14ac:dyDescent="0.2">
      <c r="A488" t="s">
        <v>2167</v>
      </c>
      <c r="B488" t="s">
        <v>3594</v>
      </c>
    </row>
    <row r="489" spans="1:2" x14ac:dyDescent="0.2">
      <c r="A489" t="s">
        <v>2168</v>
      </c>
      <c r="B489" t="s">
        <v>3594</v>
      </c>
    </row>
    <row r="490" spans="1:2" x14ac:dyDescent="0.2">
      <c r="A490" t="s">
        <v>2169</v>
      </c>
      <c r="B490" t="s">
        <v>3594</v>
      </c>
    </row>
    <row r="491" spans="1:2" x14ac:dyDescent="0.2">
      <c r="A491" t="s">
        <v>2170</v>
      </c>
      <c r="B491" t="s">
        <v>3594</v>
      </c>
    </row>
    <row r="492" spans="1:2" x14ac:dyDescent="0.2">
      <c r="A492" t="s">
        <v>2171</v>
      </c>
      <c r="B492" t="s">
        <v>3594</v>
      </c>
    </row>
    <row r="493" spans="1:2" x14ac:dyDescent="0.2">
      <c r="A493" t="s">
        <v>2172</v>
      </c>
      <c r="B493" t="s">
        <v>3594</v>
      </c>
    </row>
    <row r="494" spans="1:2" x14ac:dyDescent="0.2">
      <c r="A494" t="s">
        <v>2173</v>
      </c>
      <c r="B494" t="s">
        <v>3594</v>
      </c>
    </row>
    <row r="495" spans="1:2" x14ac:dyDescent="0.2">
      <c r="A495" t="s">
        <v>2174</v>
      </c>
      <c r="B495" t="s">
        <v>3594</v>
      </c>
    </row>
    <row r="496" spans="1:2" x14ac:dyDescent="0.2">
      <c r="A496" t="s">
        <v>2175</v>
      </c>
      <c r="B496" t="s">
        <v>3594</v>
      </c>
    </row>
    <row r="497" spans="1:2" x14ac:dyDescent="0.2">
      <c r="A497" t="s">
        <v>2176</v>
      </c>
      <c r="B497" t="s">
        <v>3594</v>
      </c>
    </row>
    <row r="498" spans="1:2" x14ac:dyDescent="0.2">
      <c r="A498" t="s">
        <v>2177</v>
      </c>
      <c r="B498" t="s">
        <v>3594</v>
      </c>
    </row>
    <row r="499" spans="1:2" x14ac:dyDescent="0.2">
      <c r="A499" t="s">
        <v>2178</v>
      </c>
      <c r="B499" t="s">
        <v>3594</v>
      </c>
    </row>
    <row r="500" spans="1:2" x14ac:dyDescent="0.2">
      <c r="A500" t="s">
        <v>2179</v>
      </c>
      <c r="B500" t="s">
        <v>3594</v>
      </c>
    </row>
    <row r="501" spans="1:2" x14ac:dyDescent="0.2">
      <c r="A501" t="s">
        <v>2180</v>
      </c>
      <c r="B501">
        <v>1</v>
      </c>
    </row>
    <row r="502" spans="1:2" x14ac:dyDescent="0.2">
      <c r="A502" t="s">
        <v>2181</v>
      </c>
      <c r="B502">
        <v>1</v>
      </c>
    </row>
    <row r="503" spans="1:2" x14ac:dyDescent="0.2">
      <c r="A503" t="s">
        <v>2182</v>
      </c>
      <c r="B503">
        <v>1</v>
      </c>
    </row>
    <row r="504" spans="1:2" x14ac:dyDescent="0.2">
      <c r="A504" t="s">
        <v>2183</v>
      </c>
      <c r="B504">
        <v>1</v>
      </c>
    </row>
    <row r="505" spans="1:2" x14ac:dyDescent="0.2">
      <c r="A505" t="s">
        <v>2184</v>
      </c>
      <c r="B505">
        <v>1</v>
      </c>
    </row>
    <row r="506" spans="1:2" x14ac:dyDescent="0.2">
      <c r="A506" t="s">
        <v>2185</v>
      </c>
      <c r="B506">
        <v>1</v>
      </c>
    </row>
    <row r="507" spans="1:2" x14ac:dyDescent="0.2">
      <c r="A507" t="s">
        <v>2186</v>
      </c>
      <c r="B507">
        <v>1</v>
      </c>
    </row>
    <row r="508" spans="1:2" x14ac:dyDescent="0.2">
      <c r="A508" t="s">
        <v>2187</v>
      </c>
      <c r="B508">
        <v>1</v>
      </c>
    </row>
    <row r="509" spans="1:2" x14ac:dyDescent="0.2">
      <c r="A509" t="s">
        <v>2188</v>
      </c>
      <c r="B509">
        <v>1</v>
      </c>
    </row>
    <row r="510" spans="1:2" x14ac:dyDescent="0.2">
      <c r="A510" t="s">
        <v>2189</v>
      </c>
      <c r="B510">
        <v>1</v>
      </c>
    </row>
    <row r="511" spans="1:2" x14ac:dyDescent="0.2">
      <c r="A511" t="s">
        <v>2190</v>
      </c>
      <c r="B511">
        <v>1</v>
      </c>
    </row>
    <row r="512" spans="1:2" x14ac:dyDescent="0.2">
      <c r="A512" t="s">
        <v>2191</v>
      </c>
      <c r="B512">
        <v>1</v>
      </c>
    </row>
    <row r="513" spans="1:2" x14ac:dyDescent="0.2">
      <c r="A513" t="s">
        <v>2192</v>
      </c>
      <c r="B513">
        <v>1</v>
      </c>
    </row>
    <row r="514" spans="1:2" x14ac:dyDescent="0.2">
      <c r="A514" t="s">
        <v>2193</v>
      </c>
      <c r="B514">
        <v>1</v>
      </c>
    </row>
    <row r="515" spans="1:2" x14ac:dyDescent="0.2">
      <c r="A515" t="s">
        <v>2194</v>
      </c>
      <c r="B515">
        <v>1</v>
      </c>
    </row>
    <row r="516" spans="1:2" x14ac:dyDescent="0.2">
      <c r="A516" t="s">
        <v>2195</v>
      </c>
      <c r="B516">
        <v>1</v>
      </c>
    </row>
    <row r="517" spans="1:2" x14ac:dyDescent="0.2">
      <c r="A517" t="s">
        <v>2196</v>
      </c>
      <c r="B517">
        <v>1</v>
      </c>
    </row>
    <row r="518" spans="1:2" x14ac:dyDescent="0.2">
      <c r="A518" t="s">
        <v>2197</v>
      </c>
      <c r="B518">
        <v>1</v>
      </c>
    </row>
    <row r="519" spans="1:2" x14ac:dyDescent="0.2">
      <c r="A519" t="s">
        <v>2198</v>
      </c>
      <c r="B519">
        <v>1</v>
      </c>
    </row>
    <row r="520" spans="1:2" x14ac:dyDescent="0.2">
      <c r="A520" t="s">
        <v>2199</v>
      </c>
      <c r="B520">
        <v>1</v>
      </c>
    </row>
    <row r="521" spans="1:2" x14ac:dyDescent="0.2">
      <c r="A521" t="s">
        <v>2200</v>
      </c>
      <c r="B521">
        <v>1</v>
      </c>
    </row>
    <row r="522" spans="1:2" x14ac:dyDescent="0.2">
      <c r="A522" t="s">
        <v>2201</v>
      </c>
      <c r="B522">
        <v>1</v>
      </c>
    </row>
    <row r="523" spans="1:2" x14ac:dyDescent="0.2">
      <c r="A523" t="s">
        <v>2202</v>
      </c>
      <c r="B523">
        <v>1</v>
      </c>
    </row>
    <row r="524" spans="1:2" x14ac:dyDescent="0.2">
      <c r="A524" t="s">
        <v>2203</v>
      </c>
      <c r="B524">
        <v>1</v>
      </c>
    </row>
    <row r="525" spans="1:2" x14ac:dyDescent="0.2">
      <c r="A525" t="s">
        <v>2204</v>
      </c>
      <c r="B525">
        <v>1</v>
      </c>
    </row>
    <row r="526" spans="1:2" x14ac:dyDescent="0.2">
      <c r="A526" t="s">
        <v>2205</v>
      </c>
      <c r="B526">
        <v>1</v>
      </c>
    </row>
    <row r="527" spans="1:2" x14ac:dyDescent="0.2">
      <c r="A527" t="s">
        <v>2206</v>
      </c>
      <c r="B527">
        <v>1</v>
      </c>
    </row>
    <row r="528" spans="1:2" x14ac:dyDescent="0.2">
      <c r="A528" t="s">
        <v>2207</v>
      </c>
      <c r="B528">
        <v>1</v>
      </c>
    </row>
    <row r="529" spans="1:2" x14ac:dyDescent="0.2">
      <c r="A529" t="s">
        <v>2208</v>
      </c>
      <c r="B529">
        <v>1</v>
      </c>
    </row>
    <row r="530" spans="1:2" x14ac:dyDescent="0.2">
      <c r="A530" t="s">
        <v>2209</v>
      </c>
      <c r="B530">
        <v>1</v>
      </c>
    </row>
    <row r="531" spans="1:2" x14ac:dyDescent="0.2">
      <c r="A531" t="s">
        <v>2210</v>
      </c>
      <c r="B531" t="s">
        <v>3594</v>
      </c>
    </row>
    <row r="532" spans="1:2" x14ac:dyDescent="0.2">
      <c r="A532" t="s">
        <v>2211</v>
      </c>
      <c r="B532" t="s">
        <v>3594</v>
      </c>
    </row>
    <row r="533" spans="1:2" x14ac:dyDescent="0.2">
      <c r="A533" t="s">
        <v>2212</v>
      </c>
      <c r="B533" t="s">
        <v>3594</v>
      </c>
    </row>
    <row r="534" spans="1:2" x14ac:dyDescent="0.2">
      <c r="A534" t="s">
        <v>2213</v>
      </c>
      <c r="B534" t="s">
        <v>3594</v>
      </c>
    </row>
    <row r="535" spans="1:2" x14ac:dyDescent="0.2">
      <c r="A535" t="s">
        <v>2214</v>
      </c>
      <c r="B535" t="s">
        <v>3594</v>
      </c>
    </row>
    <row r="536" spans="1:2" x14ac:dyDescent="0.2">
      <c r="A536" t="s">
        <v>2215</v>
      </c>
      <c r="B536" t="s">
        <v>3594</v>
      </c>
    </row>
    <row r="537" spans="1:2" x14ac:dyDescent="0.2">
      <c r="A537" t="s">
        <v>2216</v>
      </c>
      <c r="B537" t="s">
        <v>3594</v>
      </c>
    </row>
    <row r="538" spans="1:2" x14ac:dyDescent="0.2">
      <c r="A538" t="s">
        <v>2217</v>
      </c>
      <c r="B538" t="s">
        <v>3594</v>
      </c>
    </row>
    <row r="539" spans="1:2" x14ac:dyDescent="0.2">
      <c r="A539" t="s">
        <v>2218</v>
      </c>
      <c r="B539" t="s">
        <v>3594</v>
      </c>
    </row>
    <row r="540" spans="1:2" x14ac:dyDescent="0.2">
      <c r="A540" t="s">
        <v>2219</v>
      </c>
      <c r="B540" t="s">
        <v>3594</v>
      </c>
    </row>
    <row r="541" spans="1:2" x14ac:dyDescent="0.2">
      <c r="A541" t="s">
        <v>2220</v>
      </c>
      <c r="B541" t="s">
        <v>3594</v>
      </c>
    </row>
    <row r="542" spans="1:2" x14ac:dyDescent="0.2">
      <c r="A542" t="s">
        <v>2221</v>
      </c>
      <c r="B542" t="s">
        <v>3594</v>
      </c>
    </row>
    <row r="543" spans="1:2" x14ac:dyDescent="0.2">
      <c r="A543" t="s">
        <v>2222</v>
      </c>
      <c r="B543" t="s">
        <v>3594</v>
      </c>
    </row>
    <row r="544" spans="1:2" x14ac:dyDescent="0.2">
      <c r="A544" t="s">
        <v>2223</v>
      </c>
      <c r="B544" t="s">
        <v>3594</v>
      </c>
    </row>
    <row r="545" spans="1:2" x14ac:dyDescent="0.2">
      <c r="A545" t="s">
        <v>2224</v>
      </c>
      <c r="B545" t="s">
        <v>3594</v>
      </c>
    </row>
    <row r="546" spans="1:2" x14ac:dyDescent="0.2">
      <c r="A546" t="s">
        <v>2225</v>
      </c>
      <c r="B546" t="s">
        <v>3594</v>
      </c>
    </row>
    <row r="547" spans="1:2" x14ac:dyDescent="0.2">
      <c r="A547" t="s">
        <v>2226</v>
      </c>
      <c r="B547" t="s">
        <v>3594</v>
      </c>
    </row>
    <row r="548" spans="1:2" x14ac:dyDescent="0.2">
      <c r="A548" t="s">
        <v>2227</v>
      </c>
      <c r="B548" t="s">
        <v>3594</v>
      </c>
    </row>
    <row r="549" spans="1:2" x14ac:dyDescent="0.2">
      <c r="A549" t="s">
        <v>2228</v>
      </c>
      <c r="B549" t="s">
        <v>3594</v>
      </c>
    </row>
    <row r="550" spans="1:2" x14ac:dyDescent="0.2">
      <c r="A550" t="s">
        <v>2229</v>
      </c>
      <c r="B550" t="s">
        <v>3594</v>
      </c>
    </row>
    <row r="551" spans="1:2" x14ac:dyDescent="0.2">
      <c r="A551" t="s">
        <v>2230</v>
      </c>
      <c r="B551" t="s">
        <v>3594</v>
      </c>
    </row>
    <row r="552" spans="1:2" x14ac:dyDescent="0.2">
      <c r="A552" t="s">
        <v>2231</v>
      </c>
      <c r="B552" t="s">
        <v>3594</v>
      </c>
    </row>
    <row r="553" spans="1:2" x14ac:dyDescent="0.2">
      <c r="A553" t="s">
        <v>2232</v>
      </c>
      <c r="B553" t="s">
        <v>3594</v>
      </c>
    </row>
    <row r="554" spans="1:2" x14ac:dyDescent="0.2">
      <c r="A554" t="s">
        <v>2233</v>
      </c>
      <c r="B554" t="s">
        <v>3594</v>
      </c>
    </row>
    <row r="555" spans="1:2" x14ac:dyDescent="0.2">
      <c r="A555" t="s">
        <v>2234</v>
      </c>
      <c r="B555" t="s">
        <v>3594</v>
      </c>
    </row>
    <row r="556" spans="1:2" x14ac:dyDescent="0.2">
      <c r="A556" t="s">
        <v>2235</v>
      </c>
      <c r="B556" t="s">
        <v>3594</v>
      </c>
    </row>
    <row r="557" spans="1:2" x14ac:dyDescent="0.2">
      <c r="A557" t="s">
        <v>2236</v>
      </c>
      <c r="B557" t="s">
        <v>3594</v>
      </c>
    </row>
    <row r="558" spans="1:2" x14ac:dyDescent="0.2">
      <c r="A558" t="s">
        <v>2237</v>
      </c>
      <c r="B558" t="s">
        <v>3594</v>
      </c>
    </row>
    <row r="559" spans="1:2" x14ac:dyDescent="0.2">
      <c r="A559" t="s">
        <v>2238</v>
      </c>
      <c r="B559" t="s">
        <v>3594</v>
      </c>
    </row>
    <row r="560" spans="1:2" x14ac:dyDescent="0.2">
      <c r="A560" t="s">
        <v>2239</v>
      </c>
      <c r="B560" t="s">
        <v>3594</v>
      </c>
    </row>
    <row r="561" spans="1:2" x14ac:dyDescent="0.2">
      <c r="A561" t="s">
        <v>3542</v>
      </c>
      <c r="B561" t="s">
        <v>3594</v>
      </c>
    </row>
    <row r="562" spans="1:2" x14ac:dyDescent="0.2">
      <c r="A562" t="s">
        <v>3543</v>
      </c>
      <c r="B562" t="s">
        <v>3594</v>
      </c>
    </row>
    <row r="563" spans="1:2" x14ac:dyDescent="0.2">
      <c r="A563" t="s">
        <v>3544</v>
      </c>
      <c r="B563" t="s">
        <v>3594</v>
      </c>
    </row>
    <row r="564" spans="1:2" x14ac:dyDescent="0.2">
      <c r="A564" t="s">
        <v>3545</v>
      </c>
      <c r="B564" t="s">
        <v>3594</v>
      </c>
    </row>
    <row r="565" spans="1:2" x14ac:dyDescent="0.2">
      <c r="A565" t="s">
        <v>3546</v>
      </c>
      <c r="B565" t="s">
        <v>3594</v>
      </c>
    </row>
    <row r="566" spans="1:2" x14ac:dyDescent="0.2">
      <c r="A566" t="s">
        <v>3547</v>
      </c>
      <c r="B566" t="s">
        <v>3594</v>
      </c>
    </row>
    <row r="567" spans="1:2" x14ac:dyDescent="0.2">
      <c r="A567" t="s">
        <v>3548</v>
      </c>
      <c r="B567" t="s">
        <v>3594</v>
      </c>
    </row>
    <row r="568" spans="1:2" x14ac:dyDescent="0.2">
      <c r="A568" t="s">
        <v>3549</v>
      </c>
      <c r="B568" t="s">
        <v>3594</v>
      </c>
    </row>
    <row r="569" spans="1:2" x14ac:dyDescent="0.2">
      <c r="A569" t="s">
        <v>3550</v>
      </c>
      <c r="B569" t="s">
        <v>3594</v>
      </c>
    </row>
    <row r="570" spans="1:2" x14ac:dyDescent="0.2">
      <c r="A570" t="s">
        <v>3551</v>
      </c>
      <c r="B570" t="s">
        <v>3594</v>
      </c>
    </row>
    <row r="571" spans="1:2" x14ac:dyDescent="0.2">
      <c r="A571" t="s">
        <v>3552</v>
      </c>
      <c r="B571" t="s">
        <v>3594</v>
      </c>
    </row>
    <row r="572" spans="1:2" x14ac:dyDescent="0.2">
      <c r="A572" t="s">
        <v>3553</v>
      </c>
      <c r="B572" t="s">
        <v>3594</v>
      </c>
    </row>
    <row r="573" spans="1:2" x14ac:dyDescent="0.2">
      <c r="A573" t="s">
        <v>3554</v>
      </c>
      <c r="B573" t="s">
        <v>3594</v>
      </c>
    </row>
    <row r="574" spans="1:2" x14ac:dyDescent="0.2">
      <c r="A574" t="s">
        <v>3555</v>
      </c>
      <c r="B574" t="s">
        <v>3594</v>
      </c>
    </row>
    <row r="575" spans="1:2" x14ac:dyDescent="0.2">
      <c r="A575" t="s">
        <v>3556</v>
      </c>
      <c r="B575" t="s">
        <v>3594</v>
      </c>
    </row>
    <row r="576" spans="1:2" x14ac:dyDescent="0.2">
      <c r="A576" t="s">
        <v>3557</v>
      </c>
      <c r="B576" t="s">
        <v>3594</v>
      </c>
    </row>
    <row r="577" spans="1:2" x14ac:dyDescent="0.2">
      <c r="A577" t="s">
        <v>3558</v>
      </c>
      <c r="B577" t="s">
        <v>3594</v>
      </c>
    </row>
    <row r="578" spans="1:2" x14ac:dyDescent="0.2">
      <c r="A578" t="s">
        <v>3559</v>
      </c>
      <c r="B578" t="s">
        <v>3594</v>
      </c>
    </row>
    <row r="579" spans="1:2" x14ac:dyDescent="0.2">
      <c r="A579" t="s">
        <v>3560</v>
      </c>
      <c r="B579" t="s">
        <v>3594</v>
      </c>
    </row>
    <row r="580" spans="1:2" x14ac:dyDescent="0.2">
      <c r="A580" t="s">
        <v>3561</v>
      </c>
      <c r="B580" t="s">
        <v>3594</v>
      </c>
    </row>
    <row r="581" spans="1:2" x14ac:dyDescent="0.2">
      <c r="A581" t="s">
        <v>3562</v>
      </c>
      <c r="B581" t="s">
        <v>3594</v>
      </c>
    </row>
    <row r="582" spans="1:2" x14ac:dyDescent="0.2">
      <c r="A582" t="s">
        <v>3563</v>
      </c>
      <c r="B582" t="s">
        <v>3594</v>
      </c>
    </row>
    <row r="583" spans="1:2" x14ac:dyDescent="0.2">
      <c r="A583" t="s">
        <v>3564</v>
      </c>
      <c r="B583" t="s">
        <v>3594</v>
      </c>
    </row>
    <row r="584" spans="1:2" x14ac:dyDescent="0.2">
      <c r="A584" t="s">
        <v>3565</v>
      </c>
      <c r="B584" t="s">
        <v>3594</v>
      </c>
    </row>
    <row r="585" spans="1:2" x14ac:dyDescent="0.2">
      <c r="A585" t="s">
        <v>3566</v>
      </c>
      <c r="B585" t="s">
        <v>3594</v>
      </c>
    </row>
    <row r="586" spans="1:2" x14ac:dyDescent="0.2">
      <c r="A586" t="s">
        <v>3567</v>
      </c>
      <c r="B586" t="s">
        <v>3594</v>
      </c>
    </row>
    <row r="587" spans="1:2" x14ac:dyDescent="0.2">
      <c r="A587" t="s">
        <v>3568</v>
      </c>
      <c r="B587" t="s">
        <v>3594</v>
      </c>
    </row>
    <row r="588" spans="1:2" x14ac:dyDescent="0.2">
      <c r="A588" t="s">
        <v>3569</v>
      </c>
      <c r="B588" t="s">
        <v>3594</v>
      </c>
    </row>
    <row r="589" spans="1:2" x14ac:dyDescent="0.2">
      <c r="A589" t="s">
        <v>3570</v>
      </c>
      <c r="B589" t="s">
        <v>3594</v>
      </c>
    </row>
    <row r="590" spans="1:2" x14ac:dyDescent="0.2">
      <c r="A590" t="s">
        <v>3571</v>
      </c>
      <c r="B590" t="s">
        <v>3594</v>
      </c>
    </row>
    <row r="591" spans="1:2" x14ac:dyDescent="0.2">
      <c r="A591" t="s">
        <v>4211</v>
      </c>
      <c r="B591">
        <v>0</v>
      </c>
    </row>
    <row r="592" spans="1:2" x14ac:dyDescent="0.2">
      <c r="A592" t="s">
        <v>4213</v>
      </c>
      <c r="B592">
        <v>0</v>
      </c>
    </row>
    <row r="593" spans="1:2" x14ac:dyDescent="0.2">
      <c r="A593" t="s">
        <v>4215</v>
      </c>
      <c r="B593">
        <v>0</v>
      </c>
    </row>
    <row r="594" spans="1:2" x14ac:dyDescent="0.2">
      <c r="A594" t="s">
        <v>4217</v>
      </c>
      <c r="B594">
        <v>0</v>
      </c>
    </row>
    <row r="595" spans="1:2" x14ac:dyDescent="0.2">
      <c r="A595" t="s">
        <v>4219</v>
      </c>
      <c r="B595">
        <v>0</v>
      </c>
    </row>
    <row r="596" spans="1:2" x14ac:dyDescent="0.2">
      <c r="A596" t="s">
        <v>4221</v>
      </c>
      <c r="B596">
        <v>0</v>
      </c>
    </row>
    <row r="597" spans="1:2" x14ac:dyDescent="0.2">
      <c r="A597" t="s">
        <v>4223</v>
      </c>
      <c r="B597">
        <v>0</v>
      </c>
    </row>
    <row r="598" spans="1:2" x14ac:dyDescent="0.2">
      <c r="A598" t="s">
        <v>4225</v>
      </c>
      <c r="B598">
        <v>0</v>
      </c>
    </row>
    <row r="599" spans="1:2" x14ac:dyDescent="0.2">
      <c r="A599" t="s">
        <v>4227</v>
      </c>
      <c r="B599">
        <v>0</v>
      </c>
    </row>
    <row r="600" spans="1:2" x14ac:dyDescent="0.2">
      <c r="A600" t="s">
        <v>4229</v>
      </c>
      <c r="B600">
        <v>0</v>
      </c>
    </row>
    <row r="601" spans="1:2" x14ac:dyDescent="0.2">
      <c r="A601" t="s">
        <v>4231</v>
      </c>
      <c r="B601">
        <v>0</v>
      </c>
    </row>
    <row r="602" spans="1:2" x14ac:dyDescent="0.2">
      <c r="A602" t="s">
        <v>4233</v>
      </c>
      <c r="B602">
        <v>0</v>
      </c>
    </row>
    <row r="603" spans="1:2" x14ac:dyDescent="0.2">
      <c r="A603" t="s">
        <v>3925</v>
      </c>
      <c r="B603">
        <v>0</v>
      </c>
    </row>
    <row r="604" spans="1:2" x14ac:dyDescent="0.2">
      <c r="A604" t="s">
        <v>4573</v>
      </c>
      <c r="B604">
        <v>1</v>
      </c>
    </row>
    <row r="605" spans="1:2" x14ac:dyDescent="0.2">
      <c r="A605" t="s">
        <v>4574</v>
      </c>
      <c r="B605">
        <v>1</v>
      </c>
    </row>
    <row r="606" spans="1:2" x14ac:dyDescent="0.2">
      <c r="A606" t="s">
        <v>4575</v>
      </c>
      <c r="B606">
        <v>1</v>
      </c>
    </row>
    <row r="607" spans="1:2" x14ac:dyDescent="0.2">
      <c r="A607" t="s">
        <v>4576</v>
      </c>
      <c r="B607">
        <v>1</v>
      </c>
    </row>
    <row r="608" spans="1:2" x14ac:dyDescent="0.2">
      <c r="A608" t="s">
        <v>4577</v>
      </c>
      <c r="B608">
        <v>1</v>
      </c>
    </row>
    <row r="609" spans="1:2" x14ac:dyDescent="0.2">
      <c r="A609" t="s">
        <v>4578</v>
      </c>
      <c r="B609">
        <v>1</v>
      </c>
    </row>
    <row r="610" spans="1:2" x14ac:dyDescent="0.2">
      <c r="A610" t="s">
        <v>4579</v>
      </c>
      <c r="B610">
        <v>1</v>
      </c>
    </row>
    <row r="611" spans="1:2" x14ac:dyDescent="0.2">
      <c r="A611" t="s">
        <v>4580</v>
      </c>
      <c r="B611">
        <v>1</v>
      </c>
    </row>
    <row r="612" spans="1:2" x14ac:dyDescent="0.2">
      <c r="A612" t="s">
        <v>4581</v>
      </c>
      <c r="B612">
        <v>1</v>
      </c>
    </row>
    <row r="613" spans="1:2" x14ac:dyDescent="0.2">
      <c r="A613" t="s">
        <v>4582</v>
      </c>
      <c r="B613">
        <v>1</v>
      </c>
    </row>
    <row r="614" spans="1:2" x14ac:dyDescent="0.2">
      <c r="A614" t="s">
        <v>4389</v>
      </c>
      <c r="B614">
        <v>0</v>
      </c>
    </row>
    <row r="615" spans="1:2" x14ac:dyDescent="0.2">
      <c r="A615" t="s">
        <v>4390</v>
      </c>
      <c r="B615">
        <v>0</v>
      </c>
    </row>
    <row r="616" spans="1:2" x14ac:dyDescent="0.2">
      <c r="A616" t="s">
        <v>4391</v>
      </c>
      <c r="B616">
        <v>0</v>
      </c>
    </row>
    <row r="617" spans="1:2" x14ac:dyDescent="0.2">
      <c r="A617" t="s">
        <v>4392</v>
      </c>
      <c r="B617">
        <v>0</v>
      </c>
    </row>
    <row r="618" spans="1:2" x14ac:dyDescent="0.2">
      <c r="A618" t="s">
        <v>4393</v>
      </c>
      <c r="B618">
        <v>0</v>
      </c>
    </row>
    <row r="619" spans="1:2" x14ac:dyDescent="0.2">
      <c r="A619" t="s">
        <v>4394</v>
      </c>
      <c r="B619">
        <v>0</v>
      </c>
    </row>
    <row r="620" spans="1:2" x14ac:dyDescent="0.2">
      <c r="A620" t="s">
        <v>4395</v>
      </c>
      <c r="B620">
        <v>0</v>
      </c>
    </row>
    <row r="621" spans="1:2" x14ac:dyDescent="0.2">
      <c r="A621" t="s">
        <v>4396</v>
      </c>
      <c r="B621">
        <v>0</v>
      </c>
    </row>
    <row r="622" spans="1:2" x14ac:dyDescent="0.2">
      <c r="A622" t="s">
        <v>4397</v>
      </c>
      <c r="B622">
        <v>0</v>
      </c>
    </row>
    <row r="623" spans="1:2" x14ac:dyDescent="0.2">
      <c r="A623" t="s">
        <v>4398</v>
      </c>
      <c r="B623">
        <v>0</v>
      </c>
    </row>
    <row r="624" spans="1:2" x14ac:dyDescent="0.2">
      <c r="A624" t="s">
        <v>3926</v>
      </c>
      <c r="B624" t="s">
        <v>3594</v>
      </c>
    </row>
    <row r="625" spans="1:2" x14ac:dyDescent="0.2">
      <c r="A625" t="s">
        <v>3927</v>
      </c>
      <c r="B625" t="s">
        <v>3594</v>
      </c>
    </row>
    <row r="626" spans="1:2" x14ac:dyDescent="0.2">
      <c r="A626" t="s">
        <v>4399</v>
      </c>
      <c r="B626">
        <v>0</v>
      </c>
    </row>
    <row r="627" spans="1:2" x14ac:dyDescent="0.2">
      <c r="A627" t="s">
        <v>4400</v>
      </c>
      <c r="B627">
        <v>0</v>
      </c>
    </row>
    <row r="628" spans="1:2" x14ac:dyDescent="0.2">
      <c r="A628" t="s">
        <v>4401</v>
      </c>
      <c r="B628">
        <v>0</v>
      </c>
    </row>
    <row r="629" spans="1:2" x14ac:dyDescent="0.2">
      <c r="A629" t="s">
        <v>4402</v>
      </c>
      <c r="B629">
        <v>0</v>
      </c>
    </row>
    <row r="630" spans="1:2" x14ac:dyDescent="0.2">
      <c r="A630" t="s">
        <v>4403</v>
      </c>
      <c r="B630">
        <v>0</v>
      </c>
    </row>
    <row r="631" spans="1:2" x14ac:dyDescent="0.2">
      <c r="A631" t="s">
        <v>4404</v>
      </c>
      <c r="B631">
        <v>0</v>
      </c>
    </row>
    <row r="632" spans="1:2" x14ac:dyDescent="0.2">
      <c r="A632" t="s">
        <v>4405</v>
      </c>
      <c r="B632">
        <v>0</v>
      </c>
    </row>
    <row r="633" spans="1:2" x14ac:dyDescent="0.2">
      <c r="A633" t="s">
        <v>4406</v>
      </c>
      <c r="B633">
        <v>0</v>
      </c>
    </row>
    <row r="634" spans="1:2" x14ac:dyDescent="0.2">
      <c r="A634" t="s">
        <v>4407</v>
      </c>
      <c r="B634">
        <v>0</v>
      </c>
    </row>
    <row r="635" spans="1:2" x14ac:dyDescent="0.2">
      <c r="A635" t="s">
        <v>4408</v>
      </c>
      <c r="B635">
        <v>0</v>
      </c>
    </row>
    <row r="636" spans="1:2" x14ac:dyDescent="0.2">
      <c r="A636" t="s">
        <v>3928</v>
      </c>
      <c r="B636">
        <v>1</v>
      </c>
    </row>
    <row r="637" spans="1:2" x14ac:dyDescent="0.2">
      <c r="A637" t="s">
        <v>3929</v>
      </c>
      <c r="B637">
        <v>1</v>
      </c>
    </row>
    <row r="638" spans="1:2" x14ac:dyDescent="0.2">
      <c r="A638" t="s">
        <v>3930</v>
      </c>
      <c r="B638">
        <v>1</v>
      </c>
    </row>
    <row r="639" spans="1:2" x14ac:dyDescent="0.2">
      <c r="A639" t="s">
        <v>3931</v>
      </c>
      <c r="B639">
        <v>1</v>
      </c>
    </row>
    <row r="640" spans="1:2" x14ac:dyDescent="0.2">
      <c r="A640" t="s">
        <v>3932</v>
      </c>
      <c r="B640">
        <v>1</v>
      </c>
    </row>
    <row r="641" spans="1:2" x14ac:dyDescent="0.2">
      <c r="A641" t="s">
        <v>3933</v>
      </c>
      <c r="B641">
        <v>1</v>
      </c>
    </row>
    <row r="642" spans="1:2" x14ac:dyDescent="0.2">
      <c r="A642" t="s">
        <v>3934</v>
      </c>
      <c r="B642">
        <v>1</v>
      </c>
    </row>
    <row r="643" spans="1:2" x14ac:dyDescent="0.2">
      <c r="A643" t="s">
        <v>3935</v>
      </c>
      <c r="B643">
        <v>1</v>
      </c>
    </row>
    <row r="644" spans="1:2" x14ac:dyDescent="0.2">
      <c r="A644" t="s">
        <v>3936</v>
      </c>
      <c r="B644">
        <v>1</v>
      </c>
    </row>
    <row r="645" spans="1:2" x14ac:dyDescent="0.2">
      <c r="A645" t="s">
        <v>3937</v>
      </c>
      <c r="B645">
        <v>1</v>
      </c>
    </row>
    <row r="646" spans="1:2" x14ac:dyDescent="0.2">
      <c r="A646" t="s">
        <v>3938</v>
      </c>
      <c r="B646">
        <v>1</v>
      </c>
    </row>
    <row r="647" spans="1:2" x14ac:dyDescent="0.2">
      <c r="A647" t="s">
        <v>3939</v>
      </c>
      <c r="B647">
        <v>1</v>
      </c>
    </row>
    <row r="648" spans="1:2" x14ac:dyDescent="0.2">
      <c r="A648" t="s">
        <v>4409</v>
      </c>
      <c r="B648">
        <v>1</v>
      </c>
    </row>
    <row r="649" spans="1:2" x14ac:dyDescent="0.2">
      <c r="A649" t="s">
        <v>3940</v>
      </c>
      <c r="B649">
        <v>0</v>
      </c>
    </row>
    <row r="650" spans="1:2" x14ac:dyDescent="0.2">
      <c r="A650" t="s">
        <v>3941</v>
      </c>
      <c r="B650">
        <v>0</v>
      </c>
    </row>
    <row r="651" spans="1:2" x14ac:dyDescent="0.2">
      <c r="A651" t="s">
        <v>3942</v>
      </c>
      <c r="B651">
        <v>0</v>
      </c>
    </row>
    <row r="652" spans="1:2" x14ac:dyDescent="0.2">
      <c r="A652" t="s">
        <v>3943</v>
      </c>
      <c r="B652">
        <v>0</v>
      </c>
    </row>
    <row r="653" spans="1:2" x14ac:dyDescent="0.2">
      <c r="A653" t="s">
        <v>3944</v>
      </c>
      <c r="B653">
        <v>0</v>
      </c>
    </row>
    <row r="654" spans="1:2" x14ac:dyDescent="0.2">
      <c r="A654" t="s">
        <v>3945</v>
      </c>
      <c r="B654">
        <v>0</v>
      </c>
    </row>
    <row r="655" spans="1:2" x14ac:dyDescent="0.2">
      <c r="A655" t="s">
        <v>3946</v>
      </c>
      <c r="B655">
        <v>0</v>
      </c>
    </row>
    <row r="656" spans="1:2" x14ac:dyDescent="0.2">
      <c r="A656" t="s">
        <v>3947</v>
      </c>
      <c r="B656">
        <v>0</v>
      </c>
    </row>
    <row r="657" spans="1:2" x14ac:dyDescent="0.2">
      <c r="A657" t="s">
        <v>3948</v>
      </c>
      <c r="B657">
        <v>0</v>
      </c>
    </row>
    <row r="658" spans="1:2" x14ac:dyDescent="0.2">
      <c r="A658" t="s">
        <v>3949</v>
      </c>
      <c r="B658">
        <v>0</v>
      </c>
    </row>
    <row r="659" spans="1:2" x14ac:dyDescent="0.2">
      <c r="A659" t="s">
        <v>3950</v>
      </c>
      <c r="B659">
        <v>0</v>
      </c>
    </row>
    <row r="660" spans="1:2" x14ac:dyDescent="0.2">
      <c r="A660" t="s">
        <v>3951</v>
      </c>
      <c r="B660">
        <v>0</v>
      </c>
    </row>
    <row r="661" spans="1:2" x14ac:dyDescent="0.2">
      <c r="A661" t="s">
        <v>4410</v>
      </c>
      <c r="B661">
        <v>0</v>
      </c>
    </row>
    <row r="662" spans="1:2" x14ac:dyDescent="0.2">
      <c r="A662" t="s">
        <v>3952</v>
      </c>
      <c r="B662" t="b">
        <v>0</v>
      </c>
    </row>
    <row r="663" spans="1:2" x14ac:dyDescent="0.2">
      <c r="A663" t="s">
        <v>3953</v>
      </c>
      <c r="B663" t="b">
        <v>0</v>
      </c>
    </row>
    <row r="664" spans="1:2" x14ac:dyDescent="0.2">
      <c r="A664" t="s">
        <v>3954</v>
      </c>
      <c r="B664" t="b">
        <v>0</v>
      </c>
    </row>
    <row r="665" spans="1:2" x14ac:dyDescent="0.2">
      <c r="A665" t="s">
        <v>3955</v>
      </c>
      <c r="B665" t="b">
        <v>0</v>
      </c>
    </row>
    <row r="666" spans="1:2" x14ac:dyDescent="0.2">
      <c r="A666" t="s">
        <v>3956</v>
      </c>
      <c r="B666" t="b">
        <v>0</v>
      </c>
    </row>
    <row r="667" spans="1:2" x14ac:dyDescent="0.2">
      <c r="A667" t="s">
        <v>3957</v>
      </c>
      <c r="B667" t="b">
        <v>0</v>
      </c>
    </row>
    <row r="668" spans="1:2" x14ac:dyDescent="0.2">
      <c r="A668" t="s">
        <v>3958</v>
      </c>
      <c r="B668" t="b">
        <v>0</v>
      </c>
    </row>
    <row r="669" spans="1:2" x14ac:dyDescent="0.2">
      <c r="A669" t="s">
        <v>3959</v>
      </c>
      <c r="B669" t="b">
        <v>0</v>
      </c>
    </row>
    <row r="670" spans="1:2" x14ac:dyDescent="0.2">
      <c r="A670" t="s">
        <v>3960</v>
      </c>
      <c r="B670" t="b">
        <v>0</v>
      </c>
    </row>
    <row r="671" spans="1:2" x14ac:dyDescent="0.2">
      <c r="A671" t="s">
        <v>3961</v>
      </c>
      <c r="B671" t="b">
        <v>0</v>
      </c>
    </row>
    <row r="672" spans="1:2" x14ac:dyDescent="0.2">
      <c r="A672" t="s">
        <v>3962</v>
      </c>
      <c r="B672" t="b">
        <v>0</v>
      </c>
    </row>
    <row r="673" spans="1:2" x14ac:dyDescent="0.2">
      <c r="A673" t="s">
        <v>3963</v>
      </c>
      <c r="B673" t="b">
        <v>0</v>
      </c>
    </row>
    <row r="674" spans="1:2" x14ac:dyDescent="0.2">
      <c r="A674" t="s">
        <v>3964</v>
      </c>
      <c r="B674" t="b">
        <v>0</v>
      </c>
    </row>
    <row r="675" spans="1:2" x14ac:dyDescent="0.2">
      <c r="A675" t="s">
        <v>3965</v>
      </c>
      <c r="B675" t="b">
        <v>0</v>
      </c>
    </row>
    <row r="676" spans="1:2" x14ac:dyDescent="0.2">
      <c r="A676" t="s">
        <v>4583</v>
      </c>
      <c r="B676">
        <v>2</v>
      </c>
    </row>
    <row r="677" spans="1:2" x14ac:dyDescent="0.2">
      <c r="A677" t="s">
        <v>3966</v>
      </c>
      <c r="B677">
        <v>0</v>
      </c>
    </row>
    <row r="678" spans="1:2" x14ac:dyDescent="0.2">
      <c r="A678" t="s">
        <v>3967</v>
      </c>
      <c r="B678">
        <v>0</v>
      </c>
    </row>
    <row r="679" spans="1:2" x14ac:dyDescent="0.2">
      <c r="A679" t="s">
        <v>3968</v>
      </c>
      <c r="B679">
        <v>0</v>
      </c>
    </row>
    <row r="680" spans="1:2" x14ac:dyDescent="0.2">
      <c r="A680" t="s">
        <v>3969</v>
      </c>
      <c r="B680">
        <v>0</v>
      </c>
    </row>
    <row r="681" spans="1:2" x14ac:dyDescent="0.2">
      <c r="A681" t="s">
        <v>3970</v>
      </c>
      <c r="B681">
        <v>1</v>
      </c>
    </row>
    <row r="682" spans="1:2" x14ac:dyDescent="0.2">
      <c r="A682" t="s">
        <v>3971</v>
      </c>
      <c r="B682">
        <v>1</v>
      </c>
    </row>
    <row r="683" spans="1:2" x14ac:dyDescent="0.2">
      <c r="A683" t="s">
        <v>3972</v>
      </c>
      <c r="B683">
        <v>1</v>
      </c>
    </row>
    <row r="684" spans="1:2" x14ac:dyDescent="0.2">
      <c r="A684" t="s">
        <v>3973</v>
      </c>
      <c r="B684">
        <v>1</v>
      </c>
    </row>
    <row r="685" spans="1:2" x14ac:dyDescent="0.2">
      <c r="A685" t="s">
        <v>3974</v>
      </c>
      <c r="B685">
        <v>1</v>
      </c>
    </row>
    <row r="686" spans="1:2" x14ac:dyDescent="0.2">
      <c r="A686" t="s">
        <v>3975</v>
      </c>
      <c r="B686">
        <v>1</v>
      </c>
    </row>
    <row r="687" spans="1:2" x14ac:dyDescent="0.2">
      <c r="A687" t="s">
        <v>3976</v>
      </c>
      <c r="B687">
        <v>1</v>
      </c>
    </row>
    <row r="688" spans="1:2" x14ac:dyDescent="0.2">
      <c r="A688" t="s">
        <v>3977</v>
      </c>
      <c r="B688">
        <v>1</v>
      </c>
    </row>
    <row r="689" spans="1:2" x14ac:dyDescent="0.2">
      <c r="A689" t="s">
        <v>3978</v>
      </c>
      <c r="B689">
        <v>1</v>
      </c>
    </row>
    <row r="690" spans="1:2" x14ac:dyDescent="0.2">
      <c r="A690" t="s">
        <v>3979</v>
      </c>
      <c r="B690">
        <v>1</v>
      </c>
    </row>
    <row r="691" spans="1:2" x14ac:dyDescent="0.2">
      <c r="A691" t="s">
        <v>3980</v>
      </c>
      <c r="B691">
        <v>1</v>
      </c>
    </row>
    <row r="692" spans="1:2" x14ac:dyDescent="0.2">
      <c r="A692" t="s">
        <v>3981</v>
      </c>
      <c r="B692">
        <v>1</v>
      </c>
    </row>
    <row r="693" spans="1:2" x14ac:dyDescent="0.2">
      <c r="A693" t="s">
        <v>3982</v>
      </c>
      <c r="B693">
        <v>1</v>
      </c>
    </row>
    <row r="694" spans="1:2" x14ac:dyDescent="0.2">
      <c r="A694" t="s">
        <v>3983</v>
      </c>
      <c r="B694">
        <v>1</v>
      </c>
    </row>
    <row r="695" spans="1:2" x14ac:dyDescent="0.2">
      <c r="A695" t="s">
        <v>3984</v>
      </c>
      <c r="B695">
        <v>1</v>
      </c>
    </row>
    <row r="696" spans="1:2" x14ac:dyDescent="0.2">
      <c r="A696" t="s">
        <v>3985</v>
      </c>
      <c r="B696">
        <v>1</v>
      </c>
    </row>
    <row r="697" spans="1:2" x14ac:dyDescent="0.2">
      <c r="A697" t="s">
        <v>3986</v>
      </c>
      <c r="B697">
        <v>1</v>
      </c>
    </row>
    <row r="698" spans="1:2" x14ac:dyDescent="0.2">
      <c r="A698" t="s">
        <v>3987</v>
      </c>
      <c r="B698">
        <v>1</v>
      </c>
    </row>
    <row r="699" spans="1:2" x14ac:dyDescent="0.2">
      <c r="A699" t="s">
        <v>3988</v>
      </c>
      <c r="B699">
        <v>5000</v>
      </c>
    </row>
    <row r="700" spans="1:2" x14ac:dyDescent="0.2">
      <c r="A700" t="s">
        <v>3989</v>
      </c>
      <c r="B700">
        <v>1</v>
      </c>
    </row>
    <row r="701" spans="1:2" x14ac:dyDescent="0.2">
      <c r="A701" t="s">
        <v>3990</v>
      </c>
      <c r="B701">
        <v>2</v>
      </c>
    </row>
    <row r="702" spans="1:2" x14ac:dyDescent="0.2">
      <c r="A702" t="s">
        <v>3991</v>
      </c>
      <c r="B702">
        <v>2</v>
      </c>
    </row>
    <row r="703" spans="1:2" x14ac:dyDescent="0.2">
      <c r="A703" t="s">
        <v>3992</v>
      </c>
      <c r="B703">
        <v>5000</v>
      </c>
    </row>
    <row r="704" spans="1:2" x14ac:dyDescent="0.2">
      <c r="A704" t="s">
        <v>3993</v>
      </c>
      <c r="B704">
        <v>5000</v>
      </c>
    </row>
    <row r="705" spans="1:2" x14ac:dyDescent="0.2">
      <c r="A705" t="s">
        <v>3994</v>
      </c>
      <c r="B705">
        <v>1</v>
      </c>
    </row>
    <row r="706" spans="1:2" x14ac:dyDescent="0.2">
      <c r="A706" t="s">
        <v>3995</v>
      </c>
      <c r="B706">
        <v>5000</v>
      </c>
    </row>
    <row r="707" spans="1:2" x14ac:dyDescent="0.2">
      <c r="A707" t="s">
        <v>3996</v>
      </c>
      <c r="B707">
        <v>5000</v>
      </c>
    </row>
    <row r="708" spans="1:2" x14ac:dyDescent="0.2">
      <c r="A708" t="s">
        <v>4852</v>
      </c>
      <c r="B708">
        <v>5000</v>
      </c>
    </row>
    <row r="709" spans="1:2" x14ac:dyDescent="0.2">
      <c r="A709" t="s">
        <v>3997</v>
      </c>
      <c r="B709">
        <v>5000</v>
      </c>
    </row>
    <row r="710" spans="1:2" x14ac:dyDescent="0.2">
      <c r="A710" t="s">
        <v>3998</v>
      </c>
      <c r="B710" t="b">
        <v>0</v>
      </c>
    </row>
    <row r="711" spans="1:2" x14ac:dyDescent="0.2">
      <c r="A711" t="s">
        <v>3999</v>
      </c>
      <c r="B711">
        <v>5000</v>
      </c>
    </row>
    <row r="712" spans="1:2" x14ac:dyDescent="0.2">
      <c r="A712" t="s">
        <v>4853</v>
      </c>
      <c r="B712">
        <v>5000</v>
      </c>
    </row>
    <row r="713" spans="1:2" x14ac:dyDescent="0.2">
      <c r="A713" t="s">
        <v>4000</v>
      </c>
      <c r="B713">
        <v>5000</v>
      </c>
    </row>
    <row r="714" spans="1:2" x14ac:dyDescent="0.2">
      <c r="A714" t="s">
        <v>1557</v>
      </c>
      <c r="B714" t="b">
        <v>0</v>
      </c>
    </row>
    <row r="715" spans="1:2" x14ac:dyDescent="0.2">
      <c r="A715" t="s">
        <v>1558</v>
      </c>
      <c r="B715" t="b">
        <v>0</v>
      </c>
    </row>
    <row r="716" spans="1:2" x14ac:dyDescent="0.2">
      <c r="A716" t="s">
        <v>1559</v>
      </c>
      <c r="B716" t="b">
        <v>0</v>
      </c>
    </row>
    <row r="717" spans="1:2" x14ac:dyDescent="0.2">
      <c r="A717" t="s">
        <v>1560</v>
      </c>
      <c r="B717" t="b">
        <v>0</v>
      </c>
    </row>
    <row r="718" spans="1:2" x14ac:dyDescent="0.2">
      <c r="A718" t="s">
        <v>1561</v>
      </c>
      <c r="B718" t="b">
        <v>0</v>
      </c>
    </row>
    <row r="719" spans="1:2" x14ac:dyDescent="0.2">
      <c r="A719" t="s">
        <v>1562</v>
      </c>
      <c r="B719" t="b">
        <v>0</v>
      </c>
    </row>
    <row r="720" spans="1:2" x14ac:dyDescent="0.2">
      <c r="A720" t="s">
        <v>1563</v>
      </c>
      <c r="B720" t="b">
        <v>0</v>
      </c>
    </row>
    <row r="721" spans="1:2" x14ac:dyDescent="0.2">
      <c r="A721" t="s">
        <v>1564</v>
      </c>
      <c r="B721" t="b">
        <v>0</v>
      </c>
    </row>
    <row r="722" spans="1:2" x14ac:dyDescent="0.2">
      <c r="A722" t="s">
        <v>1565</v>
      </c>
      <c r="B722" t="b">
        <v>0</v>
      </c>
    </row>
    <row r="723" spans="1:2" x14ac:dyDescent="0.2">
      <c r="A723" t="s">
        <v>1566</v>
      </c>
      <c r="B723" t="b">
        <v>0</v>
      </c>
    </row>
    <row r="724" spans="1:2" x14ac:dyDescent="0.2">
      <c r="A724" t="s">
        <v>1567</v>
      </c>
      <c r="B724" t="b">
        <v>0</v>
      </c>
    </row>
    <row r="725" spans="1:2" x14ac:dyDescent="0.2">
      <c r="A725" t="s">
        <v>1568</v>
      </c>
      <c r="B725" t="b">
        <v>0</v>
      </c>
    </row>
    <row r="726" spans="1:2" x14ac:dyDescent="0.2">
      <c r="A726" t="s">
        <v>1569</v>
      </c>
      <c r="B726" t="b">
        <v>0</v>
      </c>
    </row>
    <row r="727" spans="1:2" x14ac:dyDescent="0.2">
      <c r="A727" t="s">
        <v>1570</v>
      </c>
      <c r="B727" t="b">
        <v>0</v>
      </c>
    </row>
    <row r="728" spans="1:2" x14ac:dyDescent="0.2">
      <c r="A728" t="s">
        <v>1571</v>
      </c>
      <c r="B728" t="b">
        <v>0</v>
      </c>
    </row>
    <row r="729" spans="1:2" x14ac:dyDescent="0.2">
      <c r="A729" t="s">
        <v>1572</v>
      </c>
      <c r="B729" t="b">
        <v>0</v>
      </c>
    </row>
    <row r="730" spans="1:2" x14ac:dyDescent="0.2">
      <c r="A730" t="s">
        <v>1573</v>
      </c>
      <c r="B730" t="b">
        <v>0</v>
      </c>
    </row>
    <row r="731" spans="1:2" x14ac:dyDescent="0.2">
      <c r="A731" t="s">
        <v>1574</v>
      </c>
      <c r="B731" t="b">
        <v>0</v>
      </c>
    </row>
    <row r="732" spans="1:2" x14ac:dyDescent="0.2">
      <c r="A732" t="s">
        <v>1575</v>
      </c>
      <c r="B732" t="b">
        <v>0</v>
      </c>
    </row>
    <row r="733" spans="1:2" x14ac:dyDescent="0.2">
      <c r="A733" t="s">
        <v>1576</v>
      </c>
      <c r="B733" t="b">
        <v>0</v>
      </c>
    </row>
    <row r="734" spans="1:2" x14ac:dyDescent="0.2">
      <c r="A734" t="s">
        <v>1577</v>
      </c>
      <c r="B734" t="b">
        <v>0</v>
      </c>
    </row>
    <row r="735" spans="1:2" x14ac:dyDescent="0.2">
      <c r="A735" t="s">
        <v>1578</v>
      </c>
      <c r="B735" t="b">
        <v>0</v>
      </c>
    </row>
    <row r="736" spans="1:2" x14ac:dyDescent="0.2">
      <c r="A736" t="s">
        <v>1579</v>
      </c>
      <c r="B736" t="b">
        <v>0</v>
      </c>
    </row>
    <row r="737" spans="1:2" x14ac:dyDescent="0.2">
      <c r="A737" t="s">
        <v>1580</v>
      </c>
      <c r="B737" t="b">
        <v>0</v>
      </c>
    </row>
    <row r="738" spans="1:2" x14ac:dyDescent="0.2">
      <c r="A738" t="s">
        <v>1581</v>
      </c>
      <c r="B738" t="b">
        <v>0</v>
      </c>
    </row>
    <row r="739" spans="1:2" x14ac:dyDescent="0.2">
      <c r="A739" t="s">
        <v>1582</v>
      </c>
      <c r="B739" t="b">
        <v>0</v>
      </c>
    </row>
    <row r="740" spans="1:2" x14ac:dyDescent="0.2">
      <c r="A740" t="s">
        <v>1583</v>
      </c>
      <c r="B740" t="b">
        <v>0</v>
      </c>
    </row>
    <row r="741" spans="1:2" x14ac:dyDescent="0.2">
      <c r="A741" t="s">
        <v>1584</v>
      </c>
      <c r="B741" t="b">
        <v>0</v>
      </c>
    </row>
    <row r="742" spans="1:2" x14ac:dyDescent="0.2">
      <c r="A742" t="s">
        <v>1585</v>
      </c>
      <c r="B742" t="b">
        <v>0</v>
      </c>
    </row>
    <row r="743" spans="1:2" x14ac:dyDescent="0.2">
      <c r="A743" t="s">
        <v>1586</v>
      </c>
      <c r="B743" t="b">
        <v>0</v>
      </c>
    </row>
    <row r="744" spans="1:2" x14ac:dyDescent="0.2">
      <c r="A744" t="s">
        <v>1587</v>
      </c>
      <c r="B744" t="b">
        <v>0</v>
      </c>
    </row>
    <row r="745" spans="1:2" x14ac:dyDescent="0.2">
      <c r="A745" t="s">
        <v>1588</v>
      </c>
      <c r="B745" t="b">
        <v>0</v>
      </c>
    </row>
    <row r="746" spans="1:2" x14ac:dyDescent="0.2">
      <c r="A746" t="s">
        <v>1589</v>
      </c>
      <c r="B746" t="b">
        <v>0</v>
      </c>
    </row>
    <row r="747" spans="1:2" x14ac:dyDescent="0.2">
      <c r="A747" t="s">
        <v>1590</v>
      </c>
      <c r="B747" t="b">
        <v>0</v>
      </c>
    </row>
    <row r="748" spans="1:2" x14ac:dyDescent="0.2">
      <c r="A748" t="s">
        <v>1591</v>
      </c>
      <c r="B748" t="b">
        <v>0</v>
      </c>
    </row>
    <row r="749" spans="1:2" x14ac:dyDescent="0.2">
      <c r="A749" t="s">
        <v>1592</v>
      </c>
      <c r="B749" t="b">
        <v>0</v>
      </c>
    </row>
    <row r="750" spans="1:2" x14ac:dyDescent="0.2">
      <c r="A750" t="s">
        <v>1593</v>
      </c>
      <c r="B750" t="b">
        <v>0</v>
      </c>
    </row>
    <row r="751" spans="1:2" x14ac:dyDescent="0.2">
      <c r="A751" t="s">
        <v>1594</v>
      </c>
      <c r="B751" t="b">
        <v>0</v>
      </c>
    </row>
    <row r="752" spans="1:2" x14ac:dyDescent="0.2">
      <c r="A752" t="s">
        <v>1595</v>
      </c>
      <c r="B752" t="b">
        <v>0</v>
      </c>
    </row>
    <row r="753" spans="1:2" x14ac:dyDescent="0.2">
      <c r="A753" t="s">
        <v>1596</v>
      </c>
      <c r="B753" t="b">
        <v>0</v>
      </c>
    </row>
    <row r="754" spans="1:2" x14ac:dyDescent="0.2">
      <c r="A754" t="s">
        <v>1597</v>
      </c>
      <c r="B754" t="b">
        <v>0</v>
      </c>
    </row>
    <row r="755" spans="1:2" x14ac:dyDescent="0.2">
      <c r="A755" t="s">
        <v>1598</v>
      </c>
      <c r="B755" t="b">
        <v>0</v>
      </c>
    </row>
    <row r="756" spans="1:2" x14ac:dyDescent="0.2">
      <c r="A756" t="s">
        <v>1599</v>
      </c>
      <c r="B756" t="b">
        <v>0</v>
      </c>
    </row>
    <row r="757" spans="1:2" x14ac:dyDescent="0.2">
      <c r="A757" t="s">
        <v>1600</v>
      </c>
      <c r="B757" t="b">
        <v>0</v>
      </c>
    </row>
    <row r="758" spans="1:2" x14ac:dyDescent="0.2">
      <c r="A758" t="s">
        <v>1601</v>
      </c>
      <c r="B758" t="b">
        <v>0</v>
      </c>
    </row>
    <row r="759" spans="1:2" x14ac:dyDescent="0.2">
      <c r="A759" t="s">
        <v>1602</v>
      </c>
      <c r="B759" t="b">
        <v>0</v>
      </c>
    </row>
    <row r="760" spans="1:2" x14ac:dyDescent="0.2">
      <c r="A760" t="s">
        <v>1603</v>
      </c>
      <c r="B760" t="b">
        <v>0</v>
      </c>
    </row>
    <row r="761" spans="1:2" x14ac:dyDescent="0.2">
      <c r="A761" t="s">
        <v>1604</v>
      </c>
      <c r="B761" t="b">
        <v>0</v>
      </c>
    </row>
    <row r="762" spans="1:2" x14ac:dyDescent="0.2">
      <c r="A762" t="s">
        <v>1605</v>
      </c>
      <c r="B762" t="b">
        <v>0</v>
      </c>
    </row>
    <row r="763" spans="1:2" x14ac:dyDescent="0.2">
      <c r="A763" t="s">
        <v>1606</v>
      </c>
      <c r="B763" t="b">
        <v>0</v>
      </c>
    </row>
    <row r="764" spans="1:2" x14ac:dyDescent="0.2">
      <c r="A764" t="s">
        <v>1607</v>
      </c>
      <c r="B764" t="b">
        <v>0</v>
      </c>
    </row>
    <row r="765" spans="1:2" x14ac:dyDescent="0.2">
      <c r="A765" t="s">
        <v>1608</v>
      </c>
      <c r="B765" t="b">
        <v>0</v>
      </c>
    </row>
    <row r="766" spans="1:2" x14ac:dyDescent="0.2">
      <c r="A766" t="s">
        <v>1609</v>
      </c>
      <c r="B766" t="b">
        <v>0</v>
      </c>
    </row>
    <row r="767" spans="1:2" x14ac:dyDescent="0.2">
      <c r="A767" t="s">
        <v>1610</v>
      </c>
      <c r="B767" t="b">
        <v>0</v>
      </c>
    </row>
    <row r="768" spans="1:2" x14ac:dyDescent="0.2">
      <c r="A768" t="s">
        <v>1611</v>
      </c>
      <c r="B768" t="b">
        <v>0</v>
      </c>
    </row>
    <row r="769" spans="1:2" x14ac:dyDescent="0.2">
      <c r="A769" t="s">
        <v>1612</v>
      </c>
      <c r="B769" t="b">
        <v>0</v>
      </c>
    </row>
    <row r="770" spans="1:2" x14ac:dyDescent="0.2">
      <c r="A770" t="s">
        <v>1613</v>
      </c>
      <c r="B770" t="b">
        <v>0</v>
      </c>
    </row>
    <row r="771" spans="1:2" x14ac:dyDescent="0.2">
      <c r="A771" t="s">
        <v>1614</v>
      </c>
      <c r="B771" t="b">
        <v>0</v>
      </c>
    </row>
    <row r="772" spans="1:2" x14ac:dyDescent="0.2">
      <c r="A772" t="s">
        <v>1615</v>
      </c>
      <c r="B772" t="b">
        <v>0</v>
      </c>
    </row>
    <row r="773" spans="1:2" x14ac:dyDescent="0.2">
      <c r="A773" t="s">
        <v>1616</v>
      </c>
      <c r="B773" t="b">
        <v>0</v>
      </c>
    </row>
    <row r="774" spans="1:2" x14ac:dyDescent="0.2">
      <c r="A774" t="s">
        <v>1617</v>
      </c>
      <c r="B774" t="b">
        <v>0</v>
      </c>
    </row>
    <row r="775" spans="1:2" x14ac:dyDescent="0.2">
      <c r="A775" t="s">
        <v>1618</v>
      </c>
      <c r="B775" t="b">
        <v>0</v>
      </c>
    </row>
    <row r="776" spans="1:2" x14ac:dyDescent="0.2">
      <c r="A776" t="s">
        <v>1619</v>
      </c>
      <c r="B776" t="b">
        <v>0</v>
      </c>
    </row>
    <row r="777" spans="1:2" x14ac:dyDescent="0.2">
      <c r="A777" t="s">
        <v>1620</v>
      </c>
      <c r="B777" t="b">
        <v>0</v>
      </c>
    </row>
    <row r="778" spans="1:2" x14ac:dyDescent="0.2">
      <c r="A778" t="s">
        <v>1621</v>
      </c>
      <c r="B778" t="b">
        <v>0</v>
      </c>
    </row>
    <row r="779" spans="1:2" x14ac:dyDescent="0.2">
      <c r="A779" t="s">
        <v>1622</v>
      </c>
      <c r="B779" t="b">
        <v>0</v>
      </c>
    </row>
    <row r="780" spans="1:2" x14ac:dyDescent="0.2">
      <c r="A780" t="s">
        <v>1623</v>
      </c>
      <c r="B780" t="b">
        <v>0</v>
      </c>
    </row>
    <row r="781" spans="1:2" x14ac:dyDescent="0.2">
      <c r="A781" t="s">
        <v>1624</v>
      </c>
      <c r="B781" t="b">
        <v>0</v>
      </c>
    </row>
    <row r="782" spans="1:2" x14ac:dyDescent="0.2">
      <c r="A782" t="s">
        <v>1625</v>
      </c>
      <c r="B782" t="b">
        <v>0</v>
      </c>
    </row>
    <row r="783" spans="1:2" x14ac:dyDescent="0.2">
      <c r="A783" t="s">
        <v>1626</v>
      </c>
      <c r="B783" t="b">
        <v>0</v>
      </c>
    </row>
    <row r="784" spans="1:2" x14ac:dyDescent="0.2">
      <c r="A784" t="s">
        <v>1627</v>
      </c>
      <c r="B784" t="b">
        <v>0</v>
      </c>
    </row>
    <row r="785" spans="1:2" x14ac:dyDescent="0.2">
      <c r="A785" t="s">
        <v>1628</v>
      </c>
      <c r="B785" t="b">
        <v>0</v>
      </c>
    </row>
    <row r="786" spans="1:2" x14ac:dyDescent="0.2">
      <c r="A786" t="s">
        <v>1629</v>
      </c>
      <c r="B786" t="b">
        <v>0</v>
      </c>
    </row>
    <row r="787" spans="1:2" x14ac:dyDescent="0.2">
      <c r="A787" t="s">
        <v>1630</v>
      </c>
      <c r="B787" t="b">
        <v>0</v>
      </c>
    </row>
    <row r="788" spans="1:2" x14ac:dyDescent="0.2">
      <c r="A788" t="s">
        <v>1631</v>
      </c>
      <c r="B788" t="b">
        <v>0</v>
      </c>
    </row>
    <row r="789" spans="1:2" x14ac:dyDescent="0.2">
      <c r="A789" t="s">
        <v>1632</v>
      </c>
      <c r="B789" t="b">
        <v>0</v>
      </c>
    </row>
    <row r="790" spans="1:2" x14ac:dyDescent="0.2">
      <c r="A790" t="s">
        <v>1633</v>
      </c>
      <c r="B790" t="b">
        <v>0</v>
      </c>
    </row>
    <row r="791" spans="1:2" x14ac:dyDescent="0.2">
      <c r="A791" t="s">
        <v>1634</v>
      </c>
      <c r="B791" t="b">
        <v>0</v>
      </c>
    </row>
    <row r="792" spans="1:2" x14ac:dyDescent="0.2">
      <c r="A792" t="s">
        <v>1635</v>
      </c>
      <c r="B792" t="b">
        <v>0</v>
      </c>
    </row>
    <row r="793" spans="1:2" x14ac:dyDescent="0.2">
      <c r="A793" t="s">
        <v>1636</v>
      </c>
      <c r="B793" t="b">
        <v>0</v>
      </c>
    </row>
    <row r="794" spans="1:2" x14ac:dyDescent="0.2">
      <c r="A794" t="s">
        <v>1637</v>
      </c>
      <c r="B794" t="b">
        <v>0</v>
      </c>
    </row>
    <row r="795" spans="1:2" x14ac:dyDescent="0.2">
      <c r="A795" t="s">
        <v>1638</v>
      </c>
      <c r="B795" t="b">
        <v>0</v>
      </c>
    </row>
    <row r="796" spans="1:2" x14ac:dyDescent="0.2">
      <c r="A796" t="s">
        <v>1639</v>
      </c>
      <c r="B796" t="b">
        <v>0</v>
      </c>
    </row>
    <row r="797" spans="1:2" x14ac:dyDescent="0.2">
      <c r="A797" t="s">
        <v>1640</v>
      </c>
      <c r="B797" t="b">
        <v>0</v>
      </c>
    </row>
    <row r="798" spans="1:2" x14ac:dyDescent="0.2">
      <c r="A798" t="s">
        <v>1641</v>
      </c>
      <c r="B798" t="b">
        <v>0</v>
      </c>
    </row>
    <row r="799" spans="1:2" x14ac:dyDescent="0.2">
      <c r="A799" t="s">
        <v>1642</v>
      </c>
      <c r="B799" t="b">
        <v>0</v>
      </c>
    </row>
    <row r="800" spans="1:2" x14ac:dyDescent="0.2">
      <c r="A800" t="s">
        <v>4933</v>
      </c>
      <c r="B800" t="b">
        <v>0</v>
      </c>
    </row>
    <row r="801" spans="1:2" x14ac:dyDescent="0.2">
      <c r="A801" t="s">
        <v>1643</v>
      </c>
      <c r="B801" t="b">
        <v>0</v>
      </c>
    </row>
    <row r="802" spans="1:2" x14ac:dyDescent="0.2">
      <c r="A802" t="s">
        <v>1644</v>
      </c>
      <c r="B802" t="b">
        <v>0</v>
      </c>
    </row>
    <row r="803" spans="1:2" x14ac:dyDescent="0.2">
      <c r="A803" t="s">
        <v>1645</v>
      </c>
      <c r="B803">
        <v>0</v>
      </c>
    </row>
    <row r="804" spans="1:2" x14ac:dyDescent="0.2">
      <c r="A804" t="s">
        <v>1646</v>
      </c>
      <c r="B804">
        <v>1</v>
      </c>
    </row>
    <row r="805" spans="1:2" x14ac:dyDescent="0.2">
      <c r="A805" t="s">
        <v>1647</v>
      </c>
      <c r="B805">
        <v>0</v>
      </c>
    </row>
    <row r="806" spans="1:2" x14ac:dyDescent="0.2">
      <c r="A806" t="s">
        <v>1648</v>
      </c>
      <c r="B806">
        <v>1</v>
      </c>
    </row>
    <row r="807" spans="1:2" x14ac:dyDescent="0.2">
      <c r="A807" t="s">
        <v>1649</v>
      </c>
      <c r="B807">
        <v>0</v>
      </c>
    </row>
    <row r="808" spans="1:2" x14ac:dyDescent="0.2">
      <c r="A808" t="s">
        <v>1650</v>
      </c>
      <c r="B808">
        <v>1</v>
      </c>
    </row>
    <row r="809" spans="1:2" x14ac:dyDescent="0.2">
      <c r="A809" t="s">
        <v>1651</v>
      </c>
      <c r="B809">
        <v>0</v>
      </c>
    </row>
    <row r="810" spans="1:2" x14ac:dyDescent="0.2">
      <c r="A810" t="s">
        <v>1652</v>
      </c>
      <c r="B810">
        <v>1</v>
      </c>
    </row>
    <row r="811" spans="1:2" x14ac:dyDescent="0.2">
      <c r="A811" t="s">
        <v>1653</v>
      </c>
      <c r="B811">
        <v>0</v>
      </c>
    </row>
    <row r="812" spans="1:2" x14ac:dyDescent="0.2">
      <c r="A812" t="s">
        <v>1654</v>
      </c>
      <c r="B812">
        <v>0</v>
      </c>
    </row>
    <row r="813" spans="1:2" x14ac:dyDescent="0.2">
      <c r="A813" t="s">
        <v>1655</v>
      </c>
      <c r="B813">
        <v>0</v>
      </c>
    </row>
    <row r="814" spans="1:2" x14ac:dyDescent="0.2">
      <c r="A814" t="s">
        <v>1656</v>
      </c>
      <c r="B814">
        <v>0</v>
      </c>
    </row>
    <row r="815" spans="1:2" x14ac:dyDescent="0.2">
      <c r="A815" t="s">
        <v>1657</v>
      </c>
      <c r="B815">
        <v>1</v>
      </c>
    </row>
    <row r="816" spans="1:2" x14ac:dyDescent="0.2">
      <c r="A816" t="s">
        <v>1658</v>
      </c>
      <c r="B816">
        <v>1</v>
      </c>
    </row>
    <row r="817" spans="1:2" x14ac:dyDescent="0.2">
      <c r="A817" t="s">
        <v>1659</v>
      </c>
      <c r="B817">
        <v>1</v>
      </c>
    </row>
    <row r="818" spans="1:2" x14ac:dyDescent="0.2">
      <c r="A818" t="s">
        <v>1660</v>
      </c>
      <c r="B818">
        <v>1</v>
      </c>
    </row>
    <row r="819" spans="1:2" x14ac:dyDescent="0.2">
      <c r="A819" t="s">
        <v>1661</v>
      </c>
      <c r="B819">
        <v>1</v>
      </c>
    </row>
    <row r="820" spans="1:2" x14ac:dyDescent="0.2">
      <c r="A820" t="s">
        <v>1662</v>
      </c>
      <c r="B820">
        <v>1</v>
      </c>
    </row>
    <row r="821" spans="1:2" x14ac:dyDescent="0.2">
      <c r="A821" t="s">
        <v>1663</v>
      </c>
      <c r="B821">
        <v>1</v>
      </c>
    </row>
    <row r="822" spans="1:2" x14ac:dyDescent="0.2">
      <c r="A822" t="s">
        <v>1664</v>
      </c>
      <c r="B822">
        <v>1</v>
      </c>
    </row>
    <row r="823" spans="1:2" x14ac:dyDescent="0.2">
      <c r="A823" t="s">
        <v>1665</v>
      </c>
      <c r="B823">
        <v>1</v>
      </c>
    </row>
    <row r="824" spans="1:2" x14ac:dyDescent="0.2">
      <c r="A824" t="s">
        <v>1666</v>
      </c>
      <c r="B824">
        <v>1</v>
      </c>
    </row>
    <row r="825" spans="1:2" x14ac:dyDescent="0.2">
      <c r="A825" t="s">
        <v>1667</v>
      </c>
      <c r="B825">
        <v>0</v>
      </c>
    </row>
    <row r="826" spans="1:2" x14ac:dyDescent="0.2">
      <c r="A826" t="s">
        <v>1668</v>
      </c>
      <c r="B826">
        <v>50</v>
      </c>
    </row>
    <row r="827" spans="1:2" x14ac:dyDescent="0.2">
      <c r="A827" t="s">
        <v>1669</v>
      </c>
      <c r="B827" t="s">
        <v>3594</v>
      </c>
    </row>
    <row r="828" spans="1:2" x14ac:dyDescent="0.2">
      <c r="A828" t="s">
        <v>1554</v>
      </c>
      <c r="B828">
        <v>50</v>
      </c>
    </row>
    <row r="829" spans="1:2" x14ac:dyDescent="0.2">
      <c r="A829" t="s">
        <v>4001</v>
      </c>
      <c r="B829">
        <v>0</v>
      </c>
    </row>
    <row r="830" spans="1:2" x14ac:dyDescent="0.2">
      <c r="A830" t="s">
        <v>4416</v>
      </c>
      <c r="B830">
        <v>1</v>
      </c>
    </row>
    <row r="831" spans="1:2" x14ac:dyDescent="0.2">
      <c r="A831" t="s">
        <v>4417</v>
      </c>
      <c r="B831">
        <v>2</v>
      </c>
    </row>
    <row r="832" spans="1:2" x14ac:dyDescent="0.2">
      <c r="A832" t="s">
        <v>4418</v>
      </c>
      <c r="B832">
        <v>3</v>
      </c>
    </row>
    <row r="833" spans="1:2" x14ac:dyDescent="0.2">
      <c r="A833" t="s">
        <v>4419</v>
      </c>
      <c r="B833">
        <v>4</v>
      </c>
    </row>
    <row r="834" spans="1:2" x14ac:dyDescent="0.2">
      <c r="A834" t="s">
        <v>4420</v>
      </c>
      <c r="B834">
        <v>5</v>
      </c>
    </row>
    <row r="835" spans="1:2" x14ac:dyDescent="0.2">
      <c r="A835" t="s">
        <v>4421</v>
      </c>
      <c r="B835">
        <v>6</v>
      </c>
    </row>
    <row r="836" spans="1:2" x14ac:dyDescent="0.2">
      <c r="A836" t="s">
        <v>4422</v>
      </c>
      <c r="B836">
        <v>7</v>
      </c>
    </row>
    <row r="837" spans="1:2" x14ac:dyDescent="0.2">
      <c r="A837" t="s">
        <v>4423</v>
      </c>
      <c r="B837">
        <v>8</v>
      </c>
    </row>
    <row r="838" spans="1:2" x14ac:dyDescent="0.2">
      <c r="A838" t="s">
        <v>4424</v>
      </c>
      <c r="B838">
        <v>9</v>
      </c>
    </row>
    <row r="839" spans="1:2" x14ac:dyDescent="0.2">
      <c r="A839" t="s">
        <v>4425</v>
      </c>
      <c r="B839">
        <v>10</v>
      </c>
    </row>
    <row r="840" spans="1:2" x14ac:dyDescent="0.2">
      <c r="A840" t="s">
        <v>4426</v>
      </c>
      <c r="B840">
        <v>0</v>
      </c>
    </row>
    <row r="841" spans="1:2" x14ac:dyDescent="0.2">
      <c r="A841" t="s">
        <v>4427</v>
      </c>
      <c r="B841">
        <v>0</v>
      </c>
    </row>
    <row r="842" spans="1:2" x14ac:dyDescent="0.2">
      <c r="A842" t="s">
        <v>4428</v>
      </c>
      <c r="B842">
        <v>0.2</v>
      </c>
    </row>
    <row r="843" spans="1:2" x14ac:dyDescent="0.2">
      <c r="A843" t="s">
        <v>4429</v>
      </c>
      <c r="B843">
        <v>70</v>
      </c>
    </row>
    <row r="844" spans="1:2" x14ac:dyDescent="0.2">
      <c r="A844" t="s">
        <v>4430</v>
      </c>
      <c r="B844">
        <v>0</v>
      </c>
    </row>
    <row r="845" spans="1:2" x14ac:dyDescent="0.2">
      <c r="A845" t="s">
        <v>4431</v>
      </c>
      <c r="B845">
        <v>0</v>
      </c>
    </row>
    <row r="846" spans="1:2" x14ac:dyDescent="0.2">
      <c r="A846" t="s">
        <v>4432</v>
      </c>
      <c r="B846">
        <v>0</v>
      </c>
    </row>
    <row r="847" spans="1:2" x14ac:dyDescent="0.2">
      <c r="A847" t="s">
        <v>4433</v>
      </c>
      <c r="B847">
        <v>0</v>
      </c>
    </row>
    <row r="848" spans="1:2" x14ac:dyDescent="0.2">
      <c r="A848" t="s">
        <v>4434</v>
      </c>
      <c r="B848">
        <v>240</v>
      </c>
    </row>
    <row r="849" spans="1:2" x14ac:dyDescent="0.2">
      <c r="A849" t="s">
        <v>4435</v>
      </c>
      <c r="B849">
        <v>0.6</v>
      </c>
    </row>
    <row r="850" spans="1:2" x14ac:dyDescent="0.2">
      <c r="A850" t="s">
        <v>4002</v>
      </c>
      <c r="B850" t="s">
        <v>3594</v>
      </c>
    </row>
    <row r="851" spans="1:2" x14ac:dyDescent="0.2">
      <c r="A851" t="s">
        <v>4003</v>
      </c>
      <c r="B851" t="s">
        <v>3594</v>
      </c>
    </row>
    <row r="852" spans="1:2" x14ac:dyDescent="0.2">
      <c r="A852" t="s">
        <v>4436</v>
      </c>
      <c r="B852">
        <v>0</v>
      </c>
    </row>
    <row r="853" spans="1:2" x14ac:dyDescent="0.2">
      <c r="A853" t="s">
        <v>4437</v>
      </c>
      <c r="B853">
        <v>12</v>
      </c>
    </row>
    <row r="854" spans="1:2" x14ac:dyDescent="0.2">
      <c r="A854" t="s">
        <v>4438</v>
      </c>
      <c r="B854">
        <v>12</v>
      </c>
    </row>
    <row r="855" spans="1:2" x14ac:dyDescent="0.2">
      <c r="A855" t="s">
        <v>4439</v>
      </c>
      <c r="B855">
        <v>12</v>
      </c>
    </row>
    <row r="856" spans="1:2" x14ac:dyDescent="0.2">
      <c r="A856" t="s">
        <v>4440</v>
      </c>
      <c r="B856">
        <v>24</v>
      </c>
    </row>
    <row r="857" spans="1:2" x14ac:dyDescent="0.2">
      <c r="A857" t="s">
        <v>4441</v>
      </c>
      <c r="B857">
        <v>12</v>
      </c>
    </row>
    <row r="858" spans="1:2" x14ac:dyDescent="0.2">
      <c r="A858" t="s">
        <v>4442</v>
      </c>
      <c r="B858">
        <v>12</v>
      </c>
    </row>
    <row r="859" spans="1:2" x14ac:dyDescent="0.2">
      <c r="A859" t="s">
        <v>4443</v>
      </c>
      <c r="B859">
        <v>12</v>
      </c>
    </row>
    <row r="860" spans="1:2" x14ac:dyDescent="0.2">
      <c r="A860" t="s">
        <v>4444</v>
      </c>
      <c r="B860">
        <v>12</v>
      </c>
    </row>
    <row r="861" spans="1:2" x14ac:dyDescent="0.2">
      <c r="A861" t="s">
        <v>4445</v>
      </c>
      <c r="B861">
        <v>12</v>
      </c>
    </row>
    <row r="862" spans="1:2" x14ac:dyDescent="0.2">
      <c r="A862" t="s">
        <v>4004</v>
      </c>
      <c r="B862">
        <v>1</v>
      </c>
    </row>
    <row r="863" spans="1:2" x14ac:dyDescent="0.2">
      <c r="A863" t="s">
        <v>4005</v>
      </c>
      <c r="B863">
        <v>3</v>
      </c>
    </row>
    <row r="864" spans="1:2" x14ac:dyDescent="0.2">
      <c r="A864" t="s">
        <v>4006</v>
      </c>
      <c r="B864">
        <v>3</v>
      </c>
    </row>
    <row r="865" spans="1:2" x14ac:dyDescent="0.2">
      <c r="A865" t="s">
        <v>4007</v>
      </c>
      <c r="B865">
        <v>3</v>
      </c>
    </row>
    <row r="866" spans="1:2" x14ac:dyDescent="0.2">
      <c r="A866" t="s">
        <v>4008</v>
      </c>
      <c r="B866">
        <v>12</v>
      </c>
    </row>
    <row r="867" spans="1:2" x14ac:dyDescent="0.2">
      <c r="A867" t="s">
        <v>4009</v>
      </c>
      <c r="B867">
        <v>12</v>
      </c>
    </row>
    <row r="868" spans="1:2" x14ac:dyDescent="0.2">
      <c r="A868" t="s">
        <v>4010</v>
      </c>
      <c r="B868">
        <v>3</v>
      </c>
    </row>
    <row r="869" spans="1:2" x14ac:dyDescent="0.2">
      <c r="A869" t="s">
        <v>4011</v>
      </c>
      <c r="B869">
        <v>3</v>
      </c>
    </row>
    <row r="870" spans="1:2" x14ac:dyDescent="0.2">
      <c r="A870" t="s">
        <v>4012</v>
      </c>
      <c r="B870">
        <v>1</v>
      </c>
    </row>
    <row r="871" spans="1:2" x14ac:dyDescent="0.2">
      <c r="A871" t="s">
        <v>4013</v>
      </c>
      <c r="B871">
        <v>1</v>
      </c>
    </row>
    <row r="872" spans="1:2" x14ac:dyDescent="0.2">
      <c r="A872" t="s">
        <v>4014</v>
      </c>
      <c r="B872">
        <v>1</v>
      </c>
    </row>
    <row r="873" spans="1:2" x14ac:dyDescent="0.2">
      <c r="A873" t="s">
        <v>4015</v>
      </c>
      <c r="B873">
        <v>1</v>
      </c>
    </row>
    <row r="874" spans="1:2" x14ac:dyDescent="0.2">
      <c r="A874" t="s">
        <v>4446</v>
      </c>
      <c r="B874">
        <v>1</v>
      </c>
    </row>
    <row r="875" spans="1:2" x14ac:dyDescent="0.2">
      <c r="A875" t="s">
        <v>4016</v>
      </c>
      <c r="B875">
        <v>0</v>
      </c>
    </row>
    <row r="876" spans="1:2" x14ac:dyDescent="0.2">
      <c r="A876" t="s">
        <v>4017</v>
      </c>
      <c r="B876">
        <v>5</v>
      </c>
    </row>
    <row r="877" spans="1:2" x14ac:dyDescent="0.2">
      <c r="A877" t="s">
        <v>4018</v>
      </c>
      <c r="B877">
        <v>5</v>
      </c>
    </row>
    <row r="878" spans="1:2" x14ac:dyDescent="0.2">
      <c r="A878" t="s">
        <v>4019</v>
      </c>
      <c r="B878">
        <v>5</v>
      </c>
    </row>
    <row r="879" spans="1:2" x14ac:dyDescent="0.2">
      <c r="A879" t="s">
        <v>4020</v>
      </c>
      <c r="B879">
        <v>10</v>
      </c>
    </row>
    <row r="880" spans="1:2" x14ac:dyDescent="0.2">
      <c r="A880" t="s">
        <v>4021</v>
      </c>
      <c r="B880">
        <v>5</v>
      </c>
    </row>
    <row r="881" spans="1:2" x14ac:dyDescent="0.2">
      <c r="A881" t="s">
        <v>4022</v>
      </c>
      <c r="B881">
        <v>5</v>
      </c>
    </row>
    <row r="882" spans="1:2" x14ac:dyDescent="0.2">
      <c r="A882" t="s">
        <v>4023</v>
      </c>
      <c r="B882">
        <v>5</v>
      </c>
    </row>
    <row r="883" spans="1:2" x14ac:dyDescent="0.2">
      <c r="A883" t="s">
        <v>4024</v>
      </c>
      <c r="B883">
        <v>5</v>
      </c>
    </row>
    <row r="884" spans="1:2" x14ac:dyDescent="0.2">
      <c r="A884" t="s">
        <v>4025</v>
      </c>
      <c r="B884">
        <v>5</v>
      </c>
    </row>
    <row r="885" spans="1:2" x14ac:dyDescent="0.2">
      <c r="A885" t="s">
        <v>4026</v>
      </c>
      <c r="B885">
        <v>0</v>
      </c>
    </row>
    <row r="886" spans="1:2" x14ac:dyDescent="0.2">
      <c r="A886" t="s">
        <v>4027</v>
      </c>
      <c r="B886">
        <v>0</v>
      </c>
    </row>
    <row r="887" spans="1:2" x14ac:dyDescent="0.2">
      <c r="A887" t="s">
        <v>4447</v>
      </c>
      <c r="B887">
        <v>0</v>
      </c>
    </row>
    <row r="888" spans="1:2" x14ac:dyDescent="0.2">
      <c r="A888" t="s">
        <v>4028</v>
      </c>
      <c r="B888" t="b">
        <v>0</v>
      </c>
    </row>
    <row r="889" spans="1:2" x14ac:dyDescent="0.2">
      <c r="A889" t="s">
        <v>4029</v>
      </c>
      <c r="B889" t="b">
        <v>0</v>
      </c>
    </row>
    <row r="890" spans="1:2" x14ac:dyDescent="0.2">
      <c r="A890" t="s">
        <v>4030</v>
      </c>
      <c r="B890" t="b">
        <v>0</v>
      </c>
    </row>
    <row r="891" spans="1:2" x14ac:dyDescent="0.2">
      <c r="A891" t="s">
        <v>4031</v>
      </c>
      <c r="B891" t="b">
        <v>0</v>
      </c>
    </row>
    <row r="892" spans="1:2" x14ac:dyDescent="0.2">
      <c r="A892" t="s">
        <v>4032</v>
      </c>
      <c r="B892" t="b">
        <v>0</v>
      </c>
    </row>
    <row r="893" spans="1:2" x14ac:dyDescent="0.2">
      <c r="A893" t="s">
        <v>4033</v>
      </c>
      <c r="B893" t="b">
        <v>0</v>
      </c>
    </row>
    <row r="894" spans="1:2" x14ac:dyDescent="0.2">
      <c r="A894" t="s">
        <v>4034</v>
      </c>
      <c r="B894" t="b">
        <v>0</v>
      </c>
    </row>
    <row r="895" spans="1:2" x14ac:dyDescent="0.2">
      <c r="A895" t="s">
        <v>4035</v>
      </c>
      <c r="B895" t="b">
        <v>0</v>
      </c>
    </row>
    <row r="896" spans="1:2" x14ac:dyDescent="0.2">
      <c r="A896" t="s">
        <v>4036</v>
      </c>
      <c r="B896" t="b">
        <v>0</v>
      </c>
    </row>
    <row r="897" spans="1:2" x14ac:dyDescent="0.2">
      <c r="A897" t="s">
        <v>4037</v>
      </c>
      <c r="B897" t="b">
        <v>0</v>
      </c>
    </row>
    <row r="898" spans="1:2" x14ac:dyDescent="0.2">
      <c r="A898" t="s">
        <v>4038</v>
      </c>
      <c r="B898" t="b">
        <v>0</v>
      </c>
    </row>
    <row r="899" spans="1:2" x14ac:dyDescent="0.2">
      <c r="A899" t="s">
        <v>4039</v>
      </c>
      <c r="B899" t="b">
        <v>0</v>
      </c>
    </row>
    <row r="900" spans="1:2" x14ac:dyDescent="0.2">
      <c r="A900" t="s">
        <v>4040</v>
      </c>
      <c r="B900" t="b">
        <v>0</v>
      </c>
    </row>
    <row r="901" spans="1:2" x14ac:dyDescent="0.2">
      <c r="A901" t="s">
        <v>4041</v>
      </c>
      <c r="B901" t="b">
        <v>0</v>
      </c>
    </row>
    <row r="902" spans="1:2" x14ac:dyDescent="0.2">
      <c r="A902" t="s">
        <v>4590</v>
      </c>
      <c r="B902">
        <v>2</v>
      </c>
    </row>
    <row r="903" spans="1:2" x14ac:dyDescent="0.2">
      <c r="A903" t="s">
        <v>4042</v>
      </c>
      <c r="B903">
        <v>0</v>
      </c>
    </row>
    <row r="904" spans="1:2" x14ac:dyDescent="0.2">
      <c r="A904" t="s">
        <v>4043</v>
      </c>
      <c r="B904">
        <v>0</v>
      </c>
    </row>
    <row r="905" spans="1:2" x14ac:dyDescent="0.2">
      <c r="A905" t="s">
        <v>4044</v>
      </c>
      <c r="B905">
        <v>0</v>
      </c>
    </row>
    <row r="906" spans="1:2" x14ac:dyDescent="0.2">
      <c r="A906" t="s">
        <v>4045</v>
      </c>
      <c r="B906">
        <v>0</v>
      </c>
    </row>
    <row r="907" spans="1:2" x14ac:dyDescent="0.2">
      <c r="A907" t="s">
        <v>4046</v>
      </c>
      <c r="B907">
        <v>1</v>
      </c>
    </row>
    <row r="908" spans="1:2" x14ac:dyDescent="0.2">
      <c r="A908" t="s">
        <v>4047</v>
      </c>
      <c r="B908">
        <v>1</v>
      </c>
    </row>
    <row r="909" spans="1:2" x14ac:dyDescent="0.2">
      <c r="A909" t="s">
        <v>4048</v>
      </c>
      <c r="B909">
        <v>1</v>
      </c>
    </row>
    <row r="910" spans="1:2" x14ac:dyDescent="0.2">
      <c r="A910" t="s">
        <v>4049</v>
      </c>
      <c r="B910">
        <v>1</v>
      </c>
    </row>
    <row r="911" spans="1:2" x14ac:dyDescent="0.2">
      <c r="A911" t="s">
        <v>4050</v>
      </c>
      <c r="B911">
        <v>1</v>
      </c>
    </row>
    <row r="912" spans="1:2" x14ac:dyDescent="0.2">
      <c r="A912" t="s">
        <v>4051</v>
      </c>
      <c r="B912">
        <v>1</v>
      </c>
    </row>
    <row r="913" spans="1:2" x14ac:dyDescent="0.2">
      <c r="A913" t="s">
        <v>4052</v>
      </c>
      <c r="B913">
        <v>1</v>
      </c>
    </row>
    <row r="914" spans="1:2" x14ac:dyDescent="0.2">
      <c r="A914" t="s">
        <v>4053</v>
      </c>
      <c r="B914">
        <v>1</v>
      </c>
    </row>
    <row r="915" spans="1:2" x14ac:dyDescent="0.2">
      <c r="A915" t="s">
        <v>4054</v>
      </c>
      <c r="B915">
        <v>1</v>
      </c>
    </row>
    <row r="916" spans="1:2" x14ac:dyDescent="0.2">
      <c r="A916" t="s">
        <v>4055</v>
      </c>
      <c r="B916">
        <v>1</v>
      </c>
    </row>
    <row r="917" spans="1:2" x14ac:dyDescent="0.2">
      <c r="A917" t="s">
        <v>4056</v>
      </c>
      <c r="B917">
        <v>1</v>
      </c>
    </row>
    <row r="918" spans="1:2" x14ac:dyDescent="0.2">
      <c r="A918" t="s">
        <v>4057</v>
      </c>
      <c r="B918">
        <v>1</v>
      </c>
    </row>
    <row r="919" spans="1:2" x14ac:dyDescent="0.2">
      <c r="A919" t="s">
        <v>4058</v>
      </c>
      <c r="B919">
        <v>1</v>
      </c>
    </row>
    <row r="920" spans="1:2" x14ac:dyDescent="0.2">
      <c r="A920" t="s">
        <v>4059</v>
      </c>
      <c r="B920">
        <v>1</v>
      </c>
    </row>
    <row r="921" spans="1:2" x14ac:dyDescent="0.2">
      <c r="A921" t="s">
        <v>4060</v>
      </c>
      <c r="B921">
        <v>1</v>
      </c>
    </row>
    <row r="922" spans="1:2" x14ac:dyDescent="0.2">
      <c r="A922" t="s">
        <v>4061</v>
      </c>
      <c r="B922">
        <v>1</v>
      </c>
    </row>
    <row r="923" spans="1:2" x14ac:dyDescent="0.2">
      <c r="A923" t="s">
        <v>4062</v>
      </c>
      <c r="B923">
        <v>1</v>
      </c>
    </row>
    <row r="924" spans="1:2" x14ac:dyDescent="0.2">
      <c r="A924" t="s">
        <v>4063</v>
      </c>
      <c r="B924">
        <v>1</v>
      </c>
    </row>
    <row r="925" spans="1:2" x14ac:dyDescent="0.2">
      <c r="A925" t="s">
        <v>4064</v>
      </c>
      <c r="B925">
        <v>5000</v>
      </c>
    </row>
    <row r="926" spans="1:2" x14ac:dyDescent="0.2">
      <c r="A926" t="s">
        <v>4065</v>
      </c>
      <c r="B926">
        <v>1</v>
      </c>
    </row>
    <row r="927" spans="1:2" x14ac:dyDescent="0.2">
      <c r="A927" t="s">
        <v>4066</v>
      </c>
      <c r="B927">
        <v>2</v>
      </c>
    </row>
    <row r="928" spans="1:2" x14ac:dyDescent="0.2">
      <c r="A928" t="s">
        <v>4067</v>
      </c>
      <c r="B928">
        <v>2</v>
      </c>
    </row>
    <row r="929" spans="1:2" x14ac:dyDescent="0.2">
      <c r="A929" t="s">
        <v>4068</v>
      </c>
      <c r="B929">
        <v>0</v>
      </c>
    </row>
    <row r="930" spans="1:2" x14ac:dyDescent="0.2">
      <c r="A930" t="s">
        <v>4069</v>
      </c>
      <c r="B930">
        <v>5000</v>
      </c>
    </row>
    <row r="931" spans="1:2" x14ac:dyDescent="0.2">
      <c r="A931" t="s">
        <v>4070</v>
      </c>
      <c r="B931">
        <v>1</v>
      </c>
    </row>
    <row r="932" spans="1:2" x14ac:dyDescent="0.2">
      <c r="A932" t="s">
        <v>4071</v>
      </c>
      <c r="B932">
        <v>5000</v>
      </c>
    </row>
    <row r="933" spans="1:2" x14ac:dyDescent="0.2">
      <c r="A933" t="s">
        <v>4072</v>
      </c>
      <c r="B933">
        <v>5000</v>
      </c>
    </row>
    <row r="934" spans="1:2" x14ac:dyDescent="0.2">
      <c r="A934" t="s">
        <v>4854</v>
      </c>
      <c r="B934">
        <v>5000</v>
      </c>
    </row>
    <row r="935" spans="1:2" x14ac:dyDescent="0.2">
      <c r="A935" t="s">
        <v>4074</v>
      </c>
      <c r="B935">
        <v>5000</v>
      </c>
    </row>
    <row r="936" spans="1:2" x14ac:dyDescent="0.2">
      <c r="A936" t="s">
        <v>4075</v>
      </c>
      <c r="B936" t="b">
        <v>0</v>
      </c>
    </row>
    <row r="937" spans="1:2" x14ac:dyDescent="0.2">
      <c r="A937" t="s">
        <v>4076</v>
      </c>
      <c r="B937">
        <v>5000</v>
      </c>
    </row>
    <row r="938" spans="1:2" x14ac:dyDescent="0.2">
      <c r="A938" t="s">
        <v>4855</v>
      </c>
      <c r="B938">
        <v>5000</v>
      </c>
    </row>
    <row r="939" spans="1:2" x14ac:dyDescent="0.2">
      <c r="A939" t="s">
        <v>4078</v>
      </c>
      <c r="B939">
        <v>5000</v>
      </c>
    </row>
    <row r="940" spans="1:2" x14ac:dyDescent="0.2">
      <c r="A940" t="s">
        <v>2240</v>
      </c>
      <c r="B940" t="b">
        <v>0</v>
      </c>
    </row>
    <row r="941" spans="1:2" x14ac:dyDescent="0.2">
      <c r="A941" t="s">
        <v>2241</v>
      </c>
      <c r="B941" t="b">
        <v>0</v>
      </c>
    </row>
    <row r="942" spans="1:2" x14ac:dyDescent="0.2">
      <c r="A942" t="s">
        <v>2242</v>
      </c>
      <c r="B942" t="b">
        <v>0</v>
      </c>
    </row>
    <row r="943" spans="1:2" x14ac:dyDescent="0.2">
      <c r="A943" t="s">
        <v>2243</v>
      </c>
      <c r="B943" t="b">
        <v>0</v>
      </c>
    </row>
    <row r="944" spans="1:2" x14ac:dyDescent="0.2">
      <c r="A944" t="s">
        <v>2244</v>
      </c>
      <c r="B944" t="b">
        <v>0</v>
      </c>
    </row>
    <row r="945" spans="1:2" x14ac:dyDescent="0.2">
      <c r="A945" t="s">
        <v>2245</v>
      </c>
      <c r="B945" t="b">
        <v>0</v>
      </c>
    </row>
    <row r="946" spans="1:2" x14ac:dyDescent="0.2">
      <c r="A946" t="s">
        <v>2246</v>
      </c>
      <c r="B946" t="b">
        <v>0</v>
      </c>
    </row>
    <row r="947" spans="1:2" x14ac:dyDescent="0.2">
      <c r="A947" t="s">
        <v>2247</v>
      </c>
      <c r="B947" t="b">
        <v>0</v>
      </c>
    </row>
    <row r="948" spans="1:2" x14ac:dyDescent="0.2">
      <c r="A948" t="s">
        <v>2248</v>
      </c>
      <c r="B948" t="b">
        <v>0</v>
      </c>
    </row>
    <row r="949" spans="1:2" x14ac:dyDescent="0.2">
      <c r="A949" t="s">
        <v>2249</v>
      </c>
      <c r="B949" t="b">
        <v>0</v>
      </c>
    </row>
    <row r="950" spans="1:2" x14ac:dyDescent="0.2">
      <c r="A950" t="s">
        <v>2250</v>
      </c>
      <c r="B950" t="b">
        <v>0</v>
      </c>
    </row>
    <row r="951" spans="1:2" x14ac:dyDescent="0.2">
      <c r="A951" t="s">
        <v>2251</v>
      </c>
      <c r="B951" t="b">
        <v>0</v>
      </c>
    </row>
    <row r="952" spans="1:2" x14ac:dyDescent="0.2">
      <c r="A952" t="s">
        <v>2252</v>
      </c>
      <c r="B952" t="b">
        <v>0</v>
      </c>
    </row>
    <row r="953" spans="1:2" x14ac:dyDescent="0.2">
      <c r="A953" t="s">
        <v>2253</v>
      </c>
      <c r="B953" t="b">
        <v>0</v>
      </c>
    </row>
    <row r="954" spans="1:2" x14ac:dyDescent="0.2">
      <c r="A954" t="s">
        <v>2254</v>
      </c>
      <c r="B954" t="b">
        <v>0</v>
      </c>
    </row>
    <row r="955" spans="1:2" x14ac:dyDescent="0.2">
      <c r="A955" t="s">
        <v>2255</v>
      </c>
      <c r="B955" t="b">
        <v>0</v>
      </c>
    </row>
    <row r="956" spans="1:2" x14ac:dyDescent="0.2">
      <c r="A956" t="s">
        <v>2256</v>
      </c>
      <c r="B956" t="b">
        <v>0</v>
      </c>
    </row>
    <row r="957" spans="1:2" x14ac:dyDescent="0.2">
      <c r="A957" t="s">
        <v>2257</v>
      </c>
      <c r="B957" t="b">
        <v>0</v>
      </c>
    </row>
    <row r="958" spans="1:2" x14ac:dyDescent="0.2">
      <c r="A958" t="s">
        <v>2258</v>
      </c>
      <c r="B958" t="b">
        <v>0</v>
      </c>
    </row>
    <row r="959" spans="1:2" x14ac:dyDescent="0.2">
      <c r="A959" t="s">
        <v>2259</v>
      </c>
      <c r="B959" t="b">
        <v>0</v>
      </c>
    </row>
    <row r="960" spans="1:2" x14ac:dyDescent="0.2">
      <c r="A960" t="s">
        <v>2260</v>
      </c>
      <c r="B960" t="b">
        <v>0</v>
      </c>
    </row>
    <row r="961" spans="1:2" x14ac:dyDescent="0.2">
      <c r="A961" t="s">
        <v>2261</v>
      </c>
      <c r="B961" t="b">
        <v>0</v>
      </c>
    </row>
    <row r="962" spans="1:2" x14ac:dyDescent="0.2">
      <c r="A962" t="s">
        <v>2262</v>
      </c>
      <c r="B962" t="b">
        <v>0</v>
      </c>
    </row>
    <row r="963" spans="1:2" x14ac:dyDescent="0.2">
      <c r="A963" t="s">
        <v>2263</v>
      </c>
      <c r="B963" t="b">
        <v>0</v>
      </c>
    </row>
    <row r="964" spans="1:2" x14ac:dyDescent="0.2">
      <c r="A964" t="s">
        <v>2264</v>
      </c>
      <c r="B964" t="b">
        <v>0</v>
      </c>
    </row>
    <row r="965" spans="1:2" x14ac:dyDescent="0.2">
      <c r="A965" t="s">
        <v>2265</v>
      </c>
      <c r="B965" t="b">
        <v>0</v>
      </c>
    </row>
    <row r="966" spans="1:2" x14ac:dyDescent="0.2">
      <c r="A966" t="s">
        <v>2266</v>
      </c>
      <c r="B966" t="b">
        <v>0</v>
      </c>
    </row>
    <row r="967" spans="1:2" x14ac:dyDescent="0.2">
      <c r="A967" t="s">
        <v>2267</v>
      </c>
      <c r="B967" t="b">
        <v>0</v>
      </c>
    </row>
    <row r="968" spans="1:2" x14ac:dyDescent="0.2">
      <c r="A968" t="s">
        <v>2268</v>
      </c>
      <c r="B968" t="b">
        <v>0</v>
      </c>
    </row>
    <row r="969" spans="1:2" x14ac:dyDescent="0.2">
      <c r="A969" t="s">
        <v>2269</v>
      </c>
      <c r="B969" t="b">
        <v>0</v>
      </c>
    </row>
    <row r="970" spans="1:2" x14ac:dyDescent="0.2">
      <c r="A970" t="s">
        <v>2270</v>
      </c>
      <c r="B970" t="b">
        <v>0</v>
      </c>
    </row>
    <row r="971" spans="1:2" x14ac:dyDescent="0.2">
      <c r="A971" t="s">
        <v>2271</v>
      </c>
      <c r="B971" t="b">
        <v>0</v>
      </c>
    </row>
    <row r="972" spans="1:2" x14ac:dyDescent="0.2">
      <c r="A972" t="s">
        <v>2272</v>
      </c>
      <c r="B972" t="b">
        <v>0</v>
      </c>
    </row>
    <row r="973" spans="1:2" x14ac:dyDescent="0.2">
      <c r="A973" t="s">
        <v>2273</v>
      </c>
      <c r="B973" t="b">
        <v>0</v>
      </c>
    </row>
    <row r="974" spans="1:2" x14ac:dyDescent="0.2">
      <c r="A974" t="s">
        <v>2274</v>
      </c>
      <c r="B974" t="b">
        <v>0</v>
      </c>
    </row>
    <row r="975" spans="1:2" x14ac:dyDescent="0.2">
      <c r="A975" t="s">
        <v>2275</v>
      </c>
      <c r="B975" t="b">
        <v>0</v>
      </c>
    </row>
    <row r="976" spans="1:2" x14ac:dyDescent="0.2">
      <c r="A976" t="s">
        <v>2276</v>
      </c>
      <c r="B976" t="b">
        <v>0</v>
      </c>
    </row>
    <row r="977" spans="1:2" x14ac:dyDescent="0.2">
      <c r="A977" t="s">
        <v>2277</v>
      </c>
      <c r="B977" t="b">
        <v>0</v>
      </c>
    </row>
    <row r="978" spans="1:2" x14ac:dyDescent="0.2">
      <c r="A978" t="s">
        <v>2278</v>
      </c>
      <c r="B978" t="b">
        <v>0</v>
      </c>
    </row>
    <row r="979" spans="1:2" x14ac:dyDescent="0.2">
      <c r="A979" t="s">
        <v>2279</v>
      </c>
      <c r="B979" t="b">
        <v>0</v>
      </c>
    </row>
    <row r="980" spans="1:2" x14ac:dyDescent="0.2">
      <c r="A980" t="s">
        <v>2280</v>
      </c>
      <c r="B980" t="b">
        <v>0</v>
      </c>
    </row>
    <row r="981" spans="1:2" x14ac:dyDescent="0.2">
      <c r="A981" t="s">
        <v>2281</v>
      </c>
      <c r="B981" t="b">
        <v>0</v>
      </c>
    </row>
    <row r="982" spans="1:2" x14ac:dyDescent="0.2">
      <c r="A982" t="s">
        <v>2282</v>
      </c>
      <c r="B982" t="b">
        <v>0</v>
      </c>
    </row>
    <row r="983" spans="1:2" x14ac:dyDescent="0.2">
      <c r="A983" t="s">
        <v>2283</v>
      </c>
      <c r="B983" t="b">
        <v>0</v>
      </c>
    </row>
    <row r="984" spans="1:2" x14ac:dyDescent="0.2">
      <c r="A984" t="s">
        <v>2284</v>
      </c>
      <c r="B984" t="b">
        <v>0</v>
      </c>
    </row>
    <row r="985" spans="1:2" x14ac:dyDescent="0.2">
      <c r="A985" t="s">
        <v>2285</v>
      </c>
      <c r="B985" t="b">
        <v>0</v>
      </c>
    </row>
    <row r="986" spans="1:2" x14ac:dyDescent="0.2">
      <c r="A986" t="s">
        <v>2286</v>
      </c>
      <c r="B986" t="b">
        <v>0</v>
      </c>
    </row>
    <row r="987" spans="1:2" x14ac:dyDescent="0.2">
      <c r="A987" t="s">
        <v>2287</v>
      </c>
      <c r="B987" t="b">
        <v>0</v>
      </c>
    </row>
    <row r="988" spans="1:2" x14ac:dyDescent="0.2">
      <c r="A988" t="s">
        <v>2288</v>
      </c>
      <c r="B988" t="b">
        <v>0</v>
      </c>
    </row>
    <row r="989" spans="1:2" x14ac:dyDescent="0.2">
      <c r="A989" t="s">
        <v>2289</v>
      </c>
      <c r="B989" t="b">
        <v>0</v>
      </c>
    </row>
    <row r="990" spans="1:2" x14ac:dyDescent="0.2">
      <c r="A990" t="s">
        <v>2290</v>
      </c>
      <c r="B990" t="b">
        <v>0</v>
      </c>
    </row>
    <row r="991" spans="1:2" x14ac:dyDescent="0.2">
      <c r="A991" t="s">
        <v>2291</v>
      </c>
      <c r="B991" t="b">
        <v>0</v>
      </c>
    </row>
    <row r="992" spans="1:2" x14ac:dyDescent="0.2">
      <c r="A992" t="s">
        <v>2292</v>
      </c>
      <c r="B992" t="b">
        <v>0</v>
      </c>
    </row>
    <row r="993" spans="1:2" x14ac:dyDescent="0.2">
      <c r="A993" t="s">
        <v>2293</v>
      </c>
      <c r="B993" t="b">
        <v>0</v>
      </c>
    </row>
    <row r="994" spans="1:2" x14ac:dyDescent="0.2">
      <c r="A994" t="s">
        <v>2294</v>
      </c>
      <c r="B994" t="b">
        <v>0</v>
      </c>
    </row>
    <row r="995" spans="1:2" x14ac:dyDescent="0.2">
      <c r="A995" t="s">
        <v>2295</v>
      </c>
      <c r="B995" t="b">
        <v>0</v>
      </c>
    </row>
    <row r="996" spans="1:2" x14ac:dyDescent="0.2">
      <c r="A996" t="s">
        <v>2296</v>
      </c>
      <c r="B996" t="b">
        <v>0</v>
      </c>
    </row>
    <row r="997" spans="1:2" x14ac:dyDescent="0.2">
      <c r="A997" t="s">
        <v>2297</v>
      </c>
      <c r="B997" t="b">
        <v>0</v>
      </c>
    </row>
    <row r="998" spans="1:2" x14ac:dyDescent="0.2">
      <c r="A998" t="s">
        <v>2298</v>
      </c>
      <c r="B998" t="b">
        <v>0</v>
      </c>
    </row>
    <row r="999" spans="1:2" x14ac:dyDescent="0.2">
      <c r="A999" t="s">
        <v>2299</v>
      </c>
      <c r="B999" t="b">
        <v>0</v>
      </c>
    </row>
    <row r="1000" spans="1:2" x14ac:dyDescent="0.2">
      <c r="A1000" t="s">
        <v>2300</v>
      </c>
      <c r="B1000" t="b">
        <v>0</v>
      </c>
    </row>
    <row r="1001" spans="1:2" x14ac:dyDescent="0.2">
      <c r="A1001" t="s">
        <v>2301</v>
      </c>
      <c r="B1001" t="b">
        <v>0</v>
      </c>
    </row>
    <row r="1002" spans="1:2" x14ac:dyDescent="0.2">
      <c r="A1002" t="s">
        <v>2302</v>
      </c>
      <c r="B1002" t="b">
        <v>0</v>
      </c>
    </row>
    <row r="1003" spans="1:2" x14ac:dyDescent="0.2">
      <c r="A1003" t="s">
        <v>2303</v>
      </c>
      <c r="B1003" t="b">
        <v>0</v>
      </c>
    </row>
    <row r="1004" spans="1:2" x14ac:dyDescent="0.2">
      <c r="A1004" t="s">
        <v>2304</v>
      </c>
      <c r="B1004" t="b">
        <v>0</v>
      </c>
    </row>
    <row r="1005" spans="1:2" x14ac:dyDescent="0.2">
      <c r="A1005" t="s">
        <v>2305</v>
      </c>
      <c r="B1005" t="b">
        <v>0</v>
      </c>
    </row>
    <row r="1006" spans="1:2" x14ac:dyDescent="0.2">
      <c r="A1006" t="s">
        <v>2306</v>
      </c>
      <c r="B1006" t="b">
        <v>0</v>
      </c>
    </row>
    <row r="1007" spans="1:2" x14ac:dyDescent="0.2">
      <c r="A1007" t="s">
        <v>2307</v>
      </c>
      <c r="B1007" t="b">
        <v>0</v>
      </c>
    </row>
    <row r="1008" spans="1:2" x14ac:dyDescent="0.2">
      <c r="A1008" t="s">
        <v>2308</v>
      </c>
      <c r="B1008" t="b">
        <v>0</v>
      </c>
    </row>
    <row r="1009" spans="1:2" x14ac:dyDescent="0.2">
      <c r="A1009" t="s">
        <v>2309</v>
      </c>
      <c r="B1009" t="b">
        <v>0</v>
      </c>
    </row>
    <row r="1010" spans="1:2" x14ac:dyDescent="0.2">
      <c r="A1010" t="s">
        <v>2310</v>
      </c>
      <c r="B1010" t="b">
        <v>0</v>
      </c>
    </row>
    <row r="1011" spans="1:2" x14ac:dyDescent="0.2">
      <c r="A1011" t="s">
        <v>2311</v>
      </c>
      <c r="B1011" t="b">
        <v>0</v>
      </c>
    </row>
    <row r="1012" spans="1:2" x14ac:dyDescent="0.2">
      <c r="A1012" t="s">
        <v>2312</v>
      </c>
      <c r="B1012" t="b">
        <v>0</v>
      </c>
    </row>
    <row r="1013" spans="1:2" x14ac:dyDescent="0.2">
      <c r="A1013" t="s">
        <v>2313</v>
      </c>
      <c r="B1013" t="b">
        <v>0</v>
      </c>
    </row>
    <row r="1014" spans="1:2" x14ac:dyDescent="0.2">
      <c r="A1014" t="s">
        <v>2314</v>
      </c>
      <c r="B1014" t="b">
        <v>0</v>
      </c>
    </row>
    <row r="1015" spans="1:2" x14ac:dyDescent="0.2">
      <c r="A1015" t="s">
        <v>2315</v>
      </c>
      <c r="B1015" t="b">
        <v>0</v>
      </c>
    </row>
    <row r="1016" spans="1:2" x14ac:dyDescent="0.2">
      <c r="A1016" t="s">
        <v>2316</v>
      </c>
      <c r="B1016" t="b">
        <v>0</v>
      </c>
    </row>
    <row r="1017" spans="1:2" x14ac:dyDescent="0.2">
      <c r="A1017" t="s">
        <v>2317</v>
      </c>
      <c r="B1017" t="b">
        <v>0</v>
      </c>
    </row>
    <row r="1018" spans="1:2" x14ac:dyDescent="0.2">
      <c r="A1018" t="s">
        <v>2318</v>
      </c>
      <c r="B1018" t="b">
        <v>0</v>
      </c>
    </row>
    <row r="1019" spans="1:2" x14ac:dyDescent="0.2">
      <c r="A1019" t="s">
        <v>2319</v>
      </c>
      <c r="B1019" t="b">
        <v>0</v>
      </c>
    </row>
    <row r="1020" spans="1:2" x14ac:dyDescent="0.2">
      <c r="A1020" t="s">
        <v>2320</v>
      </c>
      <c r="B1020" t="b">
        <v>0</v>
      </c>
    </row>
    <row r="1021" spans="1:2" x14ac:dyDescent="0.2">
      <c r="A1021" t="s">
        <v>2321</v>
      </c>
      <c r="B1021" t="b">
        <v>0</v>
      </c>
    </row>
    <row r="1022" spans="1:2" x14ac:dyDescent="0.2">
      <c r="A1022" t="s">
        <v>2322</v>
      </c>
      <c r="B1022" t="b">
        <v>0</v>
      </c>
    </row>
    <row r="1023" spans="1:2" x14ac:dyDescent="0.2">
      <c r="A1023" t="s">
        <v>2323</v>
      </c>
      <c r="B1023" t="b">
        <v>0</v>
      </c>
    </row>
    <row r="1024" spans="1:2" x14ac:dyDescent="0.2">
      <c r="A1024" t="s">
        <v>2324</v>
      </c>
      <c r="B1024" t="b">
        <v>0</v>
      </c>
    </row>
    <row r="1025" spans="1:2" x14ac:dyDescent="0.2">
      <c r="A1025" t="s">
        <v>2325</v>
      </c>
      <c r="B1025" t="b">
        <v>0</v>
      </c>
    </row>
    <row r="1026" spans="1:2" x14ac:dyDescent="0.2">
      <c r="A1026" t="s">
        <v>2326</v>
      </c>
      <c r="B1026" t="b">
        <v>0</v>
      </c>
    </row>
    <row r="1027" spans="1:2" x14ac:dyDescent="0.2">
      <c r="A1027" t="s">
        <v>2327</v>
      </c>
      <c r="B1027" t="b">
        <v>0</v>
      </c>
    </row>
    <row r="1028" spans="1:2" x14ac:dyDescent="0.2">
      <c r="A1028" t="s">
        <v>2328</v>
      </c>
      <c r="B1028" t="b">
        <v>0</v>
      </c>
    </row>
    <row r="1029" spans="1:2" x14ac:dyDescent="0.2">
      <c r="A1029" t="s">
        <v>2329</v>
      </c>
      <c r="B1029" t="b">
        <v>0</v>
      </c>
    </row>
    <row r="1030" spans="1:2" x14ac:dyDescent="0.2">
      <c r="A1030" t="s">
        <v>2330</v>
      </c>
      <c r="B1030" t="b">
        <v>0</v>
      </c>
    </row>
    <row r="1031" spans="1:2" x14ac:dyDescent="0.2">
      <c r="A1031" t="s">
        <v>2331</v>
      </c>
      <c r="B1031" t="b">
        <v>0</v>
      </c>
    </row>
    <row r="1032" spans="1:2" x14ac:dyDescent="0.2">
      <c r="A1032" t="s">
        <v>2332</v>
      </c>
      <c r="B1032" t="b">
        <v>0</v>
      </c>
    </row>
    <row r="1033" spans="1:2" x14ac:dyDescent="0.2">
      <c r="A1033" t="s">
        <v>2333</v>
      </c>
      <c r="B1033" t="b">
        <v>0</v>
      </c>
    </row>
    <row r="1034" spans="1:2" x14ac:dyDescent="0.2">
      <c r="A1034" t="s">
        <v>2334</v>
      </c>
      <c r="B1034" t="b">
        <v>0</v>
      </c>
    </row>
    <row r="1035" spans="1:2" x14ac:dyDescent="0.2">
      <c r="A1035" t="s">
        <v>2335</v>
      </c>
      <c r="B1035" t="b">
        <v>0</v>
      </c>
    </row>
    <row r="1036" spans="1:2" x14ac:dyDescent="0.2">
      <c r="A1036" t="s">
        <v>2336</v>
      </c>
      <c r="B1036" t="b">
        <v>0</v>
      </c>
    </row>
    <row r="1037" spans="1:2" x14ac:dyDescent="0.2">
      <c r="A1037" t="s">
        <v>2337</v>
      </c>
      <c r="B1037" t="b">
        <v>0</v>
      </c>
    </row>
    <row r="1038" spans="1:2" x14ac:dyDescent="0.2">
      <c r="A1038" t="s">
        <v>2338</v>
      </c>
      <c r="B1038" t="b">
        <v>0</v>
      </c>
    </row>
    <row r="1039" spans="1:2" x14ac:dyDescent="0.2">
      <c r="A1039" t="s">
        <v>2339</v>
      </c>
      <c r="B1039" t="b">
        <v>0</v>
      </c>
    </row>
    <row r="1040" spans="1:2" x14ac:dyDescent="0.2">
      <c r="A1040" t="s">
        <v>2340</v>
      </c>
      <c r="B1040" t="b">
        <v>0</v>
      </c>
    </row>
    <row r="1041" spans="1:2" x14ac:dyDescent="0.2">
      <c r="A1041" t="s">
        <v>2341</v>
      </c>
      <c r="B1041" t="b">
        <v>0</v>
      </c>
    </row>
    <row r="1042" spans="1:2" x14ac:dyDescent="0.2">
      <c r="A1042" t="s">
        <v>2342</v>
      </c>
      <c r="B1042" t="b">
        <v>0</v>
      </c>
    </row>
    <row r="1043" spans="1:2" x14ac:dyDescent="0.2">
      <c r="A1043" t="s">
        <v>2343</v>
      </c>
      <c r="B1043" t="b">
        <v>0</v>
      </c>
    </row>
    <row r="1044" spans="1:2" x14ac:dyDescent="0.2">
      <c r="A1044" t="s">
        <v>2344</v>
      </c>
      <c r="B1044" t="b">
        <v>0</v>
      </c>
    </row>
    <row r="1045" spans="1:2" x14ac:dyDescent="0.2">
      <c r="A1045" t="s">
        <v>2345</v>
      </c>
      <c r="B1045" t="b">
        <v>0</v>
      </c>
    </row>
    <row r="1046" spans="1:2" x14ac:dyDescent="0.2">
      <c r="A1046" t="s">
        <v>2346</v>
      </c>
      <c r="B1046" t="b">
        <v>0</v>
      </c>
    </row>
    <row r="1047" spans="1:2" x14ac:dyDescent="0.2">
      <c r="A1047" t="s">
        <v>2347</v>
      </c>
      <c r="B1047" t="b">
        <v>0</v>
      </c>
    </row>
    <row r="1048" spans="1:2" x14ac:dyDescent="0.2">
      <c r="A1048" t="s">
        <v>2348</v>
      </c>
      <c r="B1048" t="b">
        <v>0</v>
      </c>
    </row>
    <row r="1049" spans="1:2" x14ac:dyDescent="0.2">
      <c r="A1049" t="s">
        <v>2349</v>
      </c>
      <c r="B1049" t="b">
        <v>0</v>
      </c>
    </row>
    <row r="1050" spans="1:2" x14ac:dyDescent="0.2">
      <c r="A1050" t="s">
        <v>2350</v>
      </c>
      <c r="B1050" t="b">
        <v>0</v>
      </c>
    </row>
    <row r="1051" spans="1:2" x14ac:dyDescent="0.2">
      <c r="A1051" t="s">
        <v>2351</v>
      </c>
      <c r="B1051" t="b">
        <v>0</v>
      </c>
    </row>
    <row r="1052" spans="1:2" x14ac:dyDescent="0.2">
      <c r="A1052" t="s">
        <v>2352</v>
      </c>
      <c r="B1052" t="b">
        <v>0</v>
      </c>
    </row>
    <row r="1053" spans="1:2" x14ac:dyDescent="0.2">
      <c r="A1053" t="s">
        <v>2353</v>
      </c>
      <c r="B1053" t="b">
        <v>0</v>
      </c>
    </row>
    <row r="1054" spans="1:2" x14ac:dyDescent="0.2">
      <c r="A1054" t="s">
        <v>2354</v>
      </c>
      <c r="B1054" t="b">
        <v>0</v>
      </c>
    </row>
    <row r="1055" spans="1:2" x14ac:dyDescent="0.2">
      <c r="A1055" t="s">
        <v>2355</v>
      </c>
      <c r="B1055" t="b">
        <v>0</v>
      </c>
    </row>
    <row r="1056" spans="1:2" x14ac:dyDescent="0.2">
      <c r="A1056" t="s">
        <v>2356</v>
      </c>
      <c r="B1056" t="b">
        <v>0</v>
      </c>
    </row>
    <row r="1057" spans="1:2" x14ac:dyDescent="0.2">
      <c r="A1057" t="s">
        <v>2357</v>
      </c>
      <c r="B1057" t="b">
        <v>0</v>
      </c>
    </row>
    <row r="1058" spans="1:2" x14ac:dyDescent="0.2">
      <c r="A1058" t="s">
        <v>2358</v>
      </c>
      <c r="B1058" t="b">
        <v>0</v>
      </c>
    </row>
    <row r="1059" spans="1:2" x14ac:dyDescent="0.2">
      <c r="A1059" t="s">
        <v>2359</v>
      </c>
      <c r="B1059" t="b">
        <v>0</v>
      </c>
    </row>
    <row r="1060" spans="1:2" x14ac:dyDescent="0.2">
      <c r="A1060" t="s">
        <v>2360</v>
      </c>
      <c r="B1060" t="b">
        <v>0</v>
      </c>
    </row>
    <row r="1061" spans="1:2" x14ac:dyDescent="0.2">
      <c r="A1061" t="s">
        <v>2361</v>
      </c>
      <c r="B1061" t="b">
        <v>0</v>
      </c>
    </row>
    <row r="1062" spans="1:2" x14ac:dyDescent="0.2">
      <c r="A1062" t="s">
        <v>2362</v>
      </c>
      <c r="B1062" t="b">
        <v>0</v>
      </c>
    </row>
    <row r="1063" spans="1:2" x14ac:dyDescent="0.2">
      <c r="A1063" t="s">
        <v>2363</v>
      </c>
      <c r="B1063" t="b">
        <v>0</v>
      </c>
    </row>
    <row r="1064" spans="1:2" x14ac:dyDescent="0.2">
      <c r="A1064" t="s">
        <v>2364</v>
      </c>
      <c r="B1064" t="b">
        <v>0</v>
      </c>
    </row>
    <row r="1065" spans="1:2" x14ac:dyDescent="0.2">
      <c r="A1065" t="s">
        <v>2365</v>
      </c>
      <c r="B1065" t="b">
        <v>0</v>
      </c>
    </row>
    <row r="1066" spans="1:2" x14ac:dyDescent="0.2">
      <c r="A1066" t="s">
        <v>2366</v>
      </c>
      <c r="B1066" t="b">
        <v>0</v>
      </c>
    </row>
    <row r="1067" spans="1:2" x14ac:dyDescent="0.2">
      <c r="A1067" t="s">
        <v>2367</v>
      </c>
      <c r="B1067" t="b">
        <v>0</v>
      </c>
    </row>
    <row r="1068" spans="1:2" x14ac:dyDescent="0.2">
      <c r="A1068" t="s">
        <v>2368</v>
      </c>
      <c r="B1068" t="b">
        <v>0</v>
      </c>
    </row>
    <row r="1069" spans="1:2" x14ac:dyDescent="0.2">
      <c r="A1069" t="s">
        <v>2369</v>
      </c>
      <c r="B1069" t="b">
        <v>0</v>
      </c>
    </row>
    <row r="1070" spans="1:2" x14ac:dyDescent="0.2">
      <c r="A1070" t="s">
        <v>2370</v>
      </c>
      <c r="B1070" t="b">
        <v>0</v>
      </c>
    </row>
    <row r="1071" spans="1:2" x14ac:dyDescent="0.2">
      <c r="A1071" t="s">
        <v>2371</v>
      </c>
      <c r="B1071" t="b">
        <v>0</v>
      </c>
    </row>
    <row r="1072" spans="1:2" x14ac:dyDescent="0.2">
      <c r="A1072" t="s">
        <v>2372</v>
      </c>
      <c r="B1072" t="b">
        <v>0</v>
      </c>
    </row>
    <row r="1073" spans="1:2" x14ac:dyDescent="0.2">
      <c r="A1073" t="s">
        <v>2373</v>
      </c>
      <c r="B1073" t="b">
        <v>0</v>
      </c>
    </row>
    <row r="1074" spans="1:2" x14ac:dyDescent="0.2">
      <c r="A1074" t="s">
        <v>2374</v>
      </c>
      <c r="B1074" t="b">
        <v>0</v>
      </c>
    </row>
    <row r="1075" spans="1:2" x14ac:dyDescent="0.2">
      <c r="A1075" t="s">
        <v>2375</v>
      </c>
      <c r="B1075" t="b">
        <v>0</v>
      </c>
    </row>
    <row r="1076" spans="1:2" x14ac:dyDescent="0.2">
      <c r="A1076" t="s">
        <v>2376</v>
      </c>
      <c r="B1076" t="b">
        <v>0</v>
      </c>
    </row>
    <row r="1077" spans="1:2" x14ac:dyDescent="0.2">
      <c r="A1077" t="s">
        <v>2377</v>
      </c>
      <c r="B1077" t="b">
        <v>0</v>
      </c>
    </row>
    <row r="1078" spans="1:2" x14ac:dyDescent="0.2">
      <c r="A1078" t="s">
        <v>2378</v>
      </c>
      <c r="B1078" t="b">
        <v>0</v>
      </c>
    </row>
    <row r="1079" spans="1:2" x14ac:dyDescent="0.2">
      <c r="A1079" t="s">
        <v>2379</v>
      </c>
      <c r="B1079" t="b">
        <v>0</v>
      </c>
    </row>
    <row r="1080" spans="1:2" x14ac:dyDescent="0.2">
      <c r="A1080" t="s">
        <v>2380</v>
      </c>
      <c r="B1080" t="b">
        <v>0</v>
      </c>
    </row>
    <row r="1081" spans="1:2" x14ac:dyDescent="0.2">
      <c r="A1081" t="s">
        <v>2381</v>
      </c>
      <c r="B1081" t="b">
        <v>0</v>
      </c>
    </row>
    <row r="1082" spans="1:2" x14ac:dyDescent="0.2">
      <c r="A1082" t="s">
        <v>2382</v>
      </c>
      <c r="B1082" t="b">
        <v>0</v>
      </c>
    </row>
    <row r="1083" spans="1:2" x14ac:dyDescent="0.2">
      <c r="A1083" t="s">
        <v>2383</v>
      </c>
      <c r="B1083" t="b">
        <v>0</v>
      </c>
    </row>
    <row r="1084" spans="1:2" x14ac:dyDescent="0.2">
      <c r="A1084" t="s">
        <v>2384</v>
      </c>
      <c r="B1084" t="b">
        <v>0</v>
      </c>
    </row>
    <row r="1085" spans="1:2" x14ac:dyDescent="0.2">
      <c r="A1085" t="s">
        <v>2385</v>
      </c>
      <c r="B1085" t="b">
        <v>0</v>
      </c>
    </row>
    <row r="1086" spans="1:2" x14ac:dyDescent="0.2">
      <c r="A1086" t="s">
        <v>2386</v>
      </c>
      <c r="B1086" t="b">
        <v>0</v>
      </c>
    </row>
    <row r="1087" spans="1:2" x14ac:dyDescent="0.2">
      <c r="A1087" t="s">
        <v>2387</v>
      </c>
      <c r="B1087" t="b">
        <v>0</v>
      </c>
    </row>
    <row r="1088" spans="1:2" x14ac:dyDescent="0.2">
      <c r="A1088" t="s">
        <v>2388</v>
      </c>
      <c r="B1088" t="b">
        <v>0</v>
      </c>
    </row>
    <row r="1089" spans="1:2" x14ac:dyDescent="0.2">
      <c r="A1089" t="s">
        <v>2389</v>
      </c>
      <c r="B1089" t="b">
        <v>0</v>
      </c>
    </row>
    <row r="1090" spans="1:2" x14ac:dyDescent="0.2">
      <c r="A1090" t="s">
        <v>2390</v>
      </c>
      <c r="B1090" t="b">
        <v>0</v>
      </c>
    </row>
    <row r="1091" spans="1:2" x14ac:dyDescent="0.2">
      <c r="A1091" t="s">
        <v>2391</v>
      </c>
      <c r="B1091" t="b">
        <v>0</v>
      </c>
    </row>
    <row r="1092" spans="1:2" x14ac:dyDescent="0.2">
      <c r="A1092" t="s">
        <v>2392</v>
      </c>
      <c r="B1092" t="b">
        <v>0</v>
      </c>
    </row>
    <row r="1093" spans="1:2" x14ac:dyDescent="0.2">
      <c r="A1093" t="s">
        <v>2393</v>
      </c>
      <c r="B1093" t="b">
        <v>0</v>
      </c>
    </row>
    <row r="1094" spans="1:2" x14ac:dyDescent="0.2">
      <c r="A1094" t="s">
        <v>2394</v>
      </c>
      <c r="B1094" t="b">
        <v>0</v>
      </c>
    </row>
    <row r="1095" spans="1:2" x14ac:dyDescent="0.2">
      <c r="A1095" t="s">
        <v>2395</v>
      </c>
      <c r="B1095" t="b">
        <v>0</v>
      </c>
    </row>
    <row r="1096" spans="1:2" x14ac:dyDescent="0.2">
      <c r="A1096" t="s">
        <v>2396</v>
      </c>
      <c r="B1096" t="b">
        <v>0</v>
      </c>
    </row>
    <row r="1097" spans="1:2" x14ac:dyDescent="0.2">
      <c r="A1097" t="s">
        <v>2397</v>
      </c>
      <c r="B1097" t="b">
        <v>0</v>
      </c>
    </row>
    <row r="1098" spans="1:2" x14ac:dyDescent="0.2">
      <c r="A1098" t="s">
        <v>2398</v>
      </c>
      <c r="B1098" t="b">
        <v>0</v>
      </c>
    </row>
    <row r="1099" spans="1:2" x14ac:dyDescent="0.2">
      <c r="A1099" t="s">
        <v>2399</v>
      </c>
      <c r="B1099" t="b">
        <v>0</v>
      </c>
    </row>
    <row r="1100" spans="1:2" x14ac:dyDescent="0.2">
      <c r="A1100" t="s">
        <v>2400</v>
      </c>
      <c r="B1100" t="b">
        <v>0</v>
      </c>
    </row>
    <row r="1101" spans="1:2" x14ac:dyDescent="0.2">
      <c r="A1101" t="s">
        <v>2401</v>
      </c>
      <c r="B1101" t="b">
        <v>0</v>
      </c>
    </row>
    <row r="1102" spans="1:2" x14ac:dyDescent="0.2">
      <c r="A1102" t="s">
        <v>2402</v>
      </c>
      <c r="B1102" t="b">
        <v>0</v>
      </c>
    </row>
    <row r="1103" spans="1:2" x14ac:dyDescent="0.2">
      <c r="A1103" t="s">
        <v>2403</v>
      </c>
      <c r="B1103" t="b">
        <v>0</v>
      </c>
    </row>
    <row r="1104" spans="1:2" x14ac:dyDescent="0.2">
      <c r="A1104" t="s">
        <v>2404</v>
      </c>
      <c r="B1104" t="b">
        <v>0</v>
      </c>
    </row>
    <row r="1105" spans="1:2" x14ac:dyDescent="0.2">
      <c r="A1105" t="s">
        <v>2405</v>
      </c>
      <c r="B1105" t="b">
        <v>0</v>
      </c>
    </row>
    <row r="1106" spans="1:2" x14ac:dyDescent="0.2">
      <c r="A1106" t="s">
        <v>2406</v>
      </c>
      <c r="B1106" t="b">
        <v>0</v>
      </c>
    </row>
    <row r="1107" spans="1:2" x14ac:dyDescent="0.2">
      <c r="A1107" t="s">
        <v>2407</v>
      </c>
      <c r="B1107" t="b">
        <v>0</v>
      </c>
    </row>
    <row r="1108" spans="1:2" x14ac:dyDescent="0.2">
      <c r="A1108" t="s">
        <v>2408</v>
      </c>
      <c r="B1108" t="b">
        <v>0</v>
      </c>
    </row>
    <row r="1109" spans="1:2" x14ac:dyDescent="0.2">
      <c r="A1109" t="s">
        <v>2409</v>
      </c>
      <c r="B1109" t="b">
        <v>0</v>
      </c>
    </row>
    <row r="1110" spans="1:2" x14ac:dyDescent="0.2">
      <c r="A1110" t="s">
        <v>2410</v>
      </c>
      <c r="B1110" t="b">
        <v>0</v>
      </c>
    </row>
    <row r="1111" spans="1:2" x14ac:dyDescent="0.2">
      <c r="A1111" t="s">
        <v>2411</v>
      </c>
      <c r="B1111" t="b">
        <v>0</v>
      </c>
    </row>
    <row r="1112" spans="1:2" x14ac:dyDescent="0.2">
      <c r="A1112" t="s">
        <v>2412</v>
      </c>
      <c r="B1112" t="b">
        <v>0</v>
      </c>
    </row>
    <row r="1113" spans="1:2" x14ac:dyDescent="0.2">
      <c r="A1113" t="s">
        <v>2413</v>
      </c>
      <c r="B1113" t="b">
        <v>0</v>
      </c>
    </row>
    <row r="1114" spans="1:2" x14ac:dyDescent="0.2">
      <c r="A1114" t="s">
        <v>2414</v>
      </c>
      <c r="B1114" t="b">
        <v>0</v>
      </c>
    </row>
    <row r="1115" spans="1:2" x14ac:dyDescent="0.2">
      <c r="A1115" t="s">
        <v>2415</v>
      </c>
      <c r="B1115" t="b">
        <v>0</v>
      </c>
    </row>
    <row r="1116" spans="1:2" x14ac:dyDescent="0.2">
      <c r="A1116" t="s">
        <v>2416</v>
      </c>
      <c r="B1116" t="b">
        <v>0</v>
      </c>
    </row>
    <row r="1117" spans="1:2" x14ac:dyDescent="0.2">
      <c r="A1117" t="s">
        <v>2417</v>
      </c>
      <c r="B1117" t="b">
        <v>0</v>
      </c>
    </row>
    <row r="1118" spans="1:2" x14ac:dyDescent="0.2">
      <c r="A1118" t="s">
        <v>2418</v>
      </c>
      <c r="B1118" t="b">
        <v>0</v>
      </c>
    </row>
    <row r="1119" spans="1:2" x14ac:dyDescent="0.2">
      <c r="A1119" t="s">
        <v>2419</v>
      </c>
      <c r="B1119" t="b">
        <v>0</v>
      </c>
    </row>
    <row r="1120" spans="1:2" x14ac:dyDescent="0.2">
      <c r="A1120" t="s">
        <v>2420</v>
      </c>
      <c r="B1120" t="b">
        <v>0</v>
      </c>
    </row>
    <row r="1121" spans="1:2" x14ac:dyDescent="0.2">
      <c r="A1121" t="s">
        <v>2421</v>
      </c>
      <c r="B1121" t="b">
        <v>0</v>
      </c>
    </row>
    <row r="1122" spans="1:2" x14ac:dyDescent="0.2">
      <c r="A1122" t="s">
        <v>2422</v>
      </c>
      <c r="B1122" t="b">
        <v>0</v>
      </c>
    </row>
    <row r="1123" spans="1:2" x14ac:dyDescent="0.2">
      <c r="A1123" t="s">
        <v>2423</v>
      </c>
      <c r="B1123" t="b">
        <v>0</v>
      </c>
    </row>
    <row r="1124" spans="1:2" x14ac:dyDescent="0.2">
      <c r="A1124" t="s">
        <v>2424</v>
      </c>
      <c r="B1124" t="b">
        <v>0</v>
      </c>
    </row>
    <row r="1125" spans="1:2" x14ac:dyDescent="0.2">
      <c r="A1125" t="s">
        <v>2425</v>
      </c>
      <c r="B1125" t="b">
        <v>0</v>
      </c>
    </row>
    <row r="1126" spans="1:2" x14ac:dyDescent="0.2">
      <c r="A1126" t="s">
        <v>2426</v>
      </c>
      <c r="B1126" t="b">
        <v>0</v>
      </c>
    </row>
    <row r="1127" spans="1:2" x14ac:dyDescent="0.2">
      <c r="A1127" t="s">
        <v>2427</v>
      </c>
      <c r="B1127" t="b">
        <v>0</v>
      </c>
    </row>
    <row r="1128" spans="1:2" x14ac:dyDescent="0.2">
      <c r="A1128" t="s">
        <v>2428</v>
      </c>
      <c r="B1128" t="b">
        <v>0</v>
      </c>
    </row>
    <row r="1129" spans="1:2" x14ac:dyDescent="0.2">
      <c r="A1129" t="s">
        <v>2429</v>
      </c>
      <c r="B1129" t="b">
        <v>0</v>
      </c>
    </row>
    <row r="1130" spans="1:2" x14ac:dyDescent="0.2">
      <c r="A1130" t="s">
        <v>2430</v>
      </c>
      <c r="B1130" t="b">
        <v>0</v>
      </c>
    </row>
    <row r="1131" spans="1:2" x14ac:dyDescent="0.2">
      <c r="A1131" t="s">
        <v>2431</v>
      </c>
      <c r="B1131" t="b">
        <v>0</v>
      </c>
    </row>
    <row r="1132" spans="1:2" x14ac:dyDescent="0.2">
      <c r="A1132" t="s">
        <v>2432</v>
      </c>
      <c r="B1132" t="b">
        <v>0</v>
      </c>
    </row>
    <row r="1133" spans="1:2" x14ac:dyDescent="0.2">
      <c r="A1133" t="s">
        <v>2433</v>
      </c>
      <c r="B1133" t="b">
        <v>0</v>
      </c>
    </row>
    <row r="1134" spans="1:2" x14ac:dyDescent="0.2">
      <c r="A1134" t="s">
        <v>2434</v>
      </c>
      <c r="B1134" t="b">
        <v>0</v>
      </c>
    </row>
    <row r="1135" spans="1:2" x14ac:dyDescent="0.2">
      <c r="A1135" t="s">
        <v>2435</v>
      </c>
      <c r="B1135" t="b">
        <v>0</v>
      </c>
    </row>
    <row r="1136" spans="1:2" x14ac:dyDescent="0.2">
      <c r="A1136" t="s">
        <v>2436</v>
      </c>
      <c r="B1136" t="b">
        <v>0</v>
      </c>
    </row>
    <row r="1137" spans="1:2" x14ac:dyDescent="0.2">
      <c r="A1137" t="s">
        <v>2437</v>
      </c>
      <c r="B1137" t="b">
        <v>0</v>
      </c>
    </row>
    <row r="1138" spans="1:2" x14ac:dyDescent="0.2">
      <c r="A1138" t="s">
        <v>2438</v>
      </c>
      <c r="B1138" t="b">
        <v>0</v>
      </c>
    </row>
    <row r="1139" spans="1:2" x14ac:dyDescent="0.2">
      <c r="A1139" t="s">
        <v>2439</v>
      </c>
      <c r="B1139" t="b">
        <v>0</v>
      </c>
    </row>
    <row r="1140" spans="1:2" x14ac:dyDescent="0.2">
      <c r="A1140" t="s">
        <v>2440</v>
      </c>
      <c r="B1140" t="b">
        <v>0</v>
      </c>
    </row>
    <row r="1141" spans="1:2" x14ac:dyDescent="0.2">
      <c r="A1141" t="s">
        <v>2441</v>
      </c>
      <c r="B1141" t="b">
        <v>0</v>
      </c>
    </row>
    <row r="1142" spans="1:2" x14ac:dyDescent="0.2">
      <c r="A1142" t="s">
        <v>2442</v>
      </c>
      <c r="B1142" t="b">
        <v>0</v>
      </c>
    </row>
    <row r="1143" spans="1:2" x14ac:dyDescent="0.2">
      <c r="A1143" t="s">
        <v>2443</v>
      </c>
      <c r="B1143" t="b">
        <v>0</v>
      </c>
    </row>
    <row r="1144" spans="1:2" x14ac:dyDescent="0.2">
      <c r="A1144" t="s">
        <v>2444</v>
      </c>
      <c r="B1144" t="b">
        <v>0</v>
      </c>
    </row>
    <row r="1145" spans="1:2" x14ac:dyDescent="0.2">
      <c r="A1145" t="s">
        <v>2445</v>
      </c>
      <c r="B1145" t="b">
        <v>0</v>
      </c>
    </row>
    <row r="1146" spans="1:2" x14ac:dyDescent="0.2">
      <c r="A1146" t="s">
        <v>2446</v>
      </c>
      <c r="B1146" t="b">
        <v>0</v>
      </c>
    </row>
    <row r="1147" spans="1:2" x14ac:dyDescent="0.2">
      <c r="A1147" t="s">
        <v>2447</v>
      </c>
      <c r="B1147" t="b">
        <v>0</v>
      </c>
    </row>
    <row r="1148" spans="1:2" x14ac:dyDescent="0.2">
      <c r="A1148" t="s">
        <v>2448</v>
      </c>
      <c r="B1148" t="b">
        <v>0</v>
      </c>
    </row>
    <row r="1149" spans="1:2" x14ac:dyDescent="0.2">
      <c r="A1149" t="s">
        <v>2449</v>
      </c>
      <c r="B1149" t="b">
        <v>0</v>
      </c>
    </row>
    <row r="1150" spans="1:2" x14ac:dyDescent="0.2">
      <c r="A1150" t="s">
        <v>2450</v>
      </c>
      <c r="B1150" t="b">
        <v>0</v>
      </c>
    </row>
    <row r="1151" spans="1:2" x14ac:dyDescent="0.2">
      <c r="A1151" t="s">
        <v>2451</v>
      </c>
      <c r="B1151" t="b">
        <v>0</v>
      </c>
    </row>
    <row r="1152" spans="1:2" x14ac:dyDescent="0.2">
      <c r="A1152" t="s">
        <v>2452</v>
      </c>
      <c r="B1152" t="b">
        <v>0</v>
      </c>
    </row>
    <row r="1153" spans="1:2" x14ac:dyDescent="0.2">
      <c r="A1153" t="s">
        <v>2453</v>
      </c>
      <c r="B1153" t="b">
        <v>0</v>
      </c>
    </row>
    <row r="1154" spans="1:2" x14ac:dyDescent="0.2">
      <c r="A1154" t="s">
        <v>2454</v>
      </c>
      <c r="B1154" t="b">
        <v>0</v>
      </c>
    </row>
    <row r="1155" spans="1:2" x14ac:dyDescent="0.2">
      <c r="A1155" t="s">
        <v>2455</v>
      </c>
      <c r="B1155" t="b">
        <v>0</v>
      </c>
    </row>
    <row r="1156" spans="1:2" x14ac:dyDescent="0.2">
      <c r="A1156" t="s">
        <v>2456</v>
      </c>
      <c r="B1156" t="b">
        <v>0</v>
      </c>
    </row>
    <row r="1157" spans="1:2" x14ac:dyDescent="0.2">
      <c r="A1157" t="s">
        <v>2457</v>
      </c>
      <c r="B1157" t="b">
        <v>0</v>
      </c>
    </row>
    <row r="1158" spans="1:2" x14ac:dyDescent="0.2">
      <c r="A1158" t="s">
        <v>2458</v>
      </c>
      <c r="B1158" t="b">
        <v>0</v>
      </c>
    </row>
    <row r="1159" spans="1:2" x14ac:dyDescent="0.2">
      <c r="A1159" t="s">
        <v>2459</v>
      </c>
      <c r="B1159" t="b">
        <v>0</v>
      </c>
    </row>
    <row r="1160" spans="1:2" x14ac:dyDescent="0.2">
      <c r="A1160" t="s">
        <v>2460</v>
      </c>
      <c r="B1160" t="b">
        <v>0</v>
      </c>
    </row>
    <row r="1161" spans="1:2" x14ac:dyDescent="0.2">
      <c r="A1161" t="s">
        <v>2461</v>
      </c>
      <c r="B1161" t="b">
        <v>0</v>
      </c>
    </row>
    <row r="1162" spans="1:2" x14ac:dyDescent="0.2">
      <c r="A1162" t="s">
        <v>2462</v>
      </c>
      <c r="B1162" t="b">
        <v>0</v>
      </c>
    </row>
    <row r="1163" spans="1:2" x14ac:dyDescent="0.2">
      <c r="A1163" t="s">
        <v>2463</v>
      </c>
      <c r="B1163" t="b">
        <v>0</v>
      </c>
    </row>
    <row r="1164" spans="1:2" x14ac:dyDescent="0.2">
      <c r="A1164" t="s">
        <v>2464</v>
      </c>
      <c r="B1164" t="b">
        <v>0</v>
      </c>
    </row>
    <row r="1165" spans="1:2" x14ac:dyDescent="0.2">
      <c r="A1165" t="s">
        <v>2465</v>
      </c>
      <c r="B1165" t="b">
        <v>0</v>
      </c>
    </row>
    <row r="1166" spans="1:2" x14ac:dyDescent="0.2">
      <c r="A1166" t="s">
        <v>2466</v>
      </c>
      <c r="B1166" t="b">
        <v>0</v>
      </c>
    </row>
    <row r="1167" spans="1:2" x14ac:dyDescent="0.2">
      <c r="A1167" t="s">
        <v>2467</v>
      </c>
      <c r="B1167" t="b">
        <v>0</v>
      </c>
    </row>
    <row r="1168" spans="1:2" x14ac:dyDescent="0.2">
      <c r="A1168" t="s">
        <v>2468</v>
      </c>
      <c r="B1168" t="b">
        <v>0</v>
      </c>
    </row>
    <row r="1169" spans="1:2" x14ac:dyDescent="0.2">
      <c r="A1169" t="s">
        <v>2469</v>
      </c>
      <c r="B1169" t="b">
        <v>0</v>
      </c>
    </row>
    <row r="1170" spans="1:2" x14ac:dyDescent="0.2">
      <c r="A1170" t="s">
        <v>2470</v>
      </c>
      <c r="B1170" t="b">
        <v>0</v>
      </c>
    </row>
    <row r="1171" spans="1:2" x14ac:dyDescent="0.2">
      <c r="A1171" t="s">
        <v>2471</v>
      </c>
      <c r="B1171" t="b">
        <v>0</v>
      </c>
    </row>
    <row r="1172" spans="1:2" x14ac:dyDescent="0.2">
      <c r="A1172" t="s">
        <v>2472</v>
      </c>
      <c r="B1172" t="b">
        <v>0</v>
      </c>
    </row>
    <row r="1173" spans="1:2" x14ac:dyDescent="0.2">
      <c r="A1173" t="s">
        <v>2473</v>
      </c>
      <c r="B1173" t="b">
        <v>0</v>
      </c>
    </row>
    <row r="1174" spans="1:2" x14ac:dyDescent="0.2">
      <c r="A1174" t="s">
        <v>2474</v>
      </c>
      <c r="B1174" t="b">
        <v>0</v>
      </c>
    </row>
    <row r="1175" spans="1:2" x14ac:dyDescent="0.2">
      <c r="A1175" t="s">
        <v>2475</v>
      </c>
      <c r="B1175" t="b">
        <v>0</v>
      </c>
    </row>
    <row r="1176" spans="1:2" x14ac:dyDescent="0.2">
      <c r="A1176" t="s">
        <v>2476</v>
      </c>
      <c r="B1176" t="b">
        <v>0</v>
      </c>
    </row>
    <row r="1177" spans="1:2" x14ac:dyDescent="0.2">
      <c r="A1177" t="s">
        <v>2477</v>
      </c>
      <c r="B1177" t="b">
        <v>0</v>
      </c>
    </row>
    <row r="1178" spans="1:2" x14ac:dyDescent="0.2">
      <c r="A1178" t="s">
        <v>2478</v>
      </c>
      <c r="B1178" t="b">
        <v>0</v>
      </c>
    </row>
    <row r="1179" spans="1:2" x14ac:dyDescent="0.2">
      <c r="A1179" t="s">
        <v>2479</v>
      </c>
      <c r="B1179" t="b">
        <v>0</v>
      </c>
    </row>
    <row r="1180" spans="1:2" x14ac:dyDescent="0.2">
      <c r="A1180" t="s">
        <v>2480</v>
      </c>
      <c r="B1180" t="b">
        <v>0</v>
      </c>
    </row>
    <row r="1181" spans="1:2" x14ac:dyDescent="0.2">
      <c r="A1181" t="s">
        <v>2481</v>
      </c>
      <c r="B1181" t="b">
        <v>0</v>
      </c>
    </row>
    <row r="1182" spans="1:2" x14ac:dyDescent="0.2">
      <c r="A1182" t="s">
        <v>2482</v>
      </c>
      <c r="B1182" t="b">
        <v>0</v>
      </c>
    </row>
    <row r="1183" spans="1:2" x14ac:dyDescent="0.2">
      <c r="A1183" t="s">
        <v>2483</v>
      </c>
      <c r="B1183" t="b">
        <v>0</v>
      </c>
    </row>
    <row r="1184" spans="1:2" x14ac:dyDescent="0.2">
      <c r="A1184" t="s">
        <v>2484</v>
      </c>
      <c r="B1184" t="b">
        <v>0</v>
      </c>
    </row>
    <row r="1185" spans="1:2" x14ac:dyDescent="0.2">
      <c r="A1185" t="s">
        <v>2485</v>
      </c>
      <c r="B1185" t="b">
        <v>0</v>
      </c>
    </row>
    <row r="1186" spans="1:2" x14ac:dyDescent="0.2">
      <c r="A1186" t="s">
        <v>2486</v>
      </c>
      <c r="B1186" t="b">
        <v>0</v>
      </c>
    </row>
    <row r="1187" spans="1:2" x14ac:dyDescent="0.2">
      <c r="A1187" t="s">
        <v>2487</v>
      </c>
      <c r="B1187" t="b">
        <v>0</v>
      </c>
    </row>
    <row r="1188" spans="1:2" x14ac:dyDescent="0.2">
      <c r="A1188" t="s">
        <v>2488</v>
      </c>
      <c r="B1188" t="s">
        <v>3594</v>
      </c>
    </row>
    <row r="1189" spans="1:2" x14ac:dyDescent="0.2">
      <c r="A1189" t="s">
        <v>2489</v>
      </c>
      <c r="B1189" t="b">
        <v>0</v>
      </c>
    </row>
    <row r="1190" spans="1:2" x14ac:dyDescent="0.2">
      <c r="A1190" t="s">
        <v>2490</v>
      </c>
      <c r="B1190" t="b">
        <v>0</v>
      </c>
    </row>
    <row r="1191" spans="1:2" x14ac:dyDescent="0.2">
      <c r="A1191" t="s">
        <v>2491</v>
      </c>
      <c r="B1191" t="b">
        <v>0</v>
      </c>
    </row>
    <row r="1192" spans="1:2" x14ac:dyDescent="0.2">
      <c r="A1192" t="s">
        <v>2492</v>
      </c>
      <c r="B1192" t="b">
        <v>0</v>
      </c>
    </row>
    <row r="1193" spans="1:2" x14ac:dyDescent="0.2">
      <c r="A1193" t="s">
        <v>2493</v>
      </c>
      <c r="B1193" t="b">
        <v>0</v>
      </c>
    </row>
    <row r="1194" spans="1:2" x14ac:dyDescent="0.2">
      <c r="A1194" t="s">
        <v>2494</v>
      </c>
      <c r="B1194" t="b">
        <v>0</v>
      </c>
    </row>
    <row r="1195" spans="1:2" x14ac:dyDescent="0.2">
      <c r="A1195" t="s">
        <v>2495</v>
      </c>
      <c r="B1195" t="b">
        <v>0</v>
      </c>
    </row>
    <row r="1196" spans="1:2" x14ac:dyDescent="0.2">
      <c r="A1196" t="s">
        <v>2496</v>
      </c>
      <c r="B1196" t="b">
        <v>0</v>
      </c>
    </row>
    <row r="1197" spans="1:2" x14ac:dyDescent="0.2">
      <c r="A1197" t="s">
        <v>2497</v>
      </c>
      <c r="B1197" t="b">
        <v>0</v>
      </c>
    </row>
    <row r="1198" spans="1:2" x14ac:dyDescent="0.2">
      <c r="A1198" t="s">
        <v>2498</v>
      </c>
      <c r="B1198" t="b">
        <v>0</v>
      </c>
    </row>
    <row r="1199" spans="1:2" x14ac:dyDescent="0.2">
      <c r="A1199" t="s">
        <v>2499</v>
      </c>
      <c r="B1199" t="b">
        <v>0</v>
      </c>
    </row>
    <row r="1200" spans="1:2" x14ac:dyDescent="0.2">
      <c r="A1200" t="s">
        <v>2500</v>
      </c>
      <c r="B1200" t="b">
        <v>0</v>
      </c>
    </row>
    <row r="1201" spans="1:2" x14ac:dyDescent="0.2">
      <c r="A1201" t="s">
        <v>2501</v>
      </c>
      <c r="B1201" t="b">
        <v>0</v>
      </c>
    </row>
    <row r="1202" spans="1:2" x14ac:dyDescent="0.2">
      <c r="A1202" t="s">
        <v>2502</v>
      </c>
      <c r="B1202" t="b">
        <v>0</v>
      </c>
    </row>
    <row r="1203" spans="1:2" x14ac:dyDescent="0.2">
      <c r="A1203" t="s">
        <v>2503</v>
      </c>
      <c r="B1203" t="b">
        <v>0</v>
      </c>
    </row>
    <row r="1204" spans="1:2" x14ac:dyDescent="0.2">
      <c r="A1204" t="s">
        <v>2504</v>
      </c>
      <c r="B1204" t="b">
        <v>0</v>
      </c>
    </row>
    <row r="1205" spans="1:2" x14ac:dyDescent="0.2">
      <c r="A1205" t="s">
        <v>2505</v>
      </c>
      <c r="B1205" t="b">
        <v>0</v>
      </c>
    </row>
    <row r="1206" spans="1:2" x14ac:dyDescent="0.2">
      <c r="A1206" t="s">
        <v>2506</v>
      </c>
      <c r="B1206" t="b">
        <v>0</v>
      </c>
    </row>
    <row r="1207" spans="1:2" x14ac:dyDescent="0.2">
      <c r="A1207" t="s">
        <v>2507</v>
      </c>
      <c r="B1207" t="b">
        <v>0</v>
      </c>
    </row>
    <row r="1208" spans="1:2" x14ac:dyDescent="0.2">
      <c r="A1208" t="s">
        <v>2508</v>
      </c>
      <c r="B1208" t="b">
        <v>0</v>
      </c>
    </row>
    <row r="1209" spans="1:2" x14ac:dyDescent="0.2">
      <c r="A1209" t="s">
        <v>2509</v>
      </c>
      <c r="B1209" t="b">
        <v>0</v>
      </c>
    </row>
    <row r="1210" spans="1:2" x14ac:dyDescent="0.2">
      <c r="A1210" t="s">
        <v>2510</v>
      </c>
      <c r="B1210" t="b">
        <v>0</v>
      </c>
    </row>
    <row r="1211" spans="1:2" x14ac:dyDescent="0.2">
      <c r="A1211" t="s">
        <v>2511</v>
      </c>
      <c r="B1211" t="b">
        <v>0</v>
      </c>
    </row>
    <row r="1212" spans="1:2" x14ac:dyDescent="0.2">
      <c r="A1212" t="s">
        <v>2512</v>
      </c>
      <c r="B1212" t="b">
        <v>0</v>
      </c>
    </row>
    <row r="1213" spans="1:2" x14ac:dyDescent="0.2">
      <c r="A1213" t="s">
        <v>2513</v>
      </c>
      <c r="B1213" t="b">
        <v>0</v>
      </c>
    </row>
    <row r="1214" spans="1:2" x14ac:dyDescent="0.2">
      <c r="A1214" t="s">
        <v>2514</v>
      </c>
      <c r="B1214" t="b">
        <v>0</v>
      </c>
    </row>
    <row r="1215" spans="1:2" x14ac:dyDescent="0.2">
      <c r="A1215" t="s">
        <v>2515</v>
      </c>
      <c r="B1215" t="b">
        <v>0</v>
      </c>
    </row>
    <row r="1216" spans="1:2" x14ac:dyDescent="0.2">
      <c r="A1216" t="s">
        <v>2516</v>
      </c>
      <c r="B1216" t="b">
        <v>0</v>
      </c>
    </row>
    <row r="1217" spans="1:2" x14ac:dyDescent="0.2">
      <c r="A1217" t="s">
        <v>2517</v>
      </c>
      <c r="B1217" t="b">
        <v>0</v>
      </c>
    </row>
    <row r="1218" spans="1:2" x14ac:dyDescent="0.2">
      <c r="A1218" t="s">
        <v>2518</v>
      </c>
      <c r="B1218" t="b">
        <v>0</v>
      </c>
    </row>
    <row r="1219" spans="1:2" x14ac:dyDescent="0.2">
      <c r="A1219" t="s">
        <v>2519</v>
      </c>
      <c r="B1219" t="b">
        <v>0</v>
      </c>
    </row>
    <row r="1220" spans="1:2" x14ac:dyDescent="0.2">
      <c r="A1220" t="s">
        <v>2520</v>
      </c>
      <c r="B1220" t="b">
        <v>0</v>
      </c>
    </row>
    <row r="1221" spans="1:2" x14ac:dyDescent="0.2">
      <c r="A1221" t="s">
        <v>5419</v>
      </c>
      <c r="B1221" t="s">
        <v>3594</v>
      </c>
    </row>
    <row r="1222" spans="1:2" x14ac:dyDescent="0.2">
      <c r="A1222" t="s">
        <v>3284</v>
      </c>
      <c r="B1222">
        <v>0</v>
      </c>
    </row>
    <row r="1223" spans="1:2" x14ac:dyDescent="0.2">
      <c r="A1223" t="s">
        <v>4241</v>
      </c>
      <c r="B1223">
        <v>0</v>
      </c>
    </row>
    <row r="1224" spans="1:2" x14ac:dyDescent="0.2">
      <c r="A1224" t="s">
        <v>4242</v>
      </c>
      <c r="B1224">
        <v>0</v>
      </c>
    </row>
    <row r="1225" spans="1:2" x14ac:dyDescent="0.2">
      <c r="A1225" t="s">
        <v>2807</v>
      </c>
      <c r="B1225">
        <v>0</v>
      </c>
    </row>
    <row r="1226" spans="1:2" x14ac:dyDescent="0.2">
      <c r="A1226" t="s">
        <v>2808</v>
      </c>
      <c r="B1226">
        <v>0</v>
      </c>
    </row>
    <row r="1227" spans="1:2" x14ac:dyDescent="0.2">
      <c r="A1227" t="s">
        <v>2806</v>
      </c>
      <c r="B1227">
        <v>1462</v>
      </c>
    </row>
    <row r="1228" spans="1:2" x14ac:dyDescent="0.2">
      <c r="A1228" t="s">
        <v>1670</v>
      </c>
      <c r="B1228" t="b">
        <v>0</v>
      </c>
    </row>
    <row r="1229" spans="1:2" x14ac:dyDescent="0.2">
      <c r="A1229" t="s">
        <v>1671</v>
      </c>
      <c r="B1229" t="b">
        <v>0</v>
      </c>
    </row>
    <row r="1230" spans="1:2" x14ac:dyDescent="0.2">
      <c r="A1230" t="s">
        <v>1672</v>
      </c>
      <c r="B1230" t="b">
        <v>0</v>
      </c>
    </row>
    <row r="1231" spans="1:2" x14ac:dyDescent="0.2">
      <c r="A1231" t="s">
        <v>1673</v>
      </c>
      <c r="B1231" t="b">
        <v>0</v>
      </c>
    </row>
    <row r="1232" spans="1:2" x14ac:dyDescent="0.2">
      <c r="A1232" t="s">
        <v>1674</v>
      </c>
      <c r="B1232" t="b">
        <v>0</v>
      </c>
    </row>
    <row r="1233" spans="1:2" x14ac:dyDescent="0.2">
      <c r="A1233" t="s">
        <v>1675</v>
      </c>
      <c r="B1233" t="b">
        <v>0</v>
      </c>
    </row>
    <row r="1234" spans="1:2" x14ac:dyDescent="0.2">
      <c r="A1234" t="s">
        <v>1676</v>
      </c>
      <c r="B1234" t="b">
        <v>0</v>
      </c>
    </row>
    <row r="1235" spans="1:2" x14ac:dyDescent="0.2">
      <c r="A1235" t="s">
        <v>1677</v>
      </c>
      <c r="B1235" t="b">
        <v>0</v>
      </c>
    </row>
    <row r="1236" spans="1:2" x14ac:dyDescent="0.2">
      <c r="A1236" t="s">
        <v>1678</v>
      </c>
      <c r="B1236" t="b">
        <v>0</v>
      </c>
    </row>
    <row r="1237" spans="1:2" x14ac:dyDescent="0.2">
      <c r="A1237" t="s">
        <v>1679</v>
      </c>
      <c r="B1237" t="b">
        <v>0</v>
      </c>
    </row>
    <row r="1238" spans="1:2" x14ac:dyDescent="0.2">
      <c r="A1238" t="s">
        <v>1680</v>
      </c>
      <c r="B1238" t="b">
        <v>0</v>
      </c>
    </row>
    <row r="1239" spans="1:2" x14ac:dyDescent="0.2">
      <c r="A1239" t="s">
        <v>1681</v>
      </c>
      <c r="B1239" t="b">
        <v>0</v>
      </c>
    </row>
    <row r="1240" spans="1:2" x14ac:dyDescent="0.2">
      <c r="A1240" t="s">
        <v>1682</v>
      </c>
      <c r="B1240" t="b">
        <v>0</v>
      </c>
    </row>
    <row r="1241" spans="1:2" x14ac:dyDescent="0.2">
      <c r="A1241" t="s">
        <v>1683</v>
      </c>
      <c r="B1241" t="b">
        <v>0</v>
      </c>
    </row>
    <row r="1242" spans="1:2" x14ac:dyDescent="0.2">
      <c r="A1242" t="s">
        <v>1684</v>
      </c>
      <c r="B1242" t="b">
        <v>0</v>
      </c>
    </row>
    <row r="1243" spans="1:2" x14ac:dyDescent="0.2">
      <c r="A1243" t="s">
        <v>1685</v>
      </c>
      <c r="B1243" t="b">
        <v>0</v>
      </c>
    </row>
    <row r="1244" spans="1:2" x14ac:dyDescent="0.2">
      <c r="A1244" t="s">
        <v>1686</v>
      </c>
      <c r="B1244" t="b">
        <v>0</v>
      </c>
    </row>
    <row r="1245" spans="1:2" x14ac:dyDescent="0.2">
      <c r="A1245" t="s">
        <v>1687</v>
      </c>
      <c r="B1245" t="b">
        <v>0</v>
      </c>
    </row>
    <row r="1246" spans="1:2" x14ac:dyDescent="0.2">
      <c r="A1246" t="s">
        <v>1688</v>
      </c>
      <c r="B1246" t="b">
        <v>0</v>
      </c>
    </row>
    <row r="1247" spans="1:2" x14ac:dyDescent="0.2">
      <c r="A1247" t="s">
        <v>1689</v>
      </c>
      <c r="B1247" t="b">
        <v>0</v>
      </c>
    </row>
    <row r="1248" spans="1:2" x14ac:dyDescent="0.2">
      <c r="A1248" t="s">
        <v>1690</v>
      </c>
      <c r="B1248" t="b">
        <v>0</v>
      </c>
    </row>
    <row r="1249" spans="1:2" x14ac:dyDescent="0.2">
      <c r="A1249" t="s">
        <v>1691</v>
      </c>
      <c r="B1249" t="b">
        <v>0</v>
      </c>
    </row>
    <row r="1250" spans="1:2" x14ac:dyDescent="0.2">
      <c r="A1250" t="s">
        <v>1692</v>
      </c>
      <c r="B1250" t="b">
        <v>0</v>
      </c>
    </row>
    <row r="1251" spans="1:2" x14ac:dyDescent="0.2">
      <c r="A1251" t="s">
        <v>1693</v>
      </c>
      <c r="B1251" t="b">
        <v>0</v>
      </c>
    </row>
    <row r="1252" spans="1:2" x14ac:dyDescent="0.2">
      <c r="A1252" t="s">
        <v>1694</v>
      </c>
      <c r="B1252" t="b">
        <v>0</v>
      </c>
    </row>
    <row r="1253" spans="1:2" x14ac:dyDescent="0.2">
      <c r="A1253" t="s">
        <v>1695</v>
      </c>
      <c r="B1253" t="b">
        <v>0</v>
      </c>
    </row>
    <row r="1254" spans="1:2" x14ac:dyDescent="0.2">
      <c r="A1254" t="s">
        <v>1696</v>
      </c>
      <c r="B1254" t="b">
        <v>0</v>
      </c>
    </row>
    <row r="1255" spans="1:2" x14ac:dyDescent="0.2">
      <c r="A1255" t="s">
        <v>1697</v>
      </c>
      <c r="B1255" t="b">
        <v>0</v>
      </c>
    </row>
    <row r="1256" spans="1:2" x14ac:dyDescent="0.2">
      <c r="A1256" t="s">
        <v>1698</v>
      </c>
      <c r="B1256" t="b">
        <v>0</v>
      </c>
    </row>
    <row r="1257" spans="1:2" x14ac:dyDescent="0.2">
      <c r="A1257" t="s">
        <v>1699</v>
      </c>
      <c r="B1257" t="b">
        <v>0</v>
      </c>
    </row>
    <row r="1258" spans="1:2" x14ac:dyDescent="0.2">
      <c r="A1258" t="s">
        <v>1700</v>
      </c>
      <c r="B1258" t="b">
        <v>0</v>
      </c>
    </row>
    <row r="1259" spans="1:2" x14ac:dyDescent="0.2">
      <c r="A1259" t="s">
        <v>1701</v>
      </c>
      <c r="B1259" t="b">
        <v>0</v>
      </c>
    </row>
    <row r="1260" spans="1:2" x14ac:dyDescent="0.2">
      <c r="A1260" t="s">
        <v>1702</v>
      </c>
      <c r="B1260" t="b">
        <v>0</v>
      </c>
    </row>
    <row r="1261" spans="1:2" x14ac:dyDescent="0.2">
      <c r="A1261" t="s">
        <v>1703</v>
      </c>
      <c r="B1261" t="b">
        <v>0</v>
      </c>
    </row>
    <row r="1262" spans="1:2" x14ac:dyDescent="0.2">
      <c r="A1262" t="s">
        <v>1704</v>
      </c>
      <c r="B1262" t="b">
        <v>0</v>
      </c>
    </row>
    <row r="1263" spans="1:2" x14ac:dyDescent="0.2">
      <c r="A1263" t="s">
        <v>1705</v>
      </c>
      <c r="B1263" t="b">
        <v>0</v>
      </c>
    </row>
    <row r="1264" spans="1:2" x14ac:dyDescent="0.2">
      <c r="A1264" t="s">
        <v>1706</v>
      </c>
      <c r="B1264" t="b">
        <v>0</v>
      </c>
    </row>
    <row r="1265" spans="1:2" x14ac:dyDescent="0.2">
      <c r="A1265" t="s">
        <v>1707</v>
      </c>
      <c r="B1265" t="b">
        <v>0</v>
      </c>
    </row>
    <row r="1266" spans="1:2" x14ac:dyDescent="0.2">
      <c r="A1266" t="s">
        <v>1708</v>
      </c>
      <c r="B1266" t="b">
        <v>0</v>
      </c>
    </row>
    <row r="1267" spans="1:2" x14ac:dyDescent="0.2">
      <c r="A1267" t="s">
        <v>1709</v>
      </c>
      <c r="B1267" t="b">
        <v>0</v>
      </c>
    </row>
    <row r="1268" spans="1:2" x14ac:dyDescent="0.2">
      <c r="A1268" t="s">
        <v>1710</v>
      </c>
      <c r="B1268" t="b">
        <v>0</v>
      </c>
    </row>
    <row r="1269" spans="1:2" x14ac:dyDescent="0.2">
      <c r="A1269" t="s">
        <v>1711</v>
      </c>
      <c r="B1269" t="b">
        <v>0</v>
      </c>
    </row>
    <row r="1270" spans="1:2" x14ac:dyDescent="0.2">
      <c r="A1270" t="s">
        <v>1712</v>
      </c>
      <c r="B1270">
        <v>0</v>
      </c>
    </row>
    <row r="1271" spans="1:2" x14ac:dyDescent="0.2">
      <c r="A1271" t="s">
        <v>1713</v>
      </c>
      <c r="B1271">
        <v>0</v>
      </c>
    </row>
    <row r="1272" spans="1:2" x14ac:dyDescent="0.2">
      <c r="A1272" t="s">
        <v>1714</v>
      </c>
      <c r="B1272">
        <v>0</v>
      </c>
    </row>
    <row r="1273" spans="1:2" x14ac:dyDescent="0.2">
      <c r="A1273" t="s">
        <v>1715</v>
      </c>
      <c r="B1273">
        <v>0</v>
      </c>
    </row>
    <row r="1274" spans="1:2" x14ac:dyDescent="0.2">
      <c r="A1274" t="s">
        <v>1716</v>
      </c>
      <c r="B1274">
        <v>0</v>
      </c>
    </row>
    <row r="1275" spans="1:2" x14ac:dyDescent="0.2">
      <c r="A1275" t="s">
        <v>1717</v>
      </c>
      <c r="B1275">
        <v>0</v>
      </c>
    </row>
    <row r="1276" spans="1:2" x14ac:dyDescent="0.2">
      <c r="A1276" t="s">
        <v>1718</v>
      </c>
      <c r="B1276">
        <v>0</v>
      </c>
    </row>
    <row r="1277" spans="1:2" x14ac:dyDescent="0.2">
      <c r="A1277" t="s">
        <v>1719</v>
      </c>
      <c r="B1277">
        <v>0</v>
      </c>
    </row>
    <row r="1278" spans="1:2" x14ac:dyDescent="0.2">
      <c r="A1278" t="s">
        <v>1720</v>
      </c>
      <c r="B1278">
        <v>0</v>
      </c>
    </row>
    <row r="1279" spans="1:2" x14ac:dyDescent="0.2">
      <c r="A1279" t="s">
        <v>1721</v>
      </c>
      <c r="B1279" t="s">
        <v>3594</v>
      </c>
    </row>
    <row r="1280" spans="1:2" x14ac:dyDescent="0.2">
      <c r="A1280" t="s">
        <v>4624</v>
      </c>
      <c r="B1280">
        <v>0</v>
      </c>
    </row>
    <row r="1281" spans="1:2" x14ac:dyDescent="0.2">
      <c r="A1281" t="s">
        <v>1722</v>
      </c>
      <c r="B1281">
        <v>0</v>
      </c>
    </row>
    <row r="1282" spans="1:2" x14ac:dyDescent="0.2">
      <c r="A1282" t="s">
        <v>1723</v>
      </c>
      <c r="B1282">
        <v>1</v>
      </c>
    </row>
    <row r="1283" spans="1:2" x14ac:dyDescent="0.2">
      <c r="A1283" t="s">
        <v>1724</v>
      </c>
      <c r="B1283">
        <v>1</v>
      </c>
    </row>
    <row r="1284" spans="1:2" x14ac:dyDescent="0.2">
      <c r="A1284" t="s">
        <v>1725</v>
      </c>
      <c r="B1284">
        <v>1</v>
      </c>
    </row>
    <row r="1285" spans="1:2" x14ac:dyDescent="0.2">
      <c r="A1285" t="s">
        <v>1726</v>
      </c>
      <c r="B1285">
        <v>1</v>
      </c>
    </row>
    <row r="1286" spans="1:2" x14ac:dyDescent="0.2">
      <c r="A1286" t="s">
        <v>1727</v>
      </c>
      <c r="B1286">
        <v>1</v>
      </c>
    </row>
    <row r="1287" spans="1:2" x14ac:dyDescent="0.2">
      <c r="A1287" t="s">
        <v>1728</v>
      </c>
      <c r="B1287">
        <v>1</v>
      </c>
    </row>
    <row r="1288" spans="1:2" x14ac:dyDescent="0.2">
      <c r="A1288" t="s">
        <v>1729</v>
      </c>
      <c r="B1288">
        <v>1</v>
      </c>
    </row>
    <row r="1289" spans="1:2" x14ac:dyDescent="0.2">
      <c r="A1289" t="s">
        <v>1730</v>
      </c>
      <c r="B1289">
        <v>1</v>
      </c>
    </row>
    <row r="1290" spans="1:2" x14ac:dyDescent="0.2">
      <c r="A1290" t="s">
        <v>1731</v>
      </c>
      <c r="B1290">
        <v>1</v>
      </c>
    </row>
    <row r="1291" spans="1:2" x14ac:dyDescent="0.2">
      <c r="A1291" t="s">
        <v>1732</v>
      </c>
      <c r="B1291">
        <v>1</v>
      </c>
    </row>
    <row r="1292" spans="1:2" x14ac:dyDescent="0.2">
      <c r="A1292" t="s">
        <v>2521</v>
      </c>
      <c r="B1292" t="s">
        <v>3594</v>
      </c>
    </row>
    <row r="1293" spans="1:2" x14ac:dyDescent="0.2">
      <c r="A1293" t="s">
        <v>1733</v>
      </c>
      <c r="B1293" t="s">
        <v>3594</v>
      </c>
    </row>
    <row r="1294" spans="1:2" x14ac:dyDescent="0.2">
      <c r="A1294" t="s">
        <v>1734</v>
      </c>
      <c r="B1294">
        <v>0</v>
      </c>
    </row>
    <row r="1295" spans="1:2" x14ac:dyDescent="0.2">
      <c r="A1295" t="s">
        <v>1556</v>
      </c>
      <c r="B1295" t="s">
        <v>3594</v>
      </c>
    </row>
    <row r="1296" spans="1:2" x14ac:dyDescent="0.2">
      <c r="A1296" t="s">
        <v>2522</v>
      </c>
      <c r="B1296">
        <v>1</v>
      </c>
    </row>
    <row r="1297" spans="1:2" x14ac:dyDescent="0.2">
      <c r="A1297" t="s">
        <v>2523</v>
      </c>
      <c r="B1297">
        <v>1</v>
      </c>
    </row>
    <row r="1298" spans="1:2" x14ac:dyDescent="0.2">
      <c r="A1298" t="s">
        <v>2524</v>
      </c>
      <c r="B1298">
        <v>1</v>
      </c>
    </row>
    <row r="1299" spans="1:2" x14ac:dyDescent="0.2">
      <c r="A1299" t="s">
        <v>2525</v>
      </c>
      <c r="B1299">
        <v>1</v>
      </c>
    </row>
    <row r="1300" spans="1:2" x14ac:dyDescent="0.2">
      <c r="A1300" t="s">
        <v>2526</v>
      </c>
      <c r="B1300">
        <v>1</v>
      </c>
    </row>
    <row r="1301" spans="1:2" x14ac:dyDescent="0.2">
      <c r="A1301" t="s">
        <v>2527</v>
      </c>
      <c r="B1301">
        <v>1</v>
      </c>
    </row>
    <row r="1302" spans="1:2" x14ac:dyDescent="0.2">
      <c r="A1302" t="s">
        <v>2528</v>
      </c>
      <c r="B1302">
        <v>1</v>
      </c>
    </row>
    <row r="1303" spans="1:2" x14ac:dyDescent="0.2">
      <c r="A1303" t="s">
        <v>2529</v>
      </c>
      <c r="B1303">
        <v>1</v>
      </c>
    </row>
    <row r="1304" spans="1:2" x14ac:dyDescent="0.2">
      <c r="A1304" t="s">
        <v>2530</v>
      </c>
      <c r="B1304" t="s">
        <v>3594</v>
      </c>
    </row>
    <row r="1305" spans="1:2" x14ac:dyDescent="0.2">
      <c r="A1305" t="s">
        <v>2531</v>
      </c>
      <c r="B1305">
        <v>1</v>
      </c>
    </row>
    <row r="1306" spans="1:2" x14ac:dyDescent="0.2">
      <c r="A1306" t="s">
        <v>2532</v>
      </c>
      <c r="B1306">
        <v>0</v>
      </c>
    </row>
    <row r="1307" spans="1:2" x14ac:dyDescent="0.2">
      <c r="A1307" t="s">
        <v>2533</v>
      </c>
      <c r="B1307">
        <v>0</v>
      </c>
    </row>
    <row r="1308" spans="1:2" x14ac:dyDescent="0.2">
      <c r="A1308" t="s">
        <v>2534</v>
      </c>
      <c r="B1308">
        <v>0</v>
      </c>
    </row>
    <row r="1309" spans="1:2" x14ac:dyDescent="0.2">
      <c r="A1309" t="s">
        <v>2535</v>
      </c>
      <c r="B1309">
        <v>0</v>
      </c>
    </row>
    <row r="1310" spans="1:2" x14ac:dyDescent="0.2">
      <c r="A1310" t="s">
        <v>2536</v>
      </c>
      <c r="B1310" t="b">
        <v>0</v>
      </c>
    </row>
    <row r="1311" spans="1:2" x14ac:dyDescent="0.2">
      <c r="A1311" t="s">
        <v>2537</v>
      </c>
      <c r="B1311" t="b">
        <v>0</v>
      </c>
    </row>
    <row r="1312" spans="1:2" x14ac:dyDescent="0.2">
      <c r="A1312" t="s">
        <v>2538</v>
      </c>
      <c r="B1312" t="b">
        <v>0</v>
      </c>
    </row>
    <row r="1313" spans="1:2" x14ac:dyDescent="0.2">
      <c r="A1313" t="s">
        <v>2539</v>
      </c>
      <c r="B1313" t="b">
        <v>0</v>
      </c>
    </row>
    <row r="1314" spans="1:2" x14ac:dyDescent="0.2">
      <c r="A1314" t="s">
        <v>2540</v>
      </c>
      <c r="B1314" t="b">
        <v>0</v>
      </c>
    </row>
    <row r="1315" spans="1:2" x14ac:dyDescent="0.2">
      <c r="A1315" t="s">
        <v>2541</v>
      </c>
      <c r="B1315" t="b">
        <v>0</v>
      </c>
    </row>
    <row r="1316" spans="1:2" x14ac:dyDescent="0.2">
      <c r="A1316" t="s">
        <v>2542</v>
      </c>
      <c r="B1316" t="b">
        <v>0</v>
      </c>
    </row>
    <row r="1317" spans="1:2" x14ac:dyDescent="0.2">
      <c r="A1317" t="s">
        <v>2543</v>
      </c>
      <c r="B1317" t="b">
        <v>0</v>
      </c>
    </row>
    <row r="1318" spans="1:2" x14ac:dyDescent="0.2">
      <c r="A1318" t="s">
        <v>2544</v>
      </c>
      <c r="B1318" t="b">
        <v>0</v>
      </c>
    </row>
    <row r="1319" spans="1:2" x14ac:dyDescent="0.2">
      <c r="A1319" t="s">
        <v>2545</v>
      </c>
      <c r="B1319" t="b">
        <v>0</v>
      </c>
    </row>
    <row r="1320" spans="1:2" x14ac:dyDescent="0.2">
      <c r="A1320" t="s">
        <v>2546</v>
      </c>
      <c r="B1320" t="b">
        <v>0</v>
      </c>
    </row>
    <row r="1321" spans="1:2" x14ac:dyDescent="0.2">
      <c r="A1321" t="s">
        <v>2547</v>
      </c>
      <c r="B1321" t="b">
        <v>0</v>
      </c>
    </row>
    <row r="1322" spans="1:2" x14ac:dyDescent="0.2">
      <c r="A1322" t="s">
        <v>2548</v>
      </c>
      <c r="B1322" t="b">
        <v>0</v>
      </c>
    </row>
    <row r="1323" spans="1:2" x14ac:dyDescent="0.2">
      <c r="A1323" t="s">
        <v>2549</v>
      </c>
      <c r="B1323" t="b">
        <v>0</v>
      </c>
    </row>
    <row r="1324" spans="1:2" x14ac:dyDescent="0.2">
      <c r="A1324" t="s">
        <v>2550</v>
      </c>
      <c r="B1324" t="b">
        <v>0</v>
      </c>
    </row>
    <row r="1325" spans="1:2" x14ac:dyDescent="0.2">
      <c r="A1325" t="s">
        <v>2551</v>
      </c>
      <c r="B1325" t="b">
        <v>0</v>
      </c>
    </row>
    <row r="1326" spans="1:2" x14ac:dyDescent="0.2">
      <c r="A1326" t="s">
        <v>2552</v>
      </c>
      <c r="B1326" t="b">
        <v>0</v>
      </c>
    </row>
    <row r="1327" spans="1:2" x14ac:dyDescent="0.2">
      <c r="A1327" t="s">
        <v>2553</v>
      </c>
      <c r="B1327" t="b">
        <v>0</v>
      </c>
    </row>
    <row r="1328" spans="1:2" x14ac:dyDescent="0.2">
      <c r="A1328" t="s">
        <v>2554</v>
      </c>
      <c r="B1328" t="b">
        <v>0</v>
      </c>
    </row>
    <row r="1329" spans="1:2" x14ac:dyDescent="0.2">
      <c r="A1329" t="s">
        <v>2555</v>
      </c>
      <c r="B1329" t="b">
        <v>0</v>
      </c>
    </row>
    <row r="1330" spans="1:2" x14ac:dyDescent="0.2">
      <c r="A1330" t="s">
        <v>2556</v>
      </c>
      <c r="B1330" t="b">
        <v>0</v>
      </c>
    </row>
    <row r="1331" spans="1:2" x14ac:dyDescent="0.2">
      <c r="A1331" t="s">
        <v>2557</v>
      </c>
      <c r="B1331" t="b">
        <v>0</v>
      </c>
    </row>
    <row r="1332" spans="1:2" x14ac:dyDescent="0.2">
      <c r="A1332" t="s">
        <v>2558</v>
      </c>
      <c r="B1332" t="b">
        <v>0</v>
      </c>
    </row>
    <row r="1333" spans="1:2" x14ac:dyDescent="0.2">
      <c r="A1333" t="s">
        <v>2559</v>
      </c>
      <c r="B1333" t="b">
        <v>0</v>
      </c>
    </row>
    <row r="1334" spans="1:2" x14ac:dyDescent="0.2">
      <c r="A1334" t="s">
        <v>2560</v>
      </c>
      <c r="B1334" t="b">
        <v>0</v>
      </c>
    </row>
    <row r="1335" spans="1:2" x14ac:dyDescent="0.2">
      <c r="A1335" t="s">
        <v>2561</v>
      </c>
      <c r="B1335" t="b">
        <v>0</v>
      </c>
    </row>
    <row r="1336" spans="1:2" x14ac:dyDescent="0.2">
      <c r="A1336" t="s">
        <v>2562</v>
      </c>
      <c r="B1336" t="b">
        <v>0</v>
      </c>
    </row>
    <row r="1337" spans="1:2" x14ac:dyDescent="0.2">
      <c r="A1337" t="s">
        <v>2563</v>
      </c>
      <c r="B1337" t="b">
        <v>0</v>
      </c>
    </row>
    <row r="1338" spans="1:2" x14ac:dyDescent="0.2">
      <c r="A1338" t="s">
        <v>2564</v>
      </c>
      <c r="B1338" t="b">
        <v>0</v>
      </c>
    </row>
    <row r="1339" spans="1:2" x14ac:dyDescent="0.2">
      <c r="A1339" t="s">
        <v>2565</v>
      </c>
      <c r="B1339" t="b">
        <v>0</v>
      </c>
    </row>
    <row r="1340" spans="1:2" x14ac:dyDescent="0.2">
      <c r="A1340" t="s">
        <v>2566</v>
      </c>
      <c r="B1340" t="b">
        <v>0</v>
      </c>
    </row>
    <row r="1341" spans="1:2" x14ac:dyDescent="0.2">
      <c r="A1341" t="s">
        <v>2567</v>
      </c>
      <c r="B1341" t="b">
        <v>0</v>
      </c>
    </row>
    <row r="1342" spans="1:2" x14ac:dyDescent="0.2">
      <c r="A1342" t="s">
        <v>2568</v>
      </c>
      <c r="B1342" t="b">
        <v>0</v>
      </c>
    </row>
    <row r="1343" spans="1:2" x14ac:dyDescent="0.2">
      <c r="A1343" t="s">
        <v>2569</v>
      </c>
      <c r="B1343" t="b">
        <v>0</v>
      </c>
    </row>
    <row r="1344" spans="1:2" x14ac:dyDescent="0.2">
      <c r="A1344" t="s">
        <v>2570</v>
      </c>
      <c r="B1344" t="b">
        <v>0</v>
      </c>
    </row>
    <row r="1345" spans="1:2" x14ac:dyDescent="0.2">
      <c r="A1345" t="s">
        <v>2571</v>
      </c>
      <c r="B1345" t="b">
        <v>0</v>
      </c>
    </row>
    <row r="1346" spans="1:2" x14ac:dyDescent="0.2">
      <c r="A1346" t="s">
        <v>2572</v>
      </c>
      <c r="B1346" t="b">
        <v>0</v>
      </c>
    </row>
    <row r="1347" spans="1:2" x14ac:dyDescent="0.2">
      <c r="A1347" t="s">
        <v>2573</v>
      </c>
      <c r="B1347" t="b">
        <v>0</v>
      </c>
    </row>
    <row r="1348" spans="1:2" x14ac:dyDescent="0.2">
      <c r="A1348" t="s">
        <v>2574</v>
      </c>
      <c r="B1348" t="b">
        <v>0</v>
      </c>
    </row>
    <row r="1349" spans="1:2" x14ac:dyDescent="0.2">
      <c r="A1349" t="s">
        <v>2575</v>
      </c>
      <c r="B1349" t="b">
        <v>0</v>
      </c>
    </row>
    <row r="1350" spans="1:2" x14ac:dyDescent="0.2">
      <c r="A1350" t="s">
        <v>2576</v>
      </c>
      <c r="B1350" t="b">
        <v>0</v>
      </c>
    </row>
    <row r="1351" spans="1:2" x14ac:dyDescent="0.2">
      <c r="A1351" t="s">
        <v>2577</v>
      </c>
      <c r="B1351" t="b">
        <v>0</v>
      </c>
    </row>
    <row r="1352" spans="1:2" x14ac:dyDescent="0.2">
      <c r="A1352" t="s">
        <v>2578</v>
      </c>
      <c r="B1352" t="b">
        <v>0</v>
      </c>
    </row>
    <row r="1353" spans="1:2" x14ac:dyDescent="0.2">
      <c r="A1353" t="s">
        <v>2579</v>
      </c>
      <c r="B1353" t="b">
        <v>0</v>
      </c>
    </row>
    <row r="1354" spans="1:2" x14ac:dyDescent="0.2">
      <c r="A1354" t="s">
        <v>2580</v>
      </c>
      <c r="B1354" t="b">
        <v>0</v>
      </c>
    </row>
    <row r="1355" spans="1:2" x14ac:dyDescent="0.2">
      <c r="A1355" t="s">
        <v>2581</v>
      </c>
      <c r="B1355" t="b">
        <v>0</v>
      </c>
    </row>
    <row r="1356" spans="1:2" x14ac:dyDescent="0.2">
      <c r="A1356" t="s">
        <v>2582</v>
      </c>
      <c r="B1356" t="b">
        <v>0</v>
      </c>
    </row>
    <row r="1357" spans="1:2" x14ac:dyDescent="0.2">
      <c r="A1357" t="s">
        <v>2583</v>
      </c>
      <c r="B1357" t="b">
        <v>0</v>
      </c>
    </row>
    <row r="1358" spans="1:2" x14ac:dyDescent="0.2">
      <c r="A1358" t="s">
        <v>2584</v>
      </c>
      <c r="B1358" t="b">
        <v>0</v>
      </c>
    </row>
    <row r="1359" spans="1:2" x14ac:dyDescent="0.2">
      <c r="A1359" t="s">
        <v>2585</v>
      </c>
      <c r="B1359" t="b">
        <v>0</v>
      </c>
    </row>
    <row r="1360" spans="1:2" x14ac:dyDescent="0.2">
      <c r="A1360" t="s">
        <v>2586</v>
      </c>
      <c r="B1360" t="b">
        <v>0</v>
      </c>
    </row>
    <row r="1361" spans="1:2" x14ac:dyDescent="0.2">
      <c r="A1361" t="s">
        <v>2587</v>
      </c>
      <c r="B1361" t="b">
        <v>0</v>
      </c>
    </row>
    <row r="1362" spans="1:2" x14ac:dyDescent="0.2">
      <c r="A1362" t="s">
        <v>2588</v>
      </c>
      <c r="B1362" t="b">
        <v>0</v>
      </c>
    </row>
    <row r="1363" spans="1:2" x14ac:dyDescent="0.2">
      <c r="A1363" t="s">
        <v>2589</v>
      </c>
      <c r="B1363" t="b">
        <v>0</v>
      </c>
    </row>
    <row r="1364" spans="1:2" x14ac:dyDescent="0.2">
      <c r="A1364" t="s">
        <v>2590</v>
      </c>
      <c r="B1364" t="b">
        <v>0</v>
      </c>
    </row>
    <row r="1365" spans="1:2" x14ac:dyDescent="0.2">
      <c r="A1365" t="s">
        <v>2591</v>
      </c>
      <c r="B1365" t="b">
        <v>0</v>
      </c>
    </row>
    <row r="1366" spans="1:2" x14ac:dyDescent="0.2">
      <c r="A1366" t="s">
        <v>2592</v>
      </c>
      <c r="B1366" t="b">
        <v>0</v>
      </c>
    </row>
    <row r="1367" spans="1:2" x14ac:dyDescent="0.2">
      <c r="A1367" t="s">
        <v>2593</v>
      </c>
      <c r="B1367" t="b">
        <v>0</v>
      </c>
    </row>
    <row r="1368" spans="1:2" x14ac:dyDescent="0.2">
      <c r="A1368" t="s">
        <v>2594</v>
      </c>
      <c r="B1368" t="b">
        <v>0</v>
      </c>
    </row>
    <row r="1369" spans="1:2" x14ac:dyDescent="0.2">
      <c r="A1369" t="s">
        <v>2595</v>
      </c>
      <c r="B1369" t="b">
        <v>0</v>
      </c>
    </row>
    <row r="1370" spans="1:2" x14ac:dyDescent="0.2">
      <c r="A1370" t="s">
        <v>2596</v>
      </c>
      <c r="B1370" t="b">
        <v>0</v>
      </c>
    </row>
    <row r="1371" spans="1:2" x14ac:dyDescent="0.2">
      <c r="A1371" t="s">
        <v>2597</v>
      </c>
      <c r="B1371" t="b">
        <v>0</v>
      </c>
    </row>
    <row r="1372" spans="1:2" x14ac:dyDescent="0.2">
      <c r="A1372" t="s">
        <v>2598</v>
      </c>
      <c r="B1372" t="b">
        <v>0</v>
      </c>
    </row>
    <row r="1373" spans="1:2" x14ac:dyDescent="0.2">
      <c r="A1373" t="s">
        <v>2599</v>
      </c>
      <c r="B1373" t="b">
        <v>0</v>
      </c>
    </row>
    <row r="1374" spans="1:2" x14ac:dyDescent="0.2">
      <c r="A1374" t="s">
        <v>2600</v>
      </c>
      <c r="B1374" t="b">
        <v>0</v>
      </c>
    </row>
    <row r="1375" spans="1:2" x14ac:dyDescent="0.2">
      <c r="A1375" t="s">
        <v>2601</v>
      </c>
      <c r="B1375" t="b">
        <v>0</v>
      </c>
    </row>
    <row r="1376" spans="1:2" x14ac:dyDescent="0.2">
      <c r="A1376" t="s">
        <v>2602</v>
      </c>
      <c r="B1376" t="b">
        <v>0</v>
      </c>
    </row>
    <row r="1377" spans="1:2" x14ac:dyDescent="0.2">
      <c r="A1377" t="s">
        <v>2603</v>
      </c>
      <c r="B1377" t="b">
        <v>0</v>
      </c>
    </row>
    <row r="1378" spans="1:2" x14ac:dyDescent="0.2">
      <c r="A1378" t="s">
        <v>2604</v>
      </c>
      <c r="B1378" t="b">
        <v>0</v>
      </c>
    </row>
    <row r="1379" spans="1:2" x14ac:dyDescent="0.2">
      <c r="A1379" t="s">
        <v>2605</v>
      </c>
      <c r="B1379" t="b">
        <v>0</v>
      </c>
    </row>
    <row r="1380" spans="1:2" x14ac:dyDescent="0.2">
      <c r="A1380" t="s">
        <v>2606</v>
      </c>
      <c r="B1380" t="b">
        <v>0</v>
      </c>
    </row>
    <row r="1381" spans="1:2" x14ac:dyDescent="0.2">
      <c r="A1381" t="s">
        <v>2607</v>
      </c>
      <c r="B1381" t="b">
        <v>0</v>
      </c>
    </row>
    <row r="1382" spans="1:2" x14ac:dyDescent="0.2">
      <c r="A1382" t="s">
        <v>2608</v>
      </c>
      <c r="B1382" t="b">
        <v>0</v>
      </c>
    </row>
    <row r="1383" spans="1:2" x14ac:dyDescent="0.2">
      <c r="A1383" t="s">
        <v>2609</v>
      </c>
      <c r="B1383" t="b">
        <v>0</v>
      </c>
    </row>
    <row r="1384" spans="1:2" x14ac:dyDescent="0.2">
      <c r="A1384" t="s">
        <v>2610</v>
      </c>
      <c r="B1384" t="b">
        <v>0</v>
      </c>
    </row>
    <row r="1385" spans="1:2" x14ac:dyDescent="0.2">
      <c r="A1385" t="s">
        <v>2611</v>
      </c>
      <c r="B1385" t="b">
        <v>0</v>
      </c>
    </row>
    <row r="1386" spans="1:2" x14ac:dyDescent="0.2">
      <c r="A1386" t="s">
        <v>2612</v>
      </c>
      <c r="B1386" t="b">
        <v>0</v>
      </c>
    </row>
    <row r="1387" spans="1:2" x14ac:dyDescent="0.2">
      <c r="A1387" t="s">
        <v>2613</v>
      </c>
      <c r="B1387" t="b">
        <v>0</v>
      </c>
    </row>
    <row r="1388" spans="1:2" x14ac:dyDescent="0.2">
      <c r="A1388" t="s">
        <v>2614</v>
      </c>
      <c r="B1388" t="b">
        <v>0</v>
      </c>
    </row>
    <row r="1389" spans="1:2" x14ac:dyDescent="0.2">
      <c r="A1389" t="s">
        <v>2615</v>
      </c>
      <c r="B1389" t="b">
        <v>0</v>
      </c>
    </row>
    <row r="1390" spans="1:2" x14ac:dyDescent="0.2">
      <c r="A1390" t="s">
        <v>2616</v>
      </c>
      <c r="B1390" t="b">
        <v>0</v>
      </c>
    </row>
    <row r="1391" spans="1:2" x14ac:dyDescent="0.2">
      <c r="A1391" t="s">
        <v>2617</v>
      </c>
      <c r="B1391" t="b">
        <v>0</v>
      </c>
    </row>
    <row r="1392" spans="1:2" x14ac:dyDescent="0.2">
      <c r="A1392" t="s">
        <v>2618</v>
      </c>
      <c r="B1392" t="b">
        <v>0</v>
      </c>
    </row>
    <row r="1393" spans="1:2" x14ac:dyDescent="0.2">
      <c r="A1393" t="s">
        <v>2619</v>
      </c>
      <c r="B1393" t="b">
        <v>0</v>
      </c>
    </row>
    <row r="1394" spans="1:2" x14ac:dyDescent="0.2">
      <c r="A1394" t="s">
        <v>2620</v>
      </c>
      <c r="B1394" t="b">
        <v>0</v>
      </c>
    </row>
    <row r="1395" spans="1:2" x14ac:dyDescent="0.2">
      <c r="A1395" t="s">
        <v>2621</v>
      </c>
      <c r="B1395" t="b">
        <v>0</v>
      </c>
    </row>
    <row r="1396" spans="1:2" x14ac:dyDescent="0.2">
      <c r="A1396" t="s">
        <v>2622</v>
      </c>
      <c r="B1396" t="b">
        <v>0</v>
      </c>
    </row>
    <row r="1397" spans="1:2" x14ac:dyDescent="0.2">
      <c r="A1397" t="s">
        <v>2623</v>
      </c>
      <c r="B1397" t="b">
        <v>0</v>
      </c>
    </row>
    <row r="1398" spans="1:2" x14ac:dyDescent="0.2">
      <c r="A1398" t="s">
        <v>2624</v>
      </c>
      <c r="B1398" t="b">
        <v>0</v>
      </c>
    </row>
    <row r="1399" spans="1:2" x14ac:dyDescent="0.2">
      <c r="A1399" t="s">
        <v>2625</v>
      </c>
      <c r="B1399" t="b">
        <v>0</v>
      </c>
    </row>
    <row r="1400" spans="1:2" x14ac:dyDescent="0.2">
      <c r="A1400" t="s">
        <v>2626</v>
      </c>
      <c r="B1400" t="b">
        <v>0</v>
      </c>
    </row>
    <row r="1401" spans="1:2" x14ac:dyDescent="0.2">
      <c r="A1401" t="s">
        <v>2627</v>
      </c>
      <c r="B1401" t="b">
        <v>0</v>
      </c>
    </row>
    <row r="1402" spans="1:2" x14ac:dyDescent="0.2">
      <c r="A1402" t="s">
        <v>2628</v>
      </c>
      <c r="B1402" t="b">
        <v>0</v>
      </c>
    </row>
    <row r="1403" spans="1:2" x14ac:dyDescent="0.2">
      <c r="A1403" t="s">
        <v>2629</v>
      </c>
      <c r="B1403" t="b">
        <v>0</v>
      </c>
    </row>
    <row r="1404" spans="1:2" x14ac:dyDescent="0.2">
      <c r="A1404" t="s">
        <v>2630</v>
      </c>
      <c r="B1404" t="b">
        <v>0</v>
      </c>
    </row>
    <row r="1405" spans="1:2" x14ac:dyDescent="0.2">
      <c r="A1405" t="s">
        <v>2631</v>
      </c>
      <c r="B1405" t="b">
        <v>0</v>
      </c>
    </row>
    <row r="1406" spans="1:2" x14ac:dyDescent="0.2">
      <c r="A1406" t="s">
        <v>2632</v>
      </c>
      <c r="B1406" t="b">
        <v>0</v>
      </c>
    </row>
    <row r="1407" spans="1:2" x14ac:dyDescent="0.2">
      <c r="A1407" t="s">
        <v>2633</v>
      </c>
      <c r="B1407" t="b">
        <v>0</v>
      </c>
    </row>
    <row r="1408" spans="1:2" x14ac:dyDescent="0.2">
      <c r="A1408" t="s">
        <v>2634</v>
      </c>
      <c r="B1408" t="b">
        <v>0</v>
      </c>
    </row>
    <row r="1409" spans="1:2" x14ac:dyDescent="0.2">
      <c r="A1409" t="s">
        <v>2635</v>
      </c>
      <c r="B1409" t="b">
        <v>0</v>
      </c>
    </row>
    <row r="1410" spans="1:2" x14ac:dyDescent="0.2">
      <c r="A1410" t="s">
        <v>2636</v>
      </c>
      <c r="B1410" t="b">
        <v>0</v>
      </c>
    </row>
    <row r="1411" spans="1:2" x14ac:dyDescent="0.2">
      <c r="A1411" t="s">
        <v>2637</v>
      </c>
      <c r="B1411" t="b">
        <v>0</v>
      </c>
    </row>
    <row r="1412" spans="1:2" x14ac:dyDescent="0.2">
      <c r="A1412" t="s">
        <v>2638</v>
      </c>
      <c r="B1412" t="b">
        <v>0</v>
      </c>
    </row>
    <row r="1413" spans="1:2" x14ac:dyDescent="0.2">
      <c r="A1413" t="s">
        <v>2639</v>
      </c>
      <c r="B1413" t="b">
        <v>0</v>
      </c>
    </row>
    <row r="1414" spans="1:2" x14ac:dyDescent="0.2">
      <c r="A1414" t="s">
        <v>2640</v>
      </c>
      <c r="B1414" t="b">
        <v>0</v>
      </c>
    </row>
    <row r="1415" spans="1:2" x14ac:dyDescent="0.2">
      <c r="A1415" t="s">
        <v>2641</v>
      </c>
      <c r="B1415" t="b">
        <v>0</v>
      </c>
    </row>
    <row r="1416" spans="1:2" x14ac:dyDescent="0.2">
      <c r="A1416" t="s">
        <v>2642</v>
      </c>
      <c r="B1416" t="b">
        <v>0</v>
      </c>
    </row>
    <row r="1417" spans="1:2" x14ac:dyDescent="0.2">
      <c r="A1417" t="s">
        <v>2643</v>
      </c>
      <c r="B1417" t="b">
        <v>0</v>
      </c>
    </row>
    <row r="1418" spans="1:2" x14ac:dyDescent="0.2">
      <c r="A1418" t="s">
        <v>2644</v>
      </c>
      <c r="B1418" t="b">
        <v>0</v>
      </c>
    </row>
    <row r="1419" spans="1:2" x14ac:dyDescent="0.2">
      <c r="A1419" t="s">
        <v>2645</v>
      </c>
      <c r="B1419" t="b">
        <v>0</v>
      </c>
    </row>
    <row r="1420" spans="1:2" x14ac:dyDescent="0.2">
      <c r="A1420" t="s">
        <v>2646</v>
      </c>
      <c r="B1420" t="b">
        <v>0</v>
      </c>
    </row>
    <row r="1421" spans="1:2" x14ac:dyDescent="0.2">
      <c r="A1421" t="s">
        <v>2647</v>
      </c>
      <c r="B1421" t="b">
        <v>0</v>
      </c>
    </row>
    <row r="1422" spans="1:2" x14ac:dyDescent="0.2">
      <c r="A1422" t="s">
        <v>2648</v>
      </c>
      <c r="B1422" t="b">
        <v>0</v>
      </c>
    </row>
    <row r="1423" spans="1:2" x14ac:dyDescent="0.2">
      <c r="A1423" t="s">
        <v>2649</v>
      </c>
      <c r="B1423" t="b">
        <v>0</v>
      </c>
    </row>
    <row r="1424" spans="1:2" x14ac:dyDescent="0.2">
      <c r="A1424" t="s">
        <v>2650</v>
      </c>
      <c r="B1424" t="b">
        <v>0</v>
      </c>
    </row>
    <row r="1425" spans="1:2" x14ac:dyDescent="0.2">
      <c r="A1425" t="s">
        <v>2651</v>
      </c>
      <c r="B1425" t="b">
        <v>0</v>
      </c>
    </row>
    <row r="1426" spans="1:2" x14ac:dyDescent="0.2">
      <c r="A1426" t="s">
        <v>2652</v>
      </c>
      <c r="B1426" t="b">
        <v>0</v>
      </c>
    </row>
    <row r="1427" spans="1:2" x14ac:dyDescent="0.2">
      <c r="A1427" t="s">
        <v>2653</v>
      </c>
      <c r="B1427" t="b">
        <v>0</v>
      </c>
    </row>
    <row r="1428" spans="1:2" x14ac:dyDescent="0.2">
      <c r="A1428" t="s">
        <v>2654</v>
      </c>
      <c r="B1428" t="b">
        <v>0</v>
      </c>
    </row>
    <row r="1429" spans="1:2" x14ac:dyDescent="0.2">
      <c r="A1429" t="s">
        <v>2655</v>
      </c>
      <c r="B1429" t="b">
        <v>0</v>
      </c>
    </row>
    <row r="1430" spans="1:2" x14ac:dyDescent="0.2">
      <c r="A1430" t="s">
        <v>2656</v>
      </c>
      <c r="B1430" t="b">
        <v>0</v>
      </c>
    </row>
    <row r="1431" spans="1:2" x14ac:dyDescent="0.2">
      <c r="A1431" t="s">
        <v>2657</v>
      </c>
      <c r="B1431" t="b">
        <v>0</v>
      </c>
    </row>
    <row r="1432" spans="1:2" x14ac:dyDescent="0.2">
      <c r="A1432" t="s">
        <v>2658</v>
      </c>
      <c r="B1432" t="b">
        <v>0</v>
      </c>
    </row>
    <row r="1433" spans="1:2" x14ac:dyDescent="0.2">
      <c r="A1433" t="s">
        <v>2659</v>
      </c>
      <c r="B1433" t="b">
        <v>0</v>
      </c>
    </row>
    <row r="1434" spans="1:2" x14ac:dyDescent="0.2">
      <c r="A1434" t="s">
        <v>2660</v>
      </c>
      <c r="B1434" t="b">
        <v>0</v>
      </c>
    </row>
    <row r="1435" spans="1:2" x14ac:dyDescent="0.2">
      <c r="A1435" t="s">
        <v>2661</v>
      </c>
      <c r="B1435" t="s">
        <v>3594</v>
      </c>
    </row>
    <row r="1436" spans="1:2" x14ac:dyDescent="0.2">
      <c r="A1436" t="s">
        <v>2662</v>
      </c>
      <c r="B1436" t="b">
        <v>0</v>
      </c>
    </row>
    <row r="1437" spans="1:2" x14ac:dyDescent="0.2">
      <c r="A1437" t="s">
        <v>2663</v>
      </c>
      <c r="B1437" t="b">
        <v>0</v>
      </c>
    </row>
    <row r="1438" spans="1:2" x14ac:dyDescent="0.2">
      <c r="A1438" t="s">
        <v>2664</v>
      </c>
      <c r="B1438" t="b">
        <v>0</v>
      </c>
    </row>
    <row r="1439" spans="1:2" x14ac:dyDescent="0.2">
      <c r="A1439" t="s">
        <v>2665</v>
      </c>
      <c r="B1439" t="b">
        <v>0</v>
      </c>
    </row>
    <row r="1440" spans="1:2" x14ac:dyDescent="0.2">
      <c r="A1440" t="s">
        <v>2666</v>
      </c>
      <c r="B1440" t="b">
        <v>0</v>
      </c>
    </row>
    <row r="1441" spans="1:2" x14ac:dyDescent="0.2">
      <c r="A1441" t="s">
        <v>2667</v>
      </c>
      <c r="B1441" t="b">
        <v>0</v>
      </c>
    </row>
    <row r="1442" spans="1:2" x14ac:dyDescent="0.2">
      <c r="A1442" t="s">
        <v>2668</v>
      </c>
      <c r="B1442" t="b">
        <v>0</v>
      </c>
    </row>
    <row r="1443" spans="1:2" x14ac:dyDescent="0.2">
      <c r="A1443" t="s">
        <v>2669</v>
      </c>
      <c r="B1443" t="b">
        <v>0</v>
      </c>
    </row>
    <row r="1444" spans="1:2" x14ac:dyDescent="0.2">
      <c r="A1444" t="s">
        <v>2670</v>
      </c>
      <c r="B1444" t="b">
        <v>0</v>
      </c>
    </row>
    <row r="1445" spans="1:2" x14ac:dyDescent="0.2">
      <c r="A1445" t="s">
        <v>2671</v>
      </c>
      <c r="B1445" t="b">
        <v>0</v>
      </c>
    </row>
    <row r="1446" spans="1:2" x14ac:dyDescent="0.2">
      <c r="A1446" t="s">
        <v>2672</v>
      </c>
      <c r="B1446" t="b">
        <v>0</v>
      </c>
    </row>
    <row r="1447" spans="1:2" x14ac:dyDescent="0.2">
      <c r="A1447" t="s">
        <v>2673</v>
      </c>
      <c r="B1447" t="b">
        <v>0</v>
      </c>
    </row>
    <row r="1448" spans="1:2" x14ac:dyDescent="0.2">
      <c r="A1448" t="s">
        <v>2674</v>
      </c>
      <c r="B1448" t="b">
        <v>0</v>
      </c>
    </row>
    <row r="1449" spans="1:2" x14ac:dyDescent="0.2">
      <c r="A1449" t="s">
        <v>2675</v>
      </c>
      <c r="B1449" t="b">
        <v>0</v>
      </c>
    </row>
    <row r="1450" spans="1:2" x14ac:dyDescent="0.2">
      <c r="A1450" t="s">
        <v>2676</v>
      </c>
      <c r="B1450" t="b">
        <v>0</v>
      </c>
    </row>
    <row r="1451" spans="1:2" x14ac:dyDescent="0.2">
      <c r="A1451" t="s">
        <v>2677</v>
      </c>
      <c r="B1451" t="b">
        <v>0</v>
      </c>
    </row>
    <row r="1452" spans="1:2" x14ac:dyDescent="0.2">
      <c r="A1452" t="s">
        <v>2678</v>
      </c>
      <c r="B1452" t="b">
        <v>0</v>
      </c>
    </row>
    <row r="1453" spans="1:2" x14ac:dyDescent="0.2">
      <c r="A1453" t="s">
        <v>2679</v>
      </c>
      <c r="B1453" t="b">
        <v>0</v>
      </c>
    </row>
    <row r="1454" spans="1:2" x14ac:dyDescent="0.2">
      <c r="A1454" t="s">
        <v>2680</v>
      </c>
      <c r="B1454" t="b">
        <v>0</v>
      </c>
    </row>
    <row r="1455" spans="1:2" x14ac:dyDescent="0.2">
      <c r="A1455" t="s">
        <v>2681</v>
      </c>
      <c r="B1455" t="b">
        <v>0</v>
      </c>
    </row>
    <row r="1456" spans="1:2" x14ac:dyDescent="0.2">
      <c r="A1456" t="s">
        <v>2682</v>
      </c>
      <c r="B1456" t="b">
        <v>0</v>
      </c>
    </row>
    <row r="1457" spans="1:2" x14ac:dyDescent="0.2">
      <c r="A1457" t="s">
        <v>2683</v>
      </c>
      <c r="B1457" t="b">
        <v>0</v>
      </c>
    </row>
    <row r="1458" spans="1:2" x14ac:dyDescent="0.2">
      <c r="A1458" t="s">
        <v>2684</v>
      </c>
      <c r="B1458" t="b">
        <v>0</v>
      </c>
    </row>
    <row r="1459" spans="1:2" x14ac:dyDescent="0.2">
      <c r="A1459" t="s">
        <v>2685</v>
      </c>
      <c r="B1459" t="b">
        <v>0</v>
      </c>
    </row>
    <row r="1460" spans="1:2" x14ac:dyDescent="0.2">
      <c r="A1460" t="s">
        <v>2686</v>
      </c>
      <c r="B1460" t="b">
        <v>0</v>
      </c>
    </row>
    <row r="1461" spans="1:2" x14ac:dyDescent="0.2">
      <c r="A1461" t="s">
        <v>2687</v>
      </c>
      <c r="B1461" t="b">
        <v>0</v>
      </c>
    </row>
    <row r="1462" spans="1:2" x14ac:dyDescent="0.2">
      <c r="A1462" t="s">
        <v>2688</v>
      </c>
      <c r="B1462" t="b">
        <v>0</v>
      </c>
    </row>
    <row r="1463" spans="1:2" x14ac:dyDescent="0.2">
      <c r="A1463" t="s">
        <v>2689</v>
      </c>
      <c r="B1463" t="b">
        <v>0</v>
      </c>
    </row>
    <row r="1464" spans="1:2" x14ac:dyDescent="0.2">
      <c r="A1464" t="s">
        <v>2690</v>
      </c>
      <c r="B1464" t="b">
        <v>0</v>
      </c>
    </row>
    <row r="1465" spans="1:2" x14ac:dyDescent="0.2">
      <c r="A1465" t="s">
        <v>2691</v>
      </c>
      <c r="B1465" t="b">
        <v>0</v>
      </c>
    </row>
    <row r="1466" spans="1:2" x14ac:dyDescent="0.2">
      <c r="A1466" t="s">
        <v>2692</v>
      </c>
      <c r="B1466" t="b">
        <v>0</v>
      </c>
    </row>
    <row r="1467" spans="1:2" x14ac:dyDescent="0.2">
      <c r="A1467" t="s">
        <v>2693</v>
      </c>
      <c r="B1467" t="b">
        <v>0</v>
      </c>
    </row>
    <row r="1468" spans="1:2" x14ac:dyDescent="0.2">
      <c r="A1468" t="s">
        <v>4858</v>
      </c>
      <c r="B1468">
        <v>1</v>
      </c>
    </row>
    <row r="1469" spans="1:2" x14ac:dyDescent="0.2">
      <c r="A1469" t="s">
        <v>4859</v>
      </c>
      <c r="B1469">
        <v>1</v>
      </c>
    </row>
    <row r="1470" spans="1:2" x14ac:dyDescent="0.2">
      <c r="A1470" t="s">
        <v>4860</v>
      </c>
      <c r="B1470">
        <v>1</v>
      </c>
    </row>
    <row r="1471" spans="1:2" x14ac:dyDescent="0.2">
      <c r="A1471" t="s">
        <v>4861</v>
      </c>
      <c r="B1471">
        <v>1</v>
      </c>
    </row>
    <row r="1472" spans="1:2" x14ac:dyDescent="0.2">
      <c r="A1472" t="s">
        <v>4862</v>
      </c>
      <c r="B1472">
        <v>1</v>
      </c>
    </row>
    <row r="1473" spans="1:2" x14ac:dyDescent="0.2">
      <c r="A1473" t="s">
        <v>4863</v>
      </c>
      <c r="B1473">
        <v>1</v>
      </c>
    </row>
    <row r="1474" spans="1:2" x14ac:dyDescent="0.2">
      <c r="A1474" t="s">
        <v>4864</v>
      </c>
      <c r="B1474" t="s">
        <v>3594</v>
      </c>
    </row>
    <row r="1475" spans="1:2" x14ac:dyDescent="0.2">
      <c r="A1475" t="s">
        <v>2694</v>
      </c>
      <c r="B1475">
        <v>1</v>
      </c>
    </row>
    <row r="1476" spans="1:2" x14ac:dyDescent="0.2">
      <c r="A1476" t="s">
        <v>2695</v>
      </c>
      <c r="B1476">
        <v>1</v>
      </c>
    </row>
    <row r="1477" spans="1:2" x14ac:dyDescent="0.2">
      <c r="A1477" t="s">
        <v>2696</v>
      </c>
      <c r="B1477">
        <v>1</v>
      </c>
    </row>
    <row r="1478" spans="1:2" x14ac:dyDescent="0.2">
      <c r="A1478" t="s">
        <v>2697</v>
      </c>
      <c r="B1478">
        <v>1</v>
      </c>
    </row>
    <row r="1479" spans="1:2" x14ac:dyDescent="0.2">
      <c r="A1479" t="s">
        <v>2698</v>
      </c>
      <c r="B1479">
        <v>1</v>
      </c>
    </row>
    <row r="1480" spans="1:2" x14ac:dyDescent="0.2">
      <c r="A1480" t="s">
        <v>2699</v>
      </c>
      <c r="B1480">
        <v>1</v>
      </c>
    </row>
    <row r="1481" spans="1:2" x14ac:dyDescent="0.2">
      <c r="A1481" t="s">
        <v>2700</v>
      </c>
      <c r="B1481">
        <v>1</v>
      </c>
    </row>
    <row r="1482" spans="1:2" x14ac:dyDescent="0.2">
      <c r="A1482" t="s">
        <v>2701</v>
      </c>
      <c r="B1482">
        <v>1</v>
      </c>
    </row>
    <row r="1483" spans="1:2" x14ac:dyDescent="0.2">
      <c r="A1483" t="s">
        <v>2702</v>
      </c>
      <c r="B1483">
        <v>1</v>
      </c>
    </row>
    <row r="1484" spans="1:2" x14ac:dyDescent="0.2">
      <c r="A1484" t="s">
        <v>2703</v>
      </c>
      <c r="B1484">
        <v>1</v>
      </c>
    </row>
    <row r="1485" spans="1:2" x14ac:dyDescent="0.2">
      <c r="A1485" t="s">
        <v>2704</v>
      </c>
      <c r="B1485">
        <v>1</v>
      </c>
    </row>
    <row r="1486" spans="1:2" x14ac:dyDescent="0.2">
      <c r="A1486" t="s">
        <v>2705</v>
      </c>
      <c r="B1486">
        <v>1</v>
      </c>
    </row>
    <row r="1487" spans="1:2" x14ac:dyDescent="0.2">
      <c r="A1487" t="s">
        <v>2706</v>
      </c>
      <c r="B1487">
        <v>1</v>
      </c>
    </row>
    <row r="1488" spans="1:2" x14ac:dyDescent="0.2">
      <c r="A1488" t="s">
        <v>2707</v>
      </c>
      <c r="B1488">
        <v>1</v>
      </c>
    </row>
    <row r="1489" spans="1:2" x14ac:dyDescent="0.2">
      <c r="A1489" t="s">
        <v>2708</v>
      </c>
      <c r="B1489">
        <v>1</v>
      </c>
    </row>
    <row r="1490" spans="1:2" x14ac:dyDescent="0.2">
      <c r="A1490" t="s">
        <v>3367</v>
      </c>
      <c r="B1490" t="s">
        <v>3594</v>
      </c>
    </row>
    <row r="1491" spans="1:2" x14ac:dyDescent="0.2">
      <c r="A1491" t="s">
        <v>3368</v>
      </c>
      <c r="B1491" t="s">
        <v>3594</v>
      </c>
    </row>
    <row r="1492" spans="1:2" x14ac:dyDescent="0.2">
      <c r="A1492" t="s">
        <v>3369</v>
      </c>
      <c r="B1492" t="s">
        <v>3594</v>
      </c>
    </row>
    <row r="1493" spans="1:2" x14ac:dyDescent="0.2">
      <c r="A1493" t="s">
        <v>3370</v>
      </c>
      <c r="B1493" t="s">
        <v>3594</v>
      </c>
    </row>
    <row r="1494" spans="1:2" x14ac:dyDescent="0.2">
      <c r="A1494" t="s">
        <v>3371</v>
      </c>
      <c r="B1494" t="s">
        <v>3594</v>
      </c>
    </row>
    <row r="1495" spans="1:2" x14ac:dyDescent="0.2">
      <c r="A1495" t="s">
        <v>2709</v>
      </c>
      <c r="B1495">
        <v>1</v>
      </c>
    </row>
    <row r="1496" spans="1:2" x14ac:dyDescent="0.2">
      <c r="A1496" t="s">
        <v>2710</v>
      </c>
      <c r="B1496">
        <v>1</v>
      </c>
    </row>
    <row r="1497" spans="1:2" x14ac:dyDescent="0.2">
      <c r="A1497" t="s">
        <v>2711</v>
      </c>
      <c r="B1497">
        <v>1</v>
      </c>
    </row>
    <row r="1498" spans="1:2" x14ac:dyDescent="0.2">
      <c r="A1498" t="s">
        <v>2712</v>
      </c>
      <c r="B1498">
        <v>1</v>
      </c>
    </row>
    <row r="1499" spans="1:2" x14ac:dyDescent="0.2">
      <c r="A1499" t="s">
        <v>2713</v>
      </c>
      <c r="B1499">
        <v>1</v>
      </c>
    </row>
    <row r="1500" spans="1:2" x14ac:dyDescent="0.2">
      <c r="A1500" t="s">
        <v>2714</v>
      </c>
      <c r="B1500">
        <v>1</v>
      </c>
    </row>
    <row r="1501" spans="1:2" x14ac:dyDescent="0.2">
      <c r="A1501" t="s">
        <v>2715</v>
      </c>
      <c r="B1501">
        <v>1</v>
      </c>
    </row>
    <row r="1502" spans="1:2" x14ac:dyDescent="0.2">
      <c r="A1502" t="s">
        <v>2716</v>
      </c>
      <c r="B1502">
        <v>1</v>
      </c>
    </row>
    <row r="1503" spans="1:2" x14ac:dyDescent="0.2">
      <c r="A1503" t="s">
        <v>2717</v>
      </c>
      <c r="B1503">
        <v>1</v>
      </c>
    </row>
    <row r="1504" spans="1:2" x14ac:dyDescent="0.2">
      <c r="A1504" t="s">
        <v>2718</v>
      </c>
      <c r="B1504">
        <v>1</v>
      </c>
    </row>
    <row r="1505" spans="1:2" x14ac:dyDescent="0.2">
      <c r="A1505" t="s">
        <v>2719</v>
      </c>
      <c r="B1505">
        <v>1</v>
      </c>
    </row>
    <row r="1506" spans="1:2" x14ac:dyDescent="0.2">
      <c r="A1506" t="s">
        <v>2720</v>
      </c>
      <c r="B1506">
        <v>1</v>
      </c>
    </row>
    <row r="1507" spans="1:2" x14ac:dyDescent="0.2">
      <c r="A1507" t="s">
        <v>2721</v>
      </c>
      <c r="B1507">
        <v>1</v>
      </c>
    </row>
    <row r="1508" spans="1:2" x14ac:dyDescent="0.2">
      <c r="A1508" t="s">
        <v>2722</v>
      </c>
      <c r="B1508">
        <v>1</v>
      </c>
    </row>
    <row r="1509" spans="1:2" x14ac:dyDescent="0.2">
      <c r="A1509" t="s">
        <v>2723</v>
      </c>
      <c r="B1509">
        <v>1</v>
      </c>
    </row>
    <row r="1510" spans="1:2" x14ac:dyDescent="0.2">
      <c r="A1510" t="s">
        <v>3372</v>
      </c>
      <c r="B1510">
        <v>1</v>
      </c>
    </row>
    <row r="1511" spans="1:2" x14ac:dyDescent="0.2">
      <c r="A1511" t="s">
        <v>3373</v>
      </c>
      <c r="B1511">
        <v>1</v>
      </c>
    </row>
    <row r="1512" spans="1:2" x14ac:dyDescent="0.2">
      <c r="A1512" t="s">
        <v>3374</v>
      </c>
      <c r="B1512">
        <v>1</v>
      </c>
    </row>
    <row r="1513" spans="1:2" x14ac:dyDescent="0.2">
      <c r="A1513" t="s">
        <v>3375</v>
      </c>
      <c r="B1513">
        <v>1</v>
      </c>
    </row>
    <row r="1514" spans="1:2" x14ac:dyDescent="0.2">
      <c r="A1514" t="s">
        <v>3376</v>
      </c>
      <c r="B1514">
        <v>1</v>
      </c>
    </row>
    <row r="1515" spans="1:2" x14ac:dyDescent="0.2">
      <c r="A1515" t="s">
        <v>2724</v>
      </c>
      <c r="B1515">
        <v>0</v>
      </c>
    </row>
    <row r="1516" spans="1:2" x14ac:dyDescent="0.2">
      <c r="A1516" t="s">
        <v>2725</v>
      </c>
      <c r="B1516">
        <v>0</v>
      </c>
    </row>
    <row r="1517" spans="1:2" x14ac:dyDescent="0.2">
      <c r="A1517" t="s">
        <v>2726</v>
      </c>
      <c r="B1517">
        <v>0</v>
      </c>
    </row>
    <row r="1518" spans="1:2" x14ac:dyDescent="0.2">
      <c r="A1518" t="s">
        <v>2727</v>
      </c>
      <c r="B1518">
        <v>0</v>
      </c>
    </row>
    <row r="1519" spans="1:2" x14ac:dyDescent="0.2">
      <c r="A1519" t="s">
        <v>2728</v>
      </c>
      <c r="B1519">
        <v>0</v>
      </c>
    </row>
    <row r="1520" spans="1:2" x14ac:dyDescent="0.2">
      <c r="A1520" t="s">
        <v>2729</v>
      </c>
      <c r="B1520">
        <v>0</v>
      </c>
    </row>
    <row r="1521" spans="1:2" x14ac:dyDescent="0.2">
      <c r="A1521" t="s">
        <v>2730</v>
      </c>
      <c r="B1521">
        <v>0</v>
      </c>
    </row>
    <row r="1522" spans="1:2" x14ac:dyDescent="0.2">
      <c r="A1522" t="s">
        <v>2731</v>
      </c>
      <c r="B1522">
        <v>0</v>
      </c>
    </row>
    <row r="1523" spans="1:2" x14ac:dyDescent="0.2">
      <c r="A1523" t="s">
        <v>2732</v>
      </c>
      <c r="B1523">
        <v>0</v>
      </c>
    </row>
    <row r="1524" spans="1:2" x14ac:dyDescent="0.2">
      <c r="A1524" t="s">
        <v>2733</v>
      </c>
      <c r="B1524">
        <v>0</v>
      </c>
    </row>
    <row r="1525" spans="1:2" x14ac:dyDescent="0.2">
      <c r="A1525" t="s">
        <v>2734</v>
      </c>
      <c r="B1525">
        <v>0</v>
      </c>
    </row>
    <row r="1526" spans="1:2" x14ac:dyDescent="0.2">
      <c r="A1526" t="s">
        <v>2735</v>
      </c>
      <c r="B1526">
        <v>0</v>
      </c>
    </row>
    <row r="1527" spans="1:2" x14ac:dyDescent="0.2">
      <c r="A1527" t="s">
        <v>2736</v>
      </c>
      <c r="B1527">
        <v>0</v>
      </c>
    </row>
    <row r="1528" spans="1:2" x14ac:dyDescent="0.2">
      <c r="A1528" t="s">
        <v>2737</v>
      </c>
      <c r="B1528">
        <v>0</v>
      </c>
    </row>
    <row r="1529" spans="1:2" x14ac:dyDescent="0.2">
      <c r="A1529" t="s">
        <v>2738</v>
      </c>
      <c r="B1529">
        <v>0</v>
      </c>
    </row>
    <row r="1530" spans="1:2" x14ac:dyDescent="0.2">
      <c r="A1530" t="s">
        <v>3378</v>
      </c>
      <c r="B1530">
        <v>0</v>
      </c>
    </row>
    <row r="1531" spans="1:2" x14ac:dyDescent="0.2">
      <c r="A1531" t="s">
        <v>3380</v>
      </c>
      <c r="B1531">
        <v>0</v>
      </c>
    </row>
    <row r="1532" spans="1:2" x14ac:dyDescent="0.2">
      <c r="A1532" t="s">
        <v>3381</v>
      </c>
      <c r="B1532">
        <v>0</v>
      </c>
    </row>
    <row r="1533" spans="1:2" x14ac:dyDescent="0.2">
      <c r="A1533" t="s">
        <v>3383</v>
      </c>
      <c r="B1533">
        <v>0</v>
      </c>
    </row>
    <row r="1534" spans="1:2" x14ac:dyDescent="0.2">
      <c r="A1534" t="s">
        <v>3385</v>
      </c>
      <c r="B1534">
        <v>0</v>
      </c>
    </row>
    <row r="1535" spans="1:2" x14ac:dyDescent="0.2">
      <c r="A1535" t="s">
        <v>2739</v>
      </c>
      <c r="B1535" t="s">
        <v>3594</v>
      </c>
    </row>
    <row r="1536" spans="1:2" x14ac:dyDescent="0.2">
      <c r="A1536" t="s">
        <v>2740</v>
      </c>
      <c r="B1536">
        <v>0</v>
      </c>
    </row>
    <row r="1537" spans="1:2" x14ac:dyDescent="0.2">
      <c r="A1537" t="s">
        <v>2741</v>
      </c>
      <c r="B1537">
        <v>0</v>
      </c>
    </row>
    <row r="1538" spans="1:2" x14ac:dyDescent="0.2">
      <c r="A1538" t="s">
        <v>2742</v>
      </c>
      <c r="B1538">
        <v>0</v>
      </c>
    </row>
    <row r="1539" spans="1:2" x14ac:dyDescent="0.2">
      <c r="A1539" t="s">
        <v>2743</v>
      </c>
      <c r="B1539">
        <v>0</v>
      </c>
    </row>
    <row r="1540" spans="1:2" x14ac:dyDescent="0.2">
      <c r="A1540" t="s">
        <v>2744</v>
      </c>
      <c r="B1540">
        <v>0</v>
      </c>
    </row>
    <row r="1541" spans="1:2" x14ac:dyDescent="0.2">
      <c r="A1541" t="s">
        <v>2745</v>
      </c>
      <c r="B1541">
        <v>0</v>
      </c>
    </row>
    <row r="1542" spans="1:2" x14ac:dyDescent="0.2">
      <c r="A1542" t="s">
        <v>2746</v>
      </c>
      <c r="B1542">
        <v>0</v>
      </c>
    </row>
    <row r="1543" spans="1:2" x14ac:dyDescent="0.2">
      <c r="A1543" t="s">
        <v>2747</v>
      </c>
      <c r="B1543">
        <v>0</v>
      </c>
    </row>
    <row r="1544" spans="1:2" x14ac:dyDescent="0.2">
      <c r="A1544" t="s">
        <v>2748</v>
      </c>
      <c r="B1544">
        <v>0</v>
      </c>
    </row>
    <row r="1545" spans="1:2" x14ac:dyDescent="0.2">
      <c r="A1545" t="s">
        <v>2749</v>
      </c>
      <c r="B1545">
        <v>0</v>
      </c>
    </row>
    <row r="1546" spans="1:2" x14ac:dyDescent="0.2">
      <c r="A1546" t="s">
        <v>2750</v>
      </c>
      <c r="B1546">
        <v>0</v>
      </c>
    </row>
    <row r="1547" spans="1:2" x14ac:dyDescent="0.2">
      <c r="A1547" t="s">
        <v>2751</v>
      </c>
      <c r="B1547">
        <v>0</v>
      </c>
    </row>
    <row r="1548" spans="1:2" x14ac:dyDescent="0.2">
      <c r="A1548" t="s">
        <v>2752</v>
      </c>
      <c r="B1548">
        <v>0</v>
      </c>
    </row>
    <row r="1549" spans="1:2" x14ac:dyDescent="0.2">
      <c r="A1549" t="s">
        <v>2753</v>
      </c>
      <c r="B1549">
        <v>0</v>
      </c>
    </row>
    <row r="1550" spans="1:2" x14ac:dyDescent="0.2">
      <c r="A1550" t="s">
        <v>2754</v>
      </c>
      <c r="B1550">
        <v>0</v>
      </c>
    </row>
    <row r="1551" spans="1:2" x14ac:dyDescent="0.2">
      <c r="A1551" t="s">
        <v>3386</v>
      </c>
      <c r="B1551">
        <v>0</v>
      </c>
    </row>
    <row r="1552" spans="1:2" x14ac:dyDescent="0.2">
      <c r="A1552" t="s">
        <v>3387</v>
      </c>
      <c r="B1552">
        <v>0</v>
      </c>
    </row>
    <row r="1553" spans="1:2" x14ac:dyDescent="0.2">
      <c r="A1553" t="s">
        <v>3388</v>
      </c>
      <c r="B1553">
        <v>0</v>
      </c>
    </row>
    <row r="1554" spans="1:2" x14ac:dyDescent="0.2">
      <c r="A1554" t="s">
        <v>3389</v>
      </c>
      <c r="B1554">
        <v>0</v>
      </c>
    </row>
    <row r="1555" spans="1:2" x14ac:dyDescent="0.2">
      <c r="A1555" t="s">
        <v>3390</v>
      </c>
      <c r="B1555">
        <v>0</v>
      </c>
    </row>
    <row r="1556" spans="1:2" x14ac:dyDescent="0.2">
      <c r="A1556" t="s">
        <v>2755</v>
      </c>
      <c r="B1556">
        <v>0</v>
      </c>
    </row>
    <row r="1557" spans="1:2" x14ac:dyDescent="0.2">
      <c r="A1557" t="s">
        <v>2756</v>
      </c>
      <c r="B1557">
        <v>0</v>
      </c>
    </row>
    <row r="1558" spans="1:2" x14ac:dyDescent="0.2">
      <c r="A1558" t="s">
        <v>2757</v>
      </c>
      <c r="B1558">
        <v>0</v>
      </c>
    </row>
    <row r="1559" spans="1:2" x14ac:dyDescent="0.2">
      <c r="A1559" t="s">
        <v>2758</v>
      </c>
      <c r="B1559">
        <v>0</v>
      </c>
    </row>
    <row r="1560" spans="1:2" x14ac:dyDescent="0.2">
      <c r="A1560" t="s">
        <v>2759</v>
      </c>
      <c r="B1560">
        <v>0</v>
      </c>
    </row>
    <row r="1561" spans="1:2" x14ac:dyDescent="0.2">
      <c r="A1561" t="s">
        <v>2760</v>
      </c>
      <c r="B1561">
        <v>0</v>
      </c>
    </row>
    <row r="1562" spans="1:2" x14ac:dyDescent="0.2">
      <c r="A1562" t="s">
        <v>2761</v>
      </c>
      <c r="B1562">
        <v>0</v>
      </c>
    </row>
    <row r="1563" spans="1:2" x14ac:dyDescent="0.2">
      <c r="A1563" t="s">
        <v>2762</v>
      </c>
      <c r="B1563">
        <v>0</v>
      </c>
    </row>
    <row r="1564" spans="1:2" x14ac:dyDescent="0.2">
      <c r="A1564" t="s">
        <v>2763</v>
      </c>
      <c r="B1564">
        <v>0</v>
      </c>
    </row>
    <row r="1565" spans="1:2" x14ac:dyDescent="0.2">
      <c r="A1565" t="s">
        <v>2764</v>
      </c>
      <c r="B1565">
        <v>0</v>
      </c>
    </row>
    <row r="1566" spans="1:2" x14ac:dyDescent="0.2">
      <c r="A1566" t="s">
        <v>2765</v>
      </c>
      <c r="B1566">
        <v>0</v>
      </c>
    </row>
    <row r="1567" spans="1:2" x14ac:dyDescent="0.2">
      <c r="A1567" t="s">
        <v>2766</v>
      </c>
      <c r="B1567">
        <v>0</v>
      </c>
    </row>
    <row r="1568" spans="1:2" x14ac:dyDescent="0.2">
      <c r="A1568" t="s">
        <v>2767</v>
      </c>
      <c r="B1568">
        <v>0</v>
      </c>
    </row>
    <row r="1569" spans="1:2" x14ac:dyDescent="0.2">
      <c r="A1569" t="s">
        <v>2768</v>
      </c>
      <c r="B1569">
        <v>0</v>
      </c>
    </row>
    <row r="1570" spans="1:2" x14ac:dyDescent="0.2">
      <c r="A1570" t="s">
        <v>2769</v>
      </c>
      <c r="B1570">
        <v>0</v>
      </c>
    </row>
    <row r="1571" spans="1:2" x14ac:dyDescent="0.2">
      <c r="A1571" t="s">
        <v>3392</v>
      </c>
      <c r="B1571">
        <v>0</v>
      </c>
    </row>
    <row r="1572" spans="1:2" x14ac:dyDescent="0.2">
      <c r="A1572" t="s">
        <v>3394</v>
      </c>
      <c r="B1572">
        <v>0</v>
      </c>
    </row>
    <row r="1573" spans="1:2" x14ac:dyDescent="0.2">
      <c r="A1573" t="s">
        <v>3395</v>
      </c>
      <c r="B1573">
        <v>0</v>
      </c>
    </row>
    <row r="1574" spans="1:2" x14ac:dyDescent="0.2">
      <c r="A1574" t="s">
        <v>3397</v>
      </c>
      <c r="B1574">
        <v>0</v>
      </c>
    </row>
    <row r="1575" spans="1:2" x14ac:dyDescent="0.2">
      <c r="A1575" t="s">
        <v>3399</v>
      </c>
      <c r="B1575">
        <v>0</v>
      </c>
    </row>
    <row r="1576" spans="1:2" x14ac:dyDescent="0.2">
      <c r="A1576" t="s">
        <v>2770</v>
      </c>
      <c r="B1576">
        <v>1</v>
      </c>
    </row>
    <row r="1577" spans="1:2" x14ac:dyDescent="0.2">
      <c r="A1577" t="s">
        <v>2771</v>
      </c>
      <c r="B1577">
        <v>1</v>
      </c>
    </row>
    <row r="1578" spans="1:2" x14ac:dyDescent="0.2">
      <c r="A1578" t="s">
        <v>2772</v>
      </c>
      <c r="B1578">
        <v>2</v>
      </c>
    </row>
    <row r="1579" spans="1:2" x14ac:dyDescent="0.2">
      <c r="A1579" t="s">
        <v>2773</v>
      </c>
      <c r="B1579">
        <v>20</v>
      </c>
    </row>
    <row r="1580" spans="1:2" x14ac:dyDescent="0.2">
      <c r="A1580" t="s">
        <v>2774</v>
      </c>
      <c r="B1580">
        <v>30</v>
      </c>
    </row>
    <row r="1581" spans="1:2" x14ac:dyDescent="0.2">
      <c r="A1581" t="s">
        <v>2775</v>
      </c>
      <c r="B1581">
        <v>1</v>
      </c>
    </row>
    <row r="1582" spans="1:2" x14ac:dyDescent="0.2">
      <c r="A1582" t="s">
        <v>2776</v>
      </c>
      <c r="B1582">
        <v>1</v>
      </c>
    </row>
    <row r="1583" spans="1:2" x14ac:dyDescent="0.2">
      <c r="A1583" t="s">
        <v>2777</v>
      </c>
      <c r="B1583">
        <v>10</v>
      </c>
    </row>
    <row r="1584" spans="1:2" x14ac:dyDescent="0.2">
      <c r="A1584" t="s">
        <v>2778</v>
      </c>
      <c r="B1584" t="b">
        <v>0</v>
      </c>
    </row>
    <row r="1585" spans="1:2" x14ac:dyDescent="0.2">
      <c r="A1585" t="s">
        <v>2779</v>
      </c>
      <c r="B1585">
        <v>0</v>
      </c>
    </row>
    <row r="1586" spans="1:2" x14ac:dyDescent="0.2">
      <c r="A1586" t="s">
        <v>4906</v>
      </c>
      <c r="B1586">
        <v>0</v>
      </c>
    </row>
    <row r="1587" spans="1:2" x14ac:dyDescent="0.2">
      <c r="A1587" t="s">
        <v>2780</v>
      </c>
      <c r="B1587" t="b">
        <v>0</v>
      </c>
    </row>
    <row r="1588" spans="1:2" x14ac:dyDescent="0.2">
      <c r="A1588" t="s">
        <v>2781</v>
      </c>
      <c r="B1588" t="b">
        <v>0</v>
      </c>
    </row>
    <row r="1589" spans="1:2" x14ac:dyDescent="0.2">
      <c r="A1589" t="s">
        <v>2782</v>
      </c>
      <c r="B1589">
        <v>0</v>
      </c>
    </row>
    <row r="1590" spans="1:2" x14ac:dyDescent="0.2">
      <c r="A1590" t="s">
        <v>2783</v>
      </c>
      <c r="B1590">
        <v>0</v>
      </c>
    </row>
    <row r="1591" spans="1:2" x14ac:dyDescent="0.2">
      <c r="A1591" t="s">
        <v>2784</v>
      </c>
      <c r="B1591">
        <v>1</v>
      </c>
    </row>
    <row r="1592" spans="1:2" x14ac:dyDescent="0.2">
      <c r="A1592" t="s">
        <v>2785</v>
      </c>
      <c r="B1592" t="b">
        <v>0</v>
      </c>
    </row>
    <row r="1593" spans="1:2" x14ac:dyDescent="0.2">
      <c r="A1593" t="s">
        <v>2786</v>
      </c>
      <c r="B1593">
        <v>0</v>
      </c>
    </row>
    <row r="1594" spans="1:2" x14ac:dyDescent="0.2">
      <c r="A1594" t="s">
        <v>2787</v>
      </c>
      <c r="B1594">
        <v>0</v>
      </c>
    </row>
    <row r="1595" spans="1:2" x14ac:dyDescent="0.2">
      <c r="A1595" t="s">
        <v>2788</v>
      </c>
      <c r="B1595" t="b">
        <v>0</v>
      </c>
    </row>
    <row r="1596" spans="1:2" x14ac:dyDescent="0.2">
      <c r="A1596" t="s">
        <v>2789</v>
      </c>
      <c r="B1596">
        <v>0</v>
      </c>
    </row>
    <row r="1597" spans="1:2" x14ac:dyDescent="0.2">
      <c r="A1597" t="s">
        <v>2790</v>
      </c>
      <c r="B1597" t="b">
        <v>0</v>
      </c>
    </row>
    <row r="1598" spans="1:2" x14ac:dyDescent="0.2">
      <c r="A1598" t="s">
        <v>2791</v>
      </c>
      <c r="B1598" t="b">
        <v>0</v>
      </c>
    </row>
    <row r="1599" spans="1:2" x14ac:dyDescent="0.2">
      <c r="A1599" t="s">
        <v>2792</v>
      </c>
      <c r="B1599">
        <v>0</v>
      </c>
    </row>
    <row r="1600" spans="1:2" x14ac:dyDescent="0.2">
      <c r="A1600" t="s">
        <v>2793</v>
      </c>
      <c r="B1600">
        <v>0</v>
      </c>
    </row>
    <row r="1601" spans="1:2" x14ac:dyDescent="0.2">
      <c r="A1601" t="s">
        <v>2794</v>
      </c>
      <c r="B1601">
        <v>0</v>
      </c>
    </row>
    <row r="1602" spans="1:2" x14ac:dyDescent="0.2">
      <c r="A1602" t="s">
        <v>2795</v>
      </c>
      <c r="B1602">
        <v>0</v>
      </c>
    </row>
    <row r="1603" spans="1:2" x14ac:dyDescent="0.2">
      <c r="A1603" t="s">
        <v>2796</v>
      </c>
      <c r="B1603">
        <v>0</v>
      </c>
    </row>
    <row r="1604" spans="1:2" x14ac:dyDescent="0.2">
      <c r="A1604" t="s">
        <v>2797</v>
      </c>
      <c r="B1604" t="b">
        <v>0</v>
      </c>
    </row>
    <row r="1605" spans="1:2" x14ac:dyDescent="0.2">
      <c r="A1605" t="s">
        <v>2798</v>
      </c>
      <c r="B1605">
        <v>1</v>
      </c>
    </row>
    <row r="1606" spans="1:2" x14ac:dyDescent="0.2">
      <c r="A1606" t="s">
        <v>2799</v>
      </c>
      <c r="B1606">
        <v>1</v>
      </c>
    </row>
    <row r="1607" spans="1:2" x14ac:dyDescent="0.2">
      <c r="A1607" t="s">
        <v>2800</v>
      </c>
      <c r="B1607">
        <v>0</v>
      </c>
    </row>
    <row r="1608" spans="1:2" x14ac:dyDescent="0.2">
      <c r="A1608" t="s">
        <v>2801</v>
      </c>
      <c r="B1608">
        <v>1</v>
      </c>
    </row>
    <row r="1609" spans="1:2" x14ac:dyDescent="0.2">
      <c r="A1609" t="s">
        <v>2802</v>
      </c>
      <c r="B1609">
        <v>0</v>
      </c>
    </row>
    <row r="1610" spans="1:2" x14ac:dyDescent="0.2">
      <c r="A1610" t="s">
        <v>2803</v>
      </c>
      <c r="B1610" t="b">
        <v>0</v>
      </c>
    </row>
    <row r="1611" spans="1:2" x14ac:dyDescent="0.2">
      <c r="A1611" t="s">
        <v>2804</v>
      </c>
      <c r="B1611">
        <v>1</v>
      </c>
    </row>
    <row r="1612" spans="1:2" x14ac:dyDescent="0.2">
      <c r="A1612" t="s">
        <v>2805</v>
      </c>
      <c r="B16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3"/>
      <c r="C1" s="209" t="s">
        <v>5443</v>
      </c>
      <c r="D1" s="209" t="s">
        <v>5434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5" t="str">
        <f>IF(__0_PatNum&gt;0,__0_PatNum,"")</f>
        <v/>
      </c>
      <c r="C2" s="209" t="s">
        <v>229</v>
      </c>
      <c r="D2" s="209" t="s">
        <v>5444</v>
      </c>
    </row>
    <row r="3" spans="1:10 4302:4302" x14ac:dyDescent="0.2">
      <c r="A3" s="209" t="str">
        <f t="shared" si="0"/>
        <v>Patient.AchterNaam</v>
      </c>
      <c r="B3" s="805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5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5" t="str">
        <f>IF(__4_GebDatum&gt;0,DateToString(__4_GebDatum),"")</f>
        <v>01-jan-1904</v>
      </c>
      <c r="C5" s="209" t="s">
        <v>229</v>
      </c>
      <c r="D5" s="209" t="s">
        <v>5445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7" t="str">
        <f ca="1">ROUND(NOW()-__4_GebDatum,0)&amp;" dagen"</f>
        <v>41528 dagen</v>
      </c>
      <c r="C6" s="209" t="s">
        <v>229</v>
      </c>
      <c r="D6" s="209" t="s">
        <v>2891</v>
      </c>
      <c r="I6" s="212"/>
      <c r="J6" s="209"/>
    </row>
    <row r="7" spans="1:10 4302:4302" x14ac:dyDescent="0.2">
      <c r="A7" s="209" t="str">
        <f t="shared" si="0"/>
        <v>Patient.Geslacht</v>
      </c>
      <c r="B7" s="805" t="str">
        <f>IF(_Pat_Geslacht&gt;0,_Pat_Geslacht,"")</f>
        <v/>
      </c>
      <c r="C7" s="209" t="s">
        <v>229</v>
      </c>
      <c r="D7" s="209" t="s">
        <v>5403</v>
      </c>
    </row>
    <row r="8" spans="1:10 4302:4302" x14ac:dyDescent="0.2">
      <c r="A8" s="209" t="str">
        <f t="shared" si="0"/>
        <v>Patient.Gewicht</v>
      </c>
      <c r="B8" s="805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5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5" t="str">
        <f>PatDetails!B13</f>
        <v/>
      </c>
      <c r="C10" s="209" t="s">
        <v>229</v>
      </c>
      <c r="D10" s="209" t="s">
        <v>5353</v>
      </c>
    </row>
    <row r="11" spans="1:10 4302:4302" x14ac:dyDescent="0.2">
      <c r="A11" s="209" t="str">
        <f t="shared" si="0"/>
        <v>Patient.Gravid</v>
      </c>
      <c r="B11" s="805" t="str">
        <f>CONCATENATE(E11,"^^",_Pat_GestWeken,"||",F11,"^^",_Pat_GestDagen)</f>
        <v>weken^^0||dagen^^0</v>
      </c>
      <c r="C11" s="209" t="s">
        <v>229</v>
      </c>
      <c r="D11" s="209" t="s">
        <v>5446</v>
      </c>
      <c r="E11" s="209" t="s">
        <v>5435</v>
      </c>
      <c r="F11" s="209" t="s">
        <v>5436</v>
      </c>
    </row>
    <row r="12" spans="1:10 4302:4302" x14ac:dyDescent="0.2">
      <c r="A12" s="209" t="str">
        <f t="shared" si="0"/>
        <v>Lab.Kreat</v>
      </c>
      <c r="B12" s="805" t="str">
        <f>IF(_Glob_Lab_Creatinine&gt;0,_Glob_Lab_Creatinine,"")</f>
        <v/>
      </c>
      <c r="C12" s="209" t="s">
        <v>89</v>
      </c>
      <c r="D12" s="209" t="s">
        <v>5358</v>
      </c>
    </row>
    <row r="13" spans="1:10 4302:4302" x14ac:dyDescent="0.2">
      <c r="A13" s="209" t="str">
        <f t="shared" si="0"/>
        <v>Lab.Na</v>
      </c>
      <c r="B13" s="805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5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5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5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5" t="str">
        <f>IF(_Glob_Lab_Triglyceriden&gt;0,_Glob_Lab_Triglyceriden,"")</f>
        <v/>
      </c>
      <c r="C17" s="209" t="s">
        <v>89</v>
      </c>
      <c r="D17" s="209" t="s">
        <v>5437</v>
      </c>
    </row>
    <row r="18" spans="1:36" x14ac:dyDescent="0.2">
      <c r="A18" s="209" t="str">
        <f t="shared" si="0"/>
        <v>MedDisc.01</v>
      </c>
      <c r="B18" s="805" t="str">
        <f t="shared" ref="B18:B47" si="1">ConcatenateKeyValue(E18:AJ18,"||","^^")</f>
        <v/>
      </c>
      <c r="C18" s="209" t="s">
        <v>5354</v>
      </c>
      <c r="D18" s="214" t="s">
        <v>343</v>
      </c>
      <c r="E18" s="209" t="s">
        <v>5384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3541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4203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5385</v>
      </c>
      <c r="V18" s="209" t="str">
        <f>GlobBerMedDisc!AA2</f>
        <v/>
      </c>
      <c r="W18" s="209" t="s">
        <v>5386</v>
      </c>
      <c r="X18" s="209">
        <f>GlobBerMedDisc!AB2</f>
        <v>0</v>
      </c>
      <c r="Y18" s="209" t="s">
        <v>5387</v>
      </c>
      <c r="Z18" s="209" t="str">
        <f>GlobBerMedDisc!AC2</f>
        <v/>
      </c>
      <c r="AA18" s="209" t="s">
        <v>3405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5" t="str">
        <f t="shared" si="1"/>
        <v/>
      </c>
      <c r="C19" s="209" t="s">
        <v>5354</v>
      </c>
      <c r="D19" s="214" t="s">
        <v>344</v>
      </c>
      <c r="E19" s="209" t="s">
        <v>5384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3541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4203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5385</v>
      </c>
      <c r="V19" s="209" t="str">
        <f>GlobBerMedDisc!AA3</f>
        <v/>
      </c>
      <c r="W19" s="209" t="s">
        <v>5386</v>
      </c>
      <c r="X19" s="209">
        <f>GlobBerMedDisc!AB3</f>
        <v>0</v>
      </c>
      <c r="Y19" s="209" t="s">
        <v>5387</v>
      </c>
      <c r="Z19" s="209" t="str">
        <f>GlobBerMedDisc!AC3</f>
        <v/>
      </c>
      <c r="AA19" s="209" t="s">
        <v>3405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5" t="str">
        <f t="shared" si="1"/>
        <v/>
      </c>
      <c r="C20" s="209" t="s">
        <v>5354</v>
      </c>
      <c r="D20" s="214" t="s">
        <v>345</v>
      </c>
      <c r="E20" s="209" t="s">
        <v>5384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3541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4203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5385</v>
      </c>
      <c r="V20" s="209" t="str">
        <f>GlobBerMedDisc!AA4</f>
        <v/>
      </c>
      <c r="W20" s="209" t="s">
        <v>5386</v>
      </c>
      <c r="X20" s="209">
        <f>GlobBerMedDisc!AB4</f>
        <v>0</v>
      </c>
      <c r="Y20" s="209" t="s">
        <v>5387</v>
      </c>
      <c r="Z20" s="209" t="str">
        <f>GlobBerMedDisc!AC4</f>
        <v/>
      </c>
      <c r="AA20" s="209" t="s">
        <v>3405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5" t="str">
        <f t="shared" si="1"/>
        <v/>
      </c>
      <c r="C21" s="209" t="s">
        <v>5354</v>
      </c>
      <c r="D21" s="214" t="s">
        <v>346</v>
      </c>
      <c r="E21" s="209" t="s">
        <v>5384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3541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4203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5385</v>
      </c>
      <c r="V21" s="209" t="str">
        <f>GlobBerMedDisc!AA5</f>
        <v/>
      </c>
      <c r="W21" s="209" t="s">
        <v>5386</v>
      </c>
      <c r="X21" s="209">
        <f>GlobBerMedDisc!AB5</f>
        <v>0</v>
      </c>
      <c r="Y21" s="209" t="s">
        <v>5387</v>
      </c>
      <c r="Z21" s="209" t="str">
        <f>GlobBerMedDisc!AC5</f>
        <v/>
      </c>
      <c r="AA21" s="209" t="s">
        <v>3405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5" t="str">
        <f t="shared" si="1"/>
        <v/>
      </c>
      <c r="C22" s="209" t="s">
        <v>5354</v>
      </c>
      <c r="D22" s="214" t="s">
        <v>347</v>
      </c>
      <c r="E22" s="209" t="s">
        <v>5384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3541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4203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5385</v>
      </c>
      <c r="V22" s="209" t="str">
        <f>GlobBerMedDisc!AA6</f>
        <v/>
      </c>
      <c r="W22" s="209" t="s">
        <v>5386</v>
      </c>
      <c r="X22" s="209">
        <f>GlobBerMedDisc!AB6</f>
        <v>0</v>
      </c>
      <c r="Y22" s="209" t="s">
        <v>5387</v>
      </c>
      <c r="Z22" s="209" t="str">
        <f>GlobBerMedDisc!AC6</f>
        <v/>
      </c>
      <c r="AA22" s="209" t="s">
        <v>3405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5" t="str">
        <f t="shared" si="1"/>
        <v/>
      </c>
      <c r="C23" s="209" t="s">
        <v>5354</v>
      </c>
      <c r="D23" s="214" t="s">
        <v>348</v>
      </c>
      <c r="E23" s="209" t="s">
        <v>5384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3541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4203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5385</v>
      </c>
      <c r="V23" s="209" t="str">
        <f>GlobBerMedDisc!AA7</f>
        <v/>
      </c>
      <c r="W23" s="209" t="s">
        <v>5386</v>
      </c>
      <c r="X23" s="209">
        <f>GlobBerMedDisc!AB7</f>
        <v>0</v>
      </c>
      <c r="Y23" s="209" t="s">
        <v>5387</v>
      </c>
      <c r="Z23" s="209" t="str">
        <f>GlobBerMedDisc!AC7</f>
        <v/>
      </c>
      <c r="AA23" s="209" t="s">
        <v>3405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5" t="str">
        <f t="shared" si="1"/>
        <v/>
      </c>
      <c r="C24" s="209" t="s">
        <v>5354</v>
      </c>
      <c r="D24" s="214" t="s">
        <v>349</v>
      </c>
      <c r="E24" s="209" t="s">
        <v>5384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3541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4203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5385</v>
      </c>
      <c r="V24" s="209" t="str">
        <f>GlobBerMedDisc!AA8</f>
        <v/>
      </c>
      <c r="W24" s="209" t="s">
        <v>5386</v>
      </c>
      <c r="X24" s="209">
        <f>GlobBerMedDisc!AB8</f>
        <v>0</v>
      </c>
      <c r="Y24" s="209" t="s">
        <v>5387</v>
      </c>
      <c r="Z24" s="209" t="str">
        <f>GlobBerMedDisc!AC8</f>
        <v/>
      </c>
      <c r="AA24" s="209" t="s">
        <v>3405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5" t="str">
        <f t="shared" si="1"/>
        <v/>
      </c>
      <c r="C25" s="209" t="s">
        <v>5354</v>
      </c>
      <c r="D25" s="214" t="s">
        <v>350</v>
      </c>
      <c r="E25" s="209" t="s">
        <v>5384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3541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4203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5385</v>
      </c>
      <c r="V25" s="209" t="str">
        <f>GlobBerMedDisc!AA9</f>
        <v/>
      </c>
      <c r="W25" s="209" t="s">
        <v>5386</v>
      </c>
      <c r="X25" s="209">
        <f>GlobBerMedDisc!AB9</f>
        <v>0</v>
      </c>
      <c r="Y25" s="209" t="s">
        <v>5387</v>
      </c>
      <c r="Z25" s="209" t="str">
        <f>GlobBerMedDisc!AC9</f>
        <v/>
      </c>
      <c r="AA25" s="209" t="s">
        <v>3405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5" t="str">
        <f t="shared" si="1"/>
        <v/>
      </c>
      <c r="C26" s="209" t="s">
        <v>5354</v>
      </c>
      <c r="D26" s="214" t="s">
        <v>351</v>
      </c>
      <c r="E26" s="209" t="s">
        <v>5384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3541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4203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5385</v>
      </c>
      <c r="V26" s="209" t="str">
        <f>GlobBerMedDisc!AA10</f>
        <v/>
      </c>
      <c r="W26" s="209" t="s">
        <v>5386</v>
      </c>
      <c r="X26" s="209">
        <f>GlobBerMedDisc!AB10</f>
        <v>0</v>
      </c>
      <c r="Y26" s="209" t="s">
        <v>5387</v>
      </c>
      <c r="Z26" s="209" t="str">
        <f>GlobBerMedDisc!AC10</f>
        <v/>
      </c>
      <c r="AA26" s="209" t="s">
        <v>3405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5" t="str">
        <f t="shared" si="1"/>
        <v/>
      </c>
      <c r="C27" s="209" t="s">
        <v>5354</v>
      </c>
      <c r="D27" s="214" t="s">
        <v>500</v>
      </c>
      <c r="E27" s="209" t="s">
        <v>5384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3541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4203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5385</v>
      </c>
      <c r="V27" s="209" t="str">
        <f>GlobBerMedDisc!AA11</f>
        <v/>
      </c>
      <c r="W27" s="209" t="s">
        <v>5386</v>
      </c>
      <c r="X27" s="209">
        <f>GlobBerMedDisc!AB11</f>
        <v>0</v>
      </c>
      <c r="Y27" s="209" t="s">
        <v>5387</v>
      </c>
      <c r="Z27" s="209" t="str">
        <f>GlobBerMedDisc!AC11</f>
        <v/>
      </c>
      <c r="AA27" s="209" t="s">
        <v>3405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5" t="str">
        <f t="shared" si="1"/>
        <v/>
      </c>
      <c r="C28" s="209" t="s">
        <v>5354</v>
      </c>
      <c r="D28" s="214" t="s">
        <v>501</v>
      </c>
      <c r="E28" s="209" t="s">
        <v>5384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3541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4203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5385</v>
      </c>
      <c r="V28" s="209" t="str">
        <f>GlobBerMedDisc!AA12</f>
        <v/>
      </c>
      <c r="W28" s="209" t="s">
        <v>5386</v>
      </c>
      <c r="X28" s="209">
        <f>GlobBerMedDisc!AB12</f>
        <v>0</v>
      </c>
      <c r="Y28" s="209" t="s">
        <v>5387</v>
      </c>
      <c r="Z28" s="209" t="str">
        <f>GlobBerMedDisc!AC12</f>
        <v/>
      </c>
      <c r="AA28" s="209" t="s">
        <v>3405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5" t="str">
        <f t="shared" si="1"/>
        <v/>
      </c>
      <c r="C29" s="209" t="s">
        <v>5354</v>
      </c>
      <c r="D29" s="214" t="s">
        <v>502</v>
      </c>
      <c r="E29" s="209" t="s">
        <v>5384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3541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4203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5385</v>
      </c>
      <c r="V29" s="209" t="str">
        <f>GlobBerMedDisc!AA13</f>
        <v/>
      </c>
      <c r="W29" s="209" t="s">
        <v>5386</v>
      </c>
      <c r="X29" s="209">
        <f>GlobBerMedDisc!AB13</f>
        <v>0</v>
      </c>
      <c r="Y29" s="209" t="s">
        <v>5387</v>
      </c>
      <c r="Z29" s="209" t="str">
        <f>GlobBerMedDisc!AC13</f>
        <v/>
      </c>
      <c r="AA29" s="209" t="s">
        <v>3405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5" t="str">
        <f t="shared" si="1"/>
        <v/>
      </c>
      <c r="C30" s="209" t="s">
        <v>5354</v>
      </c>
      <c r="D30" s="214" t="s">
        <v>596</v>
      </c>
      <c r="E30" s="209" t="s">
        <v>5384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3541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4203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5385</v>
      </c>
      <c r="V30" s="209" t="str">
        <f>GlobBerMedDisc!AA14</f>
        <v/>
      </c>
      <c r="W30" s="209" t="s">
        <v>5386</v>
      </c>
      <c r="X30" s="209">
        <f>GlobBerMedDisc!AB14</f>
        <v>0</v>
      </c>
      <c r="Y30" s="209" t="s">
        <v>5387</v>
      </c>
      <c r="Z30" s="209" t="str">
        <f>GlobBerMedDisc!AC14</f>
        <v/>
      </c>
      <c r="AA30" s="209" t="s">
        <v>3405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5" t="str">
        <f t="shared" si="1"/>
        <v/>
      </c>
      <c r="C31" s="209" t="s">
        <v>5354</v>
      </c>
      <c r="D31" s="214" t="s">
        <v>597</v>
      </c>
      <c r="E31" s="209" t="s">
        <v>5384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3541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4203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5385</v>
      </c>
      <c r="V31" s="209" t="str">
        <f>GlobBerMedDisc!AA15</f>
        <v/>
      </c>
      <c r="W31" s="209" t="s">
        <v>5386</v>
      </c>
      <c r="X31" s="209">
        <f>GlobBerMedDisc!AB15</f>
        <v>0</v>
      </c>
      <c r="Y31" s="209" t="s">
        <v>5387</v>
      </c>
      <c r="Z31" s="209" t="str">
        <f>GlobBerMedDisc!AC15</f>
        <v/>
      </c>
      <c r="AA31" s="209" t="s">
        <v>3405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5" t="str">
        <f t="shared" si="1"/>
        <v/>
      </c>
      <c r="C32" s="209" t="s">
        <v>5354</v>
      </c>
      <c r="D32" s="214" t="s">
        <v>837</v>
      </c>
      <c r="E32" s="209" t="s">
        <v>5384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3541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4203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5385</v>
      </c>
      <c r="V32" s="209" t="str">
        <f>GlobBerMedDisc!AA16</f>
        <v/>
      </c>
      <c r="W32" s="209" t="s">
        <v>5386</v>
      </c>
      <c r="X32" s="209">
        <f>GlobBerMedDisc!AB16</f>
        <v>0</v>
      </c>
      <c r="Y32" s="209" t="s">
        <v>5387</v>
      </c>
      <c r="Z32" s="209" t="str">
        <f>GlobBerMedDisc!AC16</f>
        <v/>
      </c>
      <c r="AA32" s="209" t="s">
        <v>3405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5" t="str">
        <f t="shared" si="1"/>
        <v/>
      </c>
      <c r="C33" s="209" t="s">
        <v>5354</v>
      </c>
      <c r="D33" s="214" t="s">
        <v>851</v>
      </c>
      <c r="E33" s="209" t="s">
        <v>5384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3541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4203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5385</v>
      </c>
      <c r="V33" s="209" t="str">
        <f>GlobBerMedDisc!AA17</f>
        <v/>
      </c>
      <c r="W33" s="209" t="s">
        <v>5386</v>
      </c>
      <c r="X33" s="209">
        <f>GlobBerMedDisc!AB17</f>
        <v>0</v>
      </c>
      <c r="Y33" s="209" t="s">
        <v>5387</v>
      </c>
      <c r="Z33" s="209" t="str">
        <f>GlobBerMedDisc!AC17</f>
        <v/>
      </c>
      <c r="AA33" s="209" t="s">
        <v>3405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5" t="str">
        <f t="shared" si="1"/>
        <v/>
      </c>
      <c r="C34" s="209" t="s">
        <v>5354</v>
      </c>
      <c r="D34" s="214" t="s">
        <v>852</v>
      </c>
      <c r="E34" s="209" t="s">
        <v>5384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3541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4203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5385</v>
      </c>
      <c r="V34" s="209" t="str">
        <f>GlobBerMedDisc!AA18</f>
        <v/>
      </c>
      <c r="W34" s="209" t="s">
        <v>5386</v>
      </c>
      <c r="X34" s="209">
        <f>GlobBerMedDisc!AB18</f>
        <v>0</v>
      </c>
      <c r="Y34" s="209" t="s">
        <v>5387</v>
      </c>
      <c r="Z34" s="209" t="str">
        <f>GlobBerMedDisc!AC18</f>
        <v/>
      </c>
      <c r="AA34" s="209" t="s">
        <v>3405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5" t="str">
        <f t="shared" si="1"/>
        <v/>
      </c>
      <c r="C35" s="209" t="s">
        <v>5354</v>
      </c>
      <c r="D35" s="214" t="s">
        <v>853</v>
      </c>
      <c r="E35" s="209" t="s">
        <v>5384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3541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4203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5385</v>
      </c>
      <c r="V35" s="209" t="str">
        <f>GlobBerMedDisc!AA19</f>
        <v/>
      </c>
      <c r="W35" s="209" t="s">
        <v>5386</v>
      </c>
      <c r="X35" s="209">
        <f>GlobBerMedDisc!AB19</f>
        <v>0</v>
      </c>
      <c r="Y35" s="209" t="s">
        <v>5387</v>
      </c>
      <c r="Z35" s="209" t="str">
        <f>GlobBerMedDisc!AC19</f>
        <v/>
      </c>
      <c r="AA35" s="209" t="s">
        <v>3405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5" t="str">
        <f t="shared" si="1"/>
        <v/>
      </c>
      <c r="C36" s="209" t="s">
        <v>5354</v>
      </c>
      <c r="D36" s="214" t="s">
        <v>854</v>
      </c>
      <c r="E36" s="209" t="s">
        <v>5384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3541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4203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5385</v>
      </c>
      <c r="V36" s="209" t="str">
        <f>GlobBerMedDisc!AA20</f>
        <v/>
      </c>
      <c r="W36" s="209" t="s">
        <v>5386</v>
      </c>
      <c r="X36" s="209">
        <f>GlobBerMedDisc!AB20</f>
        <v>0</v>
      </c>
      <c r="Y36" s="209" t="s">
        <v>5387</v>
      </c>
      <c r="Z36" s="209" t="str">
        <f>GlobBerMedDisc!AC20</f>
        <v/>
      </c>
      <c r="AA36" s="209" t="s">
        <v>3405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5" t="str">
        <f t="shared" si="1"/>
        <v/>
      </c>
      <c r="C37" s="209" t="s">
        <v>5354</v>
      </c>
      <c r="D37" s="214" t="s">
        <v>855</v>
      </c>
      <c r="E37" s="209" t="s">
        <v>5384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3541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4203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5385</v>
      </c>
      <c r="V37" s="209" t="str">
        <f>GlobBerMedDisc!AA21</f>
        <v/>
      </c>
      <c r="W37" s="209" t="s">
        <v>5386</v>
      </c>
      <c r="X37" s="209">
        <f>GlobBerMedDisc!AB21</f>
        <v>0</v>
      </c>
      <c r="Y37" s="209" t="s">
        <v>5387</v>
      </c>
      <c r="Z37" s="209" t="str">
        <f>GlobBerMedDisc!AC21</f>
        <v/>
      </c>
      <c r="AA37" s="209" t="s">
        <v>3405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5" t="str">
        <f t="shared" si="1"/>
        <v/>
      </c>
      <c r="C38" s="209" t="s">
        <v>5354</v>
      </c>
      <c r="D38" s="214" t="s">
        <v>856</v>
      </c>
      <c r="E38" s="209" t="s">
        <v>5384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3541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4203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5385</v>
      </c>
      <c r="V38" s="209" t="str">
        <f>GlobBerMedDisc!AA22</f>
        <v/>
      </c>
      <c r="W38" s="209" t="s">
        <v>5386</v>
      </c>
      <c r="X38" s="209">
        <f>GlobBerMedDisc!AB22</f>
        <v>0</v>
      </c>
      <c r="Y38" s="209" t="s">
        <v>5387</v>
      </c>
      <c r="Z38" s="209" t="str">
        <f>GlobBerMedDisc!AC22</f>
        <v/>
      </c>
      <c r="AA38" s="209" t="s">
        <v>3405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5" t="str">
        <f t="shared" si="1"/>
        <v/>
      </c>
      <c r="C39" s="209" t="s">
        <v>5354</v>
      </c>
      <c r="D39" s="214" t="s">
        <v>857</v>
      </c>
      <c r="E39" s="209" t="s">
        <v>5384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3541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4203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5385</v>
      </c>
      <c r="V39" s="209" t="str">
        <f>GlobBerMedDisc!AA23</f>
        <v/>
      </c>
      <c r="W39" s="209" t="s">
        <v>5386</v>
      </c>
      <c r="X39" s="209">
        <f>GlobBerMedDisc!AB23</f>
        <v>0</v>
      </c>
      <c r="Y39" s="209" t="s">
        <v>5387</v>
      </c>
      <c r="Z39" s="209" t="str">
        <f>GlobBerMedDisc!AC23</f>
        <v/>
      </c>
      <c r="AA39" s="209" t="s">
        <v>3405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5" t="str">
        <f t="shared" si="1"/>
        <v/>
      </c>
      <c r="C40" s="209" t="s">
        <v>5354</v>
      </c>
      <c r="D40" s="214" t="s">
        <v>858</v>
      </c>
      <c r="E40" s="209" t="s">
        <v>5384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3541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4203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5385</v>
      </c>
      <c r="V40" s="209" t="str">
        <f>GlobBerMedDisc!AA24</f>
        <v/>
      </c>
      <c r="W40" s="209" t="s">
        <v>5386</v>
      </c>
      <c r="X40" s="209">
        <f>GlobBerMedDisc!AB24</f>
        <v>0</v>
      </c>
      <c r="Y40" s="209" t="s">
        <v>5387</v>
      </c>
      <c r="Z40" s="209" t="str">
        <f>GlobBerMedDisc!AC24</f>
        <v/>
      </c>
      <c r="AA40" s="209" t="s">
        <v>3405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5" t="str">
        <f t="shared" si="1"/>
        <v/>
      </c>
      <c r="C41" s="209" t="s">
        <v>5354</v>
      </c>
      <c r="D41" s="214" t="s">
        <v>859</v>
      </c>
      <c r="E41" s="209" t="s">
        <v>5384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3541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4203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5385</v>
      </c>
      <c r="V41" s="209" t="str">
        <f>GlobBerMedDisc!AA25</f>
        <v/>
      </c>
      <c r="W41" s="209" t="s">
        <v>5386</v>
      </c>
      <c r="X41" s="209">
        <f>GlobBerMedDisc!AB25</f>
        <v>0</v>
      </c>
      <c r="Y41" s="209" t="s">
        <v>5387</v>
      </c>
      <c r="Z41" s="209" t="str">
        <f>GlobBerMedDisc!AC25</f>
        <v/>
      </c>
      <c r="AA41" s="209" t="s">
        <v>3405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5" t="str">
        <f t="shared" si="1"/>
        <v/>
      </c>
      <c r="C42" s="209" t="s">
        <v>5354</v>
      </c>
      <c r="D42" s="214" t="s">
        <v>860</v>
      </c>
      <c r="E42" s="209" t="s">
        <v>5384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3541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4203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5385</v>
      </c>
      <c r="V42" s="209" t="str">
        <f>GlobBerMedDisc!AA26</f>
        <v/>
      </c>
      <c r="W42" s="209" t="s">
        <v>5386</v>
      </c>
      <c r="X42" s="209">
        <f>GlobBerMedDisc!AB26</f>
        <v>0</v>
      </c>
      <c r="Y42" s="209" t="s">
        <v>5387</v>
      </c>
      <c r="Z42" s="209" t="str">
        <f>GlobBerMedDisc!AC26</f>
        <v/>
      </c>
      <c r="AA42" s="209" t="s">
        <v>3405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5" t="str">
        <f t="shared" si="1"/>
        <v/>
      </c>
      <c r="C43" s="209" t="s">
        <v>5354</v>
      </c>
      <c r="D43" s="214" t="s">
        <v>861</v>
      </c>
      <c r="E43" s="209" t="s">
        <v>5384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3541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4203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5385</v>
      </c>
      <c r="V43" s="209" t="str">
        <f>GlobBerMedDisc!AA27</f>
        <v/>
      </c>
      <c r="W43" s="209" t="s">
        <v>5386</v>
      </c>
      <c r="X43" s="209">
        <f>GlobBerMedDisc!AB27</f>
        <v>0</v>
      </c>
      <c r="Y43" s="209" t="s">
        <v>5387</v>
      </c>
      <c r="Z43" s="209" t="str">
        <f>GlobBerMedDisc!AC27</f>
        <v/>
      </c>
      <c r="AA43" s="209" t="s">
        <v>3405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5" t="str">
        <f t="shared" si="1"/>
        <v/>
      </c>
      <c r="C44" s="209" t="s">
        <v>5354</v>
      </c>
      <c r="D44" s="214" t="s">
        <v>862</v>
      </c>
      <c r="E44" s="209" t="s">
        <v>5384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3541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4203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5385</v>
      </c>
      <c r="V44" s="209" t="str">
        <f>GlobBerMedDisc!AA28</f>
        <v/>
      </c>
      <c r="W44" s="209" t="s">
        <v>5386</v>
      </c>
      <c r="X44" s="209">
        <f>GlobBerMedDisc!AB28</f>
        <v>0</v>
      </c>
      <c r="Y44" s="209" t="s">
        <v>5387</v>
      </c>
      <c r="Z44" s="209" t="str">
        <f>GlobBerMedDisc!AC28</f>
        <v/>
      </c>
      <c r="AA44" s="209" t="s">
        <v>3405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5" t="str">
        <f t="shared" si="1"/>
        <v/>
      </c>
      <c r="C45" s="209" t="s">
        <v>5354</v>
      </c>
      <c r="D45" s="214" t="s">
        <v>5355</v>
      </c>
      <c r="E45" s="209" t="s">
        <v>5384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3541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4203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5385</v>
      </c>
      <c r="V45" s="209" t="str">
        <f>GlobBerMedDisc!AA29</f>
        <v/>
      </c>
      <c r="W45" s="209" t="s">
        <v>5386</v>
      </c>
      <c r="X45" s="209">
        <f>GlobBerMedDisc!AB29</f>
        <v>0</v>
      </c>
      <c r="Y45" s="209" t="s">
        <v>5387</v>
      </c>
      <c r="Z45" s="209" t="str">
        <f>GlobBerMedDisc!AC29</f>
        <v/>
      </c>
      <c r="AA45" s="209" t="s">
        <v>3405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5" t="str">
        <f t="shared" si="1"/>
        <v/>
      </c>
      <c r="C46" s="209" t="s">
        <v>5354</v>
      </c>
      <c r="D46" s="214" t="s">
        <v>5356</v>
      </c>
      <c r="E46" s="209" t="s">
        <v>5384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3541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4203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5385</v>
      </c>
      <c r="V46" s="209" t="str">
        <f>GlobBerMedDisc!AA30</f>
        <v/>
      </c>
      <c r="W46" s="209" t="s">
        <v>5386</v>
      </c>
      <c r="X46" s="209">
        <f>GlobBerMedDisc!AB30</f>
        <v>0</v>
      </c>
      <c r="Y46" s="209" t="s">
        <v>5387</v>
      </c>
      <c r="Z46" s="209" t="str">
        <f>GlobBerMedDisc!AC30</f>
        <v/>
      </c>
      <c r="AA46" s="209" t="s">
        <v>3405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5" t="str">
        <f t="shared" si="1"/>
        <v/>
      </c>
      <c r="C47" s="209" t="s">
        <v>5354</v>
      </c>
      <c r="D47" s="214" t="s">
        <v>5357</v>
      </c>
      <c r="E47" s="209" t="s">
        <v>5384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3541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4203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5385</v>
      </c>
      <c r="V47" s="209" t="str">
        <f>GlobBerMedDisc!AA31</f>
        <v/>
      </c>
      <c r="W47" s="209" t="s">
        <v>5386</v>
      </c>
      <c r="X47" s="209">
        <f>GlobBerMedDisc!AB31</f>
        <v>0</v>
      </c>
      <c r="Y47" s="209" t="s">
        <v>5387</v>
      </c>
      <c r="Z47" s="209" t="str">
        <f>GlobBerMedDisc!AC31</f>
        <v/>
      </c>
      <c r="AA47" s="209" t="s">
        <v>3405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5" t="str">
        <f>ConcatenateKeyValue(E48:T48,"||","^^")</f>
        <v/>
      </c>
      <c r="C48" s="209" t="s">
        <v>5359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5" t="str">
        <f t="shared" ref="B49:B67" si="2">ConcatenateKeyValue(E49:T49,"||","^^")</f>
        <v/>
      </c>
      <c r="C49" s="209" t="s">
        <v>5359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5" t="str">
        <f t="shared" si="2"/>
        <v/>
      </c>
      <c r="C50" s="209" t="s">
        <v>5359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5" t="str">
        <f t="shared" si="2"/>
        <v/>
      </c>
      <c r="C51" s="209" t="s">
        <v>5359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5" t="str">
        <f t="shared" si="2"/>
        <v/>
      </c>
      <c r="C52" s="209" t="s">
        <v>5359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5" t="str">
        <f t="shared" si="2"/>
        <v/>
      </c>
      <c r="C53" s="209" t="s">
        <v>5359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5" t="str">
        <f t="shared" si="2"/>
        <v/>
      </c>
      <c r="C54" s="209" t="s">
        <v>5359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5" t="str">
        <f t="shared" si="2"/>
        <v/>
      </c>
      <c r="C55" s="209" t="s">
        <v>5359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5" t="str">
        <f t="shared" si="2"/>
        <v/>
      </c>
      <c r="C56" s="209" t="s">
        <v>5359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5" t="str">
        <f t="shared" si="2"/>
        <v/>
      </c>
      <c r="C57" s="209" t="s">
        <v>5359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5" t="str">
        <f t="shared" si="2"/>
        <v/>
      </c>
      <c r="C58" s="209" t="s">
        <v>5359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5" t="str">
        <f t="shared" si="2"/>
        <v/>
      </c>
      <c r="C59" s="209" t="s">
        <v>5359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5" t="str">
        <f t="shared" si="2"/>
        <v/>
      </c>
      <c r="C60" s="209" t="s">
        <v>5359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5" t="str">
        <f t="shared" si="2"/>
        <v/>
      </c>
      <c r="C61" s="209" t="s">
        <v>5359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5" t="str">
        <f t="shared" si="2"/>
        <v/>
      </c>
      <c r="C62" s="209" t="s">
        <v>5359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5" t="str">
        <f t="shared" si="2"/>
        <v/>
      </c>
      <c r="C63" s="209" t="s">
        <v>5359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5" t="str">
        <f t="shared" si="2"/>
        <v/>
      </c>
      <c r="C64" s="209" t="s">
        <v>5359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5" t="str">
        <f t="shared" si="2"/>
        <v/>
      </c>
      <c r="C65" s="209" t="s">
        <v>5359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5" t="str">
        <f t="shared" si="2"/>
        <v/>
      </c>
      <c r="C66" s="209" t="s">
        <v>5359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5" t="str">
        <f t="shared" si="2"/>
        <v/>
      </c>
      <c r="C67" s="209" t="s">
        <v>5359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5" t="str">
        <f>PedBerEnt!K3</f>
        <v>Enteraal voeding</v>
      </c>
      <c r="C68" s="209" t="s">
        <v>5447</v>
      </c>
      <c r="D68" s="214" t="s">
        <v>5465</v>
      </c>
      <c r="M68" s="209"/>
    </row>
    <row r="69" spans="1:20" x14ac:dyDescent="0.2">
      <c r="A69" s="209" t="str">
        <f t="shared" si="3"/>
        <v>PedEnt.Voed</v>
      </c>
      <c r="B69" s="805" t="str">
        <f>ConcatenateKeyValue(E69:L69,"||","^^")</f>
        <v/>
      </c>
      <c r="C69" s="209" t="s">
        <v>5447</v>
      </c>
      <c r="D69" s="214" t="s">
        <v>5464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4203</v>
      </c>
      <c r="J69" s="209" t="str">
        <f>PedBerEnt!I4</f>
        <v/>
      </c>
      <c r="K69" s="209" t="s">
        <v>5383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5" t="str">
        <f t="shared" ref="B70:B72" si="4">ConcatenateKeyValue(E70:L70,"||","^^")</f>
        <v/>
      </c>
      <c r="C70" s="209" t="s">
        <v>5447</v>
      </c>
      <c r="D70" s="214" t="s">
        <v>5448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4203</v>
      </c>
      <c r="J70" s="209" t="str">
        <f>PedBerEnt!I5</f>
        <v/>
      </c>
      <c r="K70" s="209" t="s">
        <v>5383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5" t="str">
        <f t="shared" si="4"/>
        <v/>
      </c>
      <c r="C71" s="209" t="s">
        <v>5447</v>
      </c>
      <c r="D71" s="214" t="s">
        <v>5449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4203</v>
      </c>
      <c r="J71" s="209" t="str">
        <f>PedBerEnt!I6</f>
        <v/>
      </c>
      <c r="K71" s="209" t="s">
        <v>5383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5" t="str">
        <f t="shared" si="4"/>
        <v/>
      </c>
      <c r="C72" s="209" t="s">
        <v>5447</v>
      </c>
      <c r="D72" s="214" t="s">
        <v>5449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4203</v>
      </c>
      <c r="J72" s="209" t="str">
        <f>PedBerEnt!I7</f>
        <v/>
      </c>
      <c r="K72" s="209" t="s">
        <v>5383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5" t="str">
        <f>IF(_Ped_Ent_Opm=0,"",_Ped_Ent_Opm)</f>
        <v/>
      </c>
      <c r="C73" s="209" t="s">
        <v>5447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5" t="str">
        <f t="shared" ref="B74:B80" si="6">ConcatenateKeyValue(E74:J74,"||","^^")</f>
        <v>Ingred^^::##::</v>
      </c>
      <c r="C74" s="209" t="s">
        <v>5375</v>
      </c>
      <c r="D74" s="214" t="s">
        <v>5376</v>
      </c>
      <c r="E74" s="209" t="s">
        <v>5382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5383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5" t="str">
        <f t="shared" si="6"/>
        <v/>
      </c>
      <c r="C75" s="209" t="s">
        <v>5375</v>
      </c>
      <c r="D75" s="214" t="s">
        <v>5377</v>
      </c>
      <c r="E75" s="209" t="s">
        <v>5382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5383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5" t="str">
        <f t="shared" si="6"/>
        <v/>
      </c>
      <c r="C76" s="209" t="s">
        <v>5375</v>
      </c>
      <c r="D76" s="214" t="s">
        <v>5378</v>
      </c>
      <c r="E76" s="209" t="s">
        <v>5382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5383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5" t="str">
        <f t="shared" si="6"/>
        <v/>
      </c>
      <c r="C77" s="209" t="s">
        <v>5375</v>
      </c>
      <c r="D77" s="214" t="s">
        <v>240</v>
      </c>
      <c r="E77" s="209" t="s">
        <v>5382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5383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5" t="str">
        <f t="shared" si="6"/>
        <v/>
      </c>
      <c r="C78" s="209" t="s">
        <v>5375</v>
      </c>
      <c r="D78" s="214" t="s">
        <v>5379</v>
      </c>
      <c r="E78" s="209" t="s">
        <v>5382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5383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5" t="str">
        <f t="shared" si="6"/>
        <v/>
      </c>
      <c r="C79" s="209" t="s">
        <v>5375</v>
      </c>
      <c r="D79" s="214" t="s">
        <v>5380</v>
      </c>
      <c r="E79" s="209" t="s">
        <v>5382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5383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5" t="str">
        <f t="shared" si="6"/>
        <v/>
      </c>
      <c r="C80" s="209" t="s">
        <v>5375</v>
      </c>
      <c r="D80" s="214" t="s">
        <v>5381</v>
      </c>
      <c r="E80" s="209" t="s">
        <v>5382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5383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5" t="str">
        <f>IF(_Ped_TPN_Opm=0,"",_Ped_TPN_Opm)</f>
        <v/>
      </c>
      <c r="C81" s="209" t="s">
        <v>5375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5" t="str">
        <f>IF(PedBerIVenPM!I2=0,"",PedBerIVenPM!I2)</f>
        <v/>
      </c>
      <c r="C82" s="209" t="s">
        <v>5360</v>
      </c>
      <c r="D82" s="214" t="s">
        <v>343</v>
      </c>
    </row>
    <row r="83" spans="1:9" x14ac:dyDescent="0.2">
      <c r="A83" s="236" t="str">
        <f t="shared" si="5"/>
        <v>PedAccess.02</v>
      </c>
      <c r="B83" s="805" t="str">
        <f>IF(PedBerIVenPM!I3=0,"",PedBerIVenPM!I3)</f>
        <v/>
      </c>
      <c r="C83" s="209" t="s">
        <v>5360</v>
      </c>
      <c r="D83" s="214" t="s">
        <v>344</v>
      </c>
    </row>
    <row r="84" spans="1:9" x14ac:dyDescent="0.2">
      <c r="A84" s="236" t="str">
        <f t="shared" si="5"/>
        <v>PedAccess.03</v>
      </c>
      <c r="B84" s="805" t="str">
        <f>IF(PedBerIVenPM!I4=0,"",PedBerIVenPM!I4)</f>
        <v/>
      </c>
      <c r="C84" s="209" t="s">
        <v>5360</v>
      </c>
      <c r="D84" s="214" t="s">
        <v>345</v>
      </c>
    </row>
    <row r="85" spans="1:9" x14ac:dyDescent="0.2">
      <c r="A85" s="236" t="str">
        <f t="shared" si="5"/>
        <v>PedAccess.04</v>
      </c>
      <c r="B85" s="805" t="str">
        <f>IF(PedBerIVenPM!I5=0,"",PedBerIVenPM!I5)</f>
        <v/>
      </c>
      <c r="C85" s="209" t="s">
        <v>5360</v>
      </c>
      <c r="D85" s="214" t="s">
        <v>346</v>
      </c>
    </row>
    <row r="86" spans="1:9" x14ac:dyDescent="0.2">
      <c r="A86" s="236" t="str">
        <f t="shared" si="5"/>
        <v>PedAccess.05</v>
      </c>
      <c r="B86" s="805" t="str">
        <f>IF(PedBerIVenPM!I6=0,"",PedBerIVenPM!I6)</f>
        <v/>
      </c>
      <c r="C86" s="209" t="s">
        <v>5360</v>
      </c>
      <c r="D86" s="214" t="s">
        <v>347</v>
      </c>
    </row>
    <row r="87" spans="1:9" x14ac:dyDescent="0.2">
      <c r="A87" s="236" t="str">
        <f t="shared" si="5"/>
        <v>PedAccess.06</v>
      </c>
      <c r="B87" s="805" t="str">
        <f>IF(PedBerIVenPM!I7=0,"",PedBerIVenPM!I7)</f>
        <v/>
      </c>
      <c r="C87" s="209" t="s">
        <v>5360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5" t="str">
        <f>IF(PedBerIVenPM!I9=0,"",PedBerIVenPM!I9)</f>
        <v/>
      </c>
      <c r="C88" s="209" t="s">
        <v>5360</v>
      </c>
      <c r="D88" s="214" t="s">
        <v>356</v>
      </c>
    </row>
    <row r="89" spans="1:9" x14ac:dyDescent="0.2">
      <c r="A89" s="236" t="str">
        <f t="shared" si="5"/>
        <v>PedPM.01</v>
      </c>
      <c r="B89" s="805" t="str">
        <f>PedBerIVenPM!I21</f>
        <v/>
      </c>
      <c r="C89" s="209" t="s">
        <v>5361</v>
      </c>
      <c r="D89" s="214" t="s">
        <v>343</v>
      </c>
    </row>
    <row r="90" spans="1:9" x14ac:dyDescent="0.2">
      <c r="A90" s="236" t="str">
        <f t="shared" si="5"/>
        <v>PedLab.Opname</v>
      </c>
      <c r="B90" s="806" t="str">
        <f>IF(PedBerLab!B39="","",PedBerLab!A39&amp;"::"&amp;PedBerLab!B39)</f>
        <v/>
      </c>
      <c r="C90" s="209" t="s">
        <v>5362</v>
      </c>
      <c r="D90" s="209" t="s">
        <v>301</v>
      </c>
    </row>
    <row r="91" spans="1:9" x14ac:dyDescent="0.2">
      <c r="A91" s="236" t="str">
        <f t="shared" si="5"/>
        <v>PedLab.14:00uur</v>
      </c>
      <c r="B91" s="806" t="str">
        <f>IF(PedBerLab!B40="","",PedBerLab!A40&amp;"::"&amp;PedBerLab!B40)</f>
        <v/>
      </c>
      <c r="C91" s="209" t="s">
        <v>5362</v>
      </c>
      <c r="D91" s="209" t="s">
        <v>5370</v>
      </c>
    </row>
    <row r="92" spans="1:9" x14ac:dyDescent="0.2">
      <c r="A92" s="236" t="str">
        <f t="shared" si="5"/>
        <v>PedLab.19:00uur</v>
      </c>
      <c r="B92" s="806" t="str">
        <f>IF(PedBerLab!B41="","",PedBerLab!A41&amp;"::"&amp;PedBerLab!B41)</f>
        <v/>
      </c>
      <c r="C92" s="209" t="s">
        <v>5362</v>
      </c>
      <c r="D92" s="209" t="s">
        <v>5369</v>
      </c>
    </row>
    <row r="93" spans="1:9" x14ac:dyDescent="0.2">
      <c r="A93" s="236" t="str">
        <f t="shared" si="5"/>
        <v>PedLab.24:00uur</v>
      </c>
      <c r="B93" s="806" t="str">
        <f>IF(PedBerLab!B42="","",PedBerLab!A42&amp;"::"&amp;PedBerLab!B42)</f>
        <v/>
      </c>
      <c r="C93" s="209" t="s">
        <v>5362</v>
      </c>
      <c r="D93" s="209" t="s">
        <v>5371</v>
      </c>
    </row>
    <row r="94" spans="1:9" x14ac:dyDescent="0.2">
      <c r="A94" s="236" t="str">
        <f t="shared" si="5"/>
        <v>PedLab.06:00uur</v>
      </c>
      <c r="B94" s="806" t="str">
        <f>IF(PedBerLab!B43="","",PedBerLab!A43&amp;"::"&amp;PedBerLab!B43)</f>
        <v/>
      </c>
      <c r="C94" s="209" t="s">
        <v>5362</v>
      </c>
      <c r="D94" s="209" t="s">
        <v>5372</v>
      </c>
    </row>
    <row r="95" spans="1:9" x14ac:dyDescent="0.2">
      <c r="A95" s="236" t="str">
        <f t="shared" si="5"/>
        <v>PedLab.Opm</v>
      </c>
      <c r="B95" s="805" t="str">
        <f>IF(_Ped_Lab_Opm=0,"",_Ped_Lab_Opm)</f>
        <v/>
      </c>
      <c r="C95" s="209" t="s">
        <v>5362</v>
      </c>
      <c r="D95" s="209" t="s">
        <v>356</v>
      </c>
    </row>
    <row r="96" spans="1:9" x14ac:dyDescent="0.2">
      <c r="A96" s="236" t="str">
        <f t="shared" si="5"/>
        <v>PedAfspr.01</v>
      </c>
      <c r="B96" s="805" t="str">
        <f>IF(PedBerAfspr!B47=0,"",PedBerAfspr!A47&amp;": "&amp;PedBerAfspr!B47)</f>
        <v xml:space="preserve">Controles: </v>
      </c>
      <c r="C96" s="209" t="s">
        <v>5363</v>
      </c>
      <c r="D96" s="211" t="s">
        <v>343</v>
      </c>
    </row>
    <row r="97" spans="1:10" x14ac:dyDescent="0.2">
      <c r="A97" s="236" t="str">
        <f t="shared" si="5"/>
        <v>PedAfspr.02</v>
      </c>
      <c r="B97" s="805" t="str">
        <f>IF(PedBerAfspr!B48=0,"",PedBerAfspr!A48&amp;": "&amp;PedBerAfspr!B48)</f>
        <v xml:space="preserve">Onderzoek: </v>
      </c>
      <c r="C97" s="209" t="s">
        <v>5363</v>
      </c>
      <c r="D97" s="211" t="s">
        <v>344</v>
      </c>
    </row>
    <row r="98" spans="1:10" x14ac:dyDescent="0.2">
      <c r="A98" s="236" t="str">
        <f t="shared" si="5"/>
        <v>PedAfspr.03</v>
      </c>
      <c r="B98" s="805" t="str">
        <f>IF(PedBerAfspr!B49=0,"",PedBerAfspr!A49&amp;": "&amp;PedBerAfspr!B49)</f>
        <v xml:space="preserve">Instellingen: </v>
      </c>
      <c r="C98" s="209" t="s">
        <v>5363</v>
      </c>
      <c r="D98" s="211" t="s">
        <v>345</v>
      </c>
    </row>
    <row r="99" spans="1:10" x14ac:dyDescent="0.2">
      <c r="A99" s="236" t="str">
        <f t="shared" si="5"/>
        <v>PedAfspr.04</v>
      </c>
      <c r="B99" s="805" t="str">
        <f>IF(PedBerAfspr!B50=0,"",PedBerAfspr!A50&amp;": "&amp;PedBerAfspr!B50)</f>
        <v xml:space="preserve">Overig:  - </v>
      </c>
      <c r="C99" s="209" t="s">
        <v>5363</v>
      </c>
      <c r="D99" s="211" t="s">
        <v>346</v>
      </c>
    </row>
    <row r="100" spans="1:10" x14ac:dyDescent="0.2">
      <c r="A100" s="236" t="str">
        <f t="shared" si="5"/>
        <v>PedIntake.Energie</v>
      </c>
      <c r="B100" s="805" t="str">
        <f>PedBerTot!M3</f>
        <v>0 kcal/kg</v>
      </c>
      <c r="C100" s="209" t="s">
        <v>5364</v>
      </c>
      <c r="D100" s="350" t="s">
        <v>424</v>
      </c>
    </row>
    <row r="101" spans="1:10" x14ac:dyDescent="0.2">
      <c r="A101" s="236" t="str">
        <f t="shared" si="5"/>
        <v>PedIntake.Vocht</v>
      </c>
      <c r="B101" s="805" t="str">
        <f>PedBerTot!M4</f>
        <v>0 ml/kg</v>
      </c>
      <c r="C101" s="209" t="s">
        <v>5364</v>
      </c>
      <c r="D101" s="350" t="s">
        <v>5365</v>
      </c>
      <c r="J101" s="209"/>
    </row>
    <row r="102" spans="1:10" x14ac:dyDescent="0.2">
      <c r="A102" s="236" t="str">
        <f t="shared" si="5"/>
        <v>PedIntake.Glucose</v>
      </c>
      <c r="B102" s="805" t="str">
        <f>PedBerTot!M5</f>
        <v>0 gram/kg</v>
      </c>
      <c r="C102" s="209" t="s">
        <v>5364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5" t="str">
        <f>PedBerTot!M6</f>
        <v>0 gram/kg</v>
      </c>
      <c r="C103" s="209" t="s">
        <v>5364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5" t="str">
        <f>PedBerTot!M7</f>
        <v>0 gram/kg</v>
      </c>
      <c r="C104" s="209" t="s">
        <v>5364</v>
      </c>
      <c r="D104" s="350" t="s">
        <v>5381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5" t="str">
        <f>PedBerTot!M8</f>
        <v>0 mmol/kg</v>
      </c>
      <c r="C105" s="209" t="s">
        <v>5364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5" t="str">
        <f>PedBerTot!M9</f>
        <v>0 mmol/kg</v>
      </c>
      <c r="C106" s="209" t="s">
        <v>5364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5" t="str">
        <f>PedBerTot!M10</f>
        <v>0 mmol/kg</v>
      </c>
      <c r="C107" s="209" t="s">
        <v>5364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5" t="str">
        <f>PedBerTot!M11</f>
        <v>0 mmol/kg</v>
      </c>
      <c r="C108" s="209" t="s">
        <v>5364</v>
      </c>
      <c r="D108" s="209" t="s">
        <v>169</v>
      </c>
    </row>
    <row r="109" spans="1:10" x14ac:dyDescent="0.2">
      <c r="A109" s="236" t="str">
        <f t="shared" si="5"/>
        <v>PedIntake.Fosfaat</v>
      </c>
      <c r="B109" s="805" t="str">
        <f>PedBerTot!M12</f>
        <v>0 mmol/kg</v>
      </c>
      <c r="C109" s="209" t="s">
        <v>5364</v>
      </c>
      <c r="D109" s="209" t="s">
        <v>170</v>
      </c>
    </row>
    <row r="110" spans="1:10" x14ac:dyDescent="0.2">
      <c r="A110" s="236" t="str">
        <f t="shared" si="5"/>
        <v>PedIntake.Magnesium</v>
      </c>
      <c r="B110" s="805" t="str">
        <f>PedBerTot!M13</f>
        <v>0 mmol/kg</v>
      </c>
      <c r="C110" s="209" t="s">
        <v>5364</v>
      </c>
      <c r="D110" s="209" t="s">
        <v>246</v>
      </c>
    </row>
    <row r="111" spans="1:10" x14ac:dyDescent="0.2">
      <c r="A111" s="236" t="str">
        <f t="shared" si="5"/>
        <v>PedIntake.Ijzer</v>
      </c>
      <c r="B111" s="805" t="str">
        <f>PedBerTot!M14</f>
        <v>0 mmol/kg</v>
      </c>
      <c r="C111" s="209" t="s">
        <v>5364</v>
      </c>
      <c r="D111" s="209" t="s">
        <v>5368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5" t="str">
        <f>PedBerTot!M15</f>
        <v>0 IE/kg</v>
      </c>
      <c r="C112" s="209" t="s">
        <v>5364</v>
      </c>
      <c r="D112" s="209" t="s">
        <v>5367</v>
      </c>
    </row>
    <row r="113" spans="1:24" s="208" customFormat="1" x14ac:dyDescent="0.2">
      <c r="A113" s="236" t="str">
        <f t="shared" si="5"/>
        <v>NeoEnt.Extra</v>
      </c>
      <c r="B113" s="805" t="str">
        <f>IF(Var_Neo_InfB_Ent_Extra=2,"Nee",IF(Var_Neo_InfB_Ent_Extra=1,"Ja",""))</f>
        <v>Nee</v>
      </c>
      <c r="C113" s="209" t="s">
        <v>5461</v>
      </c>
      <c r="D113" s="209" t="s">
        <v>5388</v>
      </c>
    </row>
    <row r="114" spans="1:24" s="208" customFormat="1" x14ac:dyDescent="0.2">
      <c r="A114" s="236" t="str">
        <f t="shared" si="5"/>
        <v>NeoEnt.Voed.01</v>
      </c>
      <c r="B114" s="805" t="str">
        <f>ConcatenateKeyValue(E114:J114,"||","^^")</f>
        <v/>
      </c>
      <c r="C114" s="209" t="s">
        <v>5461</v>
      </c>
      <c r="D114" s="214" t="s">
        <v>5450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4203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5" t="str">
        <f t="shared" ref="B115:B125" si="7">ConcatenateKeyValue(E115:J115,"||","^^")</f>
        <v>Naam^^Nutrilon Nenatal BMF</v>
      </c>
      <c r="C115" s="209" t="s">
        <v>5461</v>
      </c>
      <c r="D115" s="214" t="s">
        <v>5451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4203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5" t="str">
        <f t="shared" si="7"/>
        <v>Naam^^BMF||Hoev^^0 gram</v>
      </c>
      <c r="C116" s="209" t="s">
        <v>5461</v>
      </c>
      <c r="D116" s="214" t="s">
        <v>5452</v>
      </c>
      <c r="E116" s="209" t="s">
        <v>363</v>
      </c>
      <c r="F116" s="209" t="s">
        <v>5440</v>
      </c>
      <c r="G116" s="209" t="s">
        <v>5392</v>
      </c>
      <c r="H116" s="209" t="str">
        <f>IF(NeoBerInfB!M11&gt;0,NeoBerInfB!M11,"")</f>
        <v/>
      </c>
      <c r="I116" s="209" t="s">
        <v>4203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5" t="str">
        <f t="shared" si="7"/>
        <v/>
      </c>
      <c r="C117" s="209" t="s">
        <v>5461</v>
      </c>
      <c r="D117" s="214" t="s">
        <v>5453</v>
      </c>
      <c r="E117" s="209" t="s">
        <v>363</v>
      </c>
      <c r="F117" s="209" t="str">
        <f>NeoBerInfB!P12</f>
        <v/>
      </c>
      <c r="G117" s="209" t="s">
        <v>5392</v>
      </c>
      <c r="H117" s="209" t="str">
        <f>IF(NeoBerInfB!M12&gt;0,NeoBerInfB!M12,"")</f>
        <v/>
      </c>
      <c r="I117" s="209" t="s">
        <v>4203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5" t="str">
        <f t="shared" si="7"/>
        <v/>
      </c>
      <c r="C118" s="209" t="s">
        <v>5461</v>
      </c>
      <c r="D118" s="214" t="s">
        <v>5454</v>
      </c>
      <c r="E118" s="209" t="s">
        <v>363</v>
      </c>
      <c r="F118" s="209" t="str">
        <f>NeoBerInfB!P13</f>
        <v/>
      </c>
      <c r="G118" s="209" t="s">
        <v>5392</v>
      </c>
      <c r="H118" s="209" t="str">
        <f>IF(NeoBerInfB!M13&gt;0,NeoBerInfB!M13,"")</f>
        <v/>
      </c>
      <c r="I118" s="209" t="s">
        <v>4203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5" t="str">
        <f t="shared" si="7"/>
        <v/>
      </c>
      <c r="C119" s="209" t="s">
        <v>5461</v>
      </c>
      <c r="D119" s="214" t="s">
        <v>5455</v>
      </c>
      <c r="E119" s="209" t="s">
        <v>363</v>
      </c>
      <c r="F119" s="209" t="str">
        <f>NeoBerInfB!P14</f>
        <v/>
      </c>
      <c r="G119" s="209" t="s">
        <v>5392</v>
      </c>
      <c r="H119" s="209" t="str">
        <f>IF(NeoBerInfB!M14&gt;0,NeoBerInfB!M14,"")</f>
        <v/>
      </c>
      <c r="I119" s="209" t="s">
        <v>4203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5" t="str">
        <f t="shared" si="7"/>
        <v/>
      </c>
      <c r="C120" s="209" t="s">
        <v>5461</v>
      </c>
      <c r="D120" s="214" t="s">
        <v>5456</v>
      </c>
      <c r="E120" s="209" t="s">
        <v>363</v>
      </c>
      <c r="F120" s="209" t="str">
        <f>NeoBerInfB!P15</f>
        <v/>
      </c>
      <c r="G120" s="209" t="s">
        <v>5392</v>
      </c>
      <c r="H120" s="209" t="str">
        <f>IF(NeoBerInfB!M15&gt;0,NeoBerInfB!M15,"")</f>
        <v/>
      </c>
      <c r="I120" s="209" t="s">
        <v>4203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5" t="str">
        <f t="shared" si="7"/>
        <v/>
      </c>
      <c r="C121" s="209" t="s">
        <v>5461</v>
      </c>
      <c r="D121" s="214" t="s">
        <v>5457</v>
      </c>
      <c r="E121" s="209" t="s">
        <v>363</v>
      </c>
      <c r="F121" s="209" t="str">
        <f>NeoBerInfB!P16</f>
        <v/>
      </c>
      <c r="G121" s="209" t="s">
        <v>5392</v>
      </c>
      <c r="H121" s="209" t="str">
        <f>IF(NeoBerInfB!M16&gt;0,NeoBerInfB!M16,"")</f>
        <v/>
      </c>
      <c r="I121" s="209" t="s">
        <v>4203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5" t="str">
        <f t="shared" si="7"/>
        <v/>
      </c>
      <c r="C122" s="209" t="s">
        <v>5461</v>
      </c>
      <c r="D122" s="214" t="s">
        <v>5458</v>
      </c>
      <c r="E122" s="209" t="s">
        <v>363</v>
      </c>
      <c r="F122" s="209" t="str">
        <f>NeoBerInfB!P17</f>
        <v/>
      </c>
      <c r="G122" s="209" t="s">
        <v>5392</v>
      </c>
      <c r="H122" s="209" t="str">
        <f>IF(NeoBerInfB!M17&gt;0,NeoBerInfB!M17,"")</f>
        <v/>
      </c>
      <c r="I122" s="209" t="s">
        <v>4203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5" t="str">
        <f t="shared" si="7"/>
        <v/>
      </c>
      <c r="C123" s="209" t="s">
        <v>5461</v>
      </c>
      <c r="D123" s="214" t="s">
        <v>5459</v>
      </c>
      <c r="E123" s="209" t="s">
        <v>363</v>
      </c>
      <c r="F123" s="209" t="str">
        <f>NeoBerInfB!P18</f>
        <v/>
      </c>
      <c r="G123" s="209" t="s">
        <v>5392</v>
      </c>
      <c r="H123" s="209" t="str">
        <f>IF(NeoBerInfB!M18&gt;0,NeoBerInfB!M18,"")</f>
        <v/>
      </c>
      <c r="I123" s="209" t="s">
        <v>4203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5" t="str">
        <f t="shared" si="7"/>
        <v/>
      </c>
      <c r="C124" s="209" t="s">
        <v>5461</v>
      </c>
      <c r="D124" s="214" t="s">
        <v>5460</v>
      </c>
      <c r="E124" s="209" t="s">
        <v>363</v>
      </c>
      <c r="F124" s="209" t="str">
        <f>NeoBerInfB!P19</f>
        <v/>
      </c>
      <c r="G124" s="209" t="s">
        <v>5392</v>
      </c>
      <c r="H124" s="209" t="str">
        <f>IF(NeoBerInfB!M19&gt;0,NeoBerInfB!M19,"")</f>
        <v/>
      </c>
      <c r="I124" s="209" t="s">
        <v>4203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5" t="str">
        <f t="shared" si="7"/>
        <v>Naam^^Arterielijn: 12 ml NaCl 0,45% + hep. (5EH/ml)</v>
      </c>
      <c r="C125" s="209" t="s">
        <v>5389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5388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5" t="str">
        <f>ConcatenateKeyValue(E126:X126,"||","^^")</f>
        <v/>
      </c>
      <c r="C126" s="209" t="s">
        <v>5390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5388</v>
      </c>
      <c r="V126" s="209" t="str">
        <f>IF(AND(F126&lt;&gt;"",NeoBerInfB!I23),"Extra","")</f>
        <v/>
      </c>
      <c r="W126" s="209" t="s">
        <v>5387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5" t="str">
        <f t="shared" ref="B127:B135" si="8">ConcatenateKeyValue(E127:X127,"||","^^")</f>
        <v/>
      </c>
      <c r="C127" s="209" t="s">
        <v>5390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5388</v>
      </c>
      <c r="V127" s="209" t="str">
        <f>IF(AND(F127&lt;&gt;"",NeoBerInfB!I24),"Extra","")</f>
        <v/>
      </c>
      <c r="W127" s="209" t="s">
        <v>5387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5" t="str">
        <f t="shared" si="8"/>
        <v/>
      </c>
      <c r="C128" s="209" t="s">
        <v>5390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5388</v>
      </c>
      <c r="V128" s="209" t="str">
        <f>IF(AND(F128&lt;&gt;"",NeoBerInfB!I25),"Extra","")</f>
        <v/>
      </c>
      <c r="W128" s="209" t="s">
        <v>5387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5" t="str">
        <f t="shared" si="8"/>
        <v/>
      </c>
      <c r="C129" s="209" t="s">
        <v>5390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5388</v>
      </c>
      <c r="V129" s="209" t="str">
        <f>IF(AND(F129&lt;&gt;"",NeoBerInfB!I26),"Extra","")</f>
        <v/>
      </c>
      <c r="W129" s="209" t="s">
        <v>5387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5" t="str">
        <f t="shared" si="8"/>
        <v/>
      </c>
      <c r="C130" s="209" t="s">
        <v>5390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5388</v>
      </c>
      <c r="V130" s="209" t="str">
        <f>IF(AND(F130&lt;&gt;"",NeoBerInfB!I27),"Extra","")</f>
        <v/>
      </c>
      <c r="W130" s="209" t="s">
        <v>5387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5" t="str">
        <f t="shared" si="8"/>
        <v/>
      </c>
      <c r="C131" s="209" t="s">
        <v>5390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5388</v>
      </c>
      <c r="V131" s="209" t="str">
        <f>IF(AND(F131&lt;&gt;"",NeoBerInfB!I28),"Extra","")</f>
        <v/>
      </c>
      <c r="W131" s="209" t="s">
        <v>5387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5" t="str">
        <f t="shared" si="8"/>
        <v/>
      </c>
      <c r="C132" s="209" t="s">
        <v>5390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5388</v>
      </c>
      <c r="V132" s="209" t="str">
        <f>IF(AND(F132&lt;&gt;"",NeoBerInfB!I29),"Extra","")</f>
        <v/>
      </c>
      <c r="W132" s="209" t="s">
        <v>5387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5" t="str">
        <f t="shared" si="8"/>
        <v/>
      </c>
      <c r="C133" s="209" t="s">
        <v>5390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5388</v>
      </c>
      <c r="V133" s="209" t="str">
        <f>IF(AND(F133&lt;&gt;"",NeoBerInfB!I30),"Extra","")</f>
        <v/>
      </c>
      <c r="W133" s="209" t="s">
        <v>5387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5" t="str">
        <f t="shared" si="8"/>
        <v/>
      </c>
      <c r="C134" s="209" t="s">
        <v>5390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5388</v>
      </c>
      <c r="V134" s="209" t="str">
        <f>IF(AND(F134&lt;&gt;"",NeoBerInfB!I31),"Extra","")</f>
        <v/>
      </c>
      <c r="W134" s="209" t="s">
        <v>5387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5" t="str">
        <f t="shared" si="8"/>
        <v/>
      </c>
      <c r="C135" s="209" t="s">
        <v>5390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5388</v>
      </c>
      <c r="V135" s="209" t="str">
        <f>IF(AND(F135&lt;&gt;"",NeoBerInfB!I32),"Extra","")</f>
        <v/>
      </c>
      <c r="W135" s="209" t="s">
        <v>5387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5">
        <f>NeoBerInfB!B36</f>
        <v>0</v>
      </c>
      <c r="C136" s="209" t="s">
        <v>5390</v>
      </c>
      <c r="D136" s="214" t="s">
        <v>5462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5">
        <f>NeoBerInfB!B37</f>
        <v>0</v>
      </c>
      <c r="C137" s="209" t="s">
        <v>5390</v>
      </c>
      <c r="D137" s="214" t="s">
        <v>5463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5" t="str">
        <f>ConcatenateKeyValue(E138:L138,"||","^^")</f>
        <v>Volume^^0 mL</v>
      </c>
      <c r="C138" s="209" t="s">
        <v>5391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5388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5" t="str">
        <f t="shared" ref="B139:B140" si="10">ConcatenateKeyValue(E139:L139,"||","^^")</f>
        <v>Volume^^0 mL</v>
      </c>
      <c r="C139" s="209" t="s">
        <v>5391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5388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5" t="str">
        <f t="shared" si="10"/>
        <v>Volume^^0 mL</v>
      </c>
      <c r="C140" s="209" t="s">
        <v>5391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5388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5" t="str">
        <f ca="1">ConcatenateKeyValue(E141:J141,"||","^^")</f>
        <v>Naam^^Intralipid 20% (incl vitintra)||Volume^^0 ml</v>
      </c>
      <c r="C141" s="209" t="s">
        <v>5393</v>
      </c>
      <c r="D141" s="209" t="s">
        <v>5381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5" t="str">
        <f ca="1">ConcatenateKeyValue(E142:J142,"||","^^")</f>
        <v/>
      </c>
      <c r="C142" s="209" t="s">
        <v>5393</v>
      </c>
      <c r="D142" s="209" t="s">
        <v>5394</v>
      </c>
      <c r="E142" s="209" t="s">
        <v>5382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5383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5" t="str">
        <f>NeoBerInfB!AL58</f>
        <v/>
      </c>
      <c r="C143" s="209" t="s">
        <v>499</v>
      </c>
      <c r="D143" s="350" t="s">
        <v>5365</v>
      </c>
    </row>
    <row r="144" spans="1:24" x14ac:dyDescent="0.2">
      <c r="A144" s="236" t="str">
        <f t="shared" si="9"/>
        <v>NeoIntake.Energy</v>
      </c>
      <c r="B144" s="805" t="str">
        <f>NeoBerInfB!AU58</f>
        <v/>
      </c>
      <c r="C144" s="209" t="s">
        <v>499</v>
      </c>
      <c r="D144" s="350" t="s">
        <v>5366</v>
      </c>
    </row>
    <row r="145" spans="1:15" x14ac:dyDescent="0.2">
      <c r="A145" s="236" t="str">
        <f t="shared" si="9"/>
        <v>NeoIntake.Glucose</v>
      </c>
      <c r="B145" s="805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5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5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6" t="str">
        <f>NeoBerInfB!AW58</f>
        <v/>
      </c>
      <c r="C148" s="209" t="s">
        <v>499</v>
      </c>
      <c r="D148" s="350" t="s">
        <v>5367</v>
      </c>
    </row>
    <row r="149" spans="1:15" x14ac:dyDescent="0.2">
      <c r="A149" s="236" t="str">
        <f t="shared" si="9"/>
        <v>NeoIntake.Ijzer</v>
      </c>
      <c r="B149" s="806" t="str">
        <f>NeoBerInfB!AX58</f>
        <v/>
      </c>
      <c r="C149" s="209" t="s">
        <v>499</v>
      </c>
      <c r="D149" s="209" t="s">
        <v>5368</v>
      </c>
      <c r="N149" s="208"/>
      <c r="O149" s="209"/>
    </row>
    <row r="150" spans="1:15" x14ac:dyDescent="0.2">
      <c r="A150" s="236" t="str">
        <f t="shared" si="9"/>
        <v>NeoIntake.Natrium</v>
      </c>
      <c r="B150" s="806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6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6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6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6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6" t="str">
        <f>NeoGuiInfB!F62</f>
        <v/>
      </c>
      <c r="C155" s="209" t="s">
        <v>5395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6" t="str">
        <f>NeoGuiInfB!F63</f>
        <v/>
      </c>
      <c r="C156" s="209" t="s">
        <v>5395</v>
      </c>
      <c r="D156" s="209" t="s">
        <v>5396</v>
      </c>
      <c r="N156" s="209"/>
    </row>
    <row r="157" spans="1:15" x14ac:dyDescent="0.2">
      <c r="A157" s="236" t="str">
        <f t="shared" si="9"/>
        <v>NeoLab.16:00uur</v>
      </c>
      <c r="B157" s="806" t="str">
        <f>NeoGuiInfB!F64</f>
        <v/>
      </c>
      <c r="C157" s="209" t="s">
        <v>5395</v>
      </c>
      <c r="D157" s="209" t="s">
        <v>5397</v>
      </c>
      <c r="N157" s="209"/>
    </row>
    <row r="158" spans="1:15" x14ac:dyDescent="0.2">
      <c r="A158" s="236" t="str">
        <f t="shared" si="9"/>
        <v>NeoLab.20:00uur</v>
      </c>
      <c r="B158" s="806" t="str">
        <f>NeoGuiInfB!F65</f>
        <v/>
      </c>
      <c r="C158" s="209" t="s">
        <v>5395</v>
      </c>
      <c r="D158" s="209" t="s">
        <v>5398</v>
      </c>
      <c r="N158" s="209"/>
    </row>
    <row r="159" spans="1:15" x14ac:dyDescent="0.2">
      <c r="A159" s="236" t="str">
        <f t="shared" si="9"/>
        <v>NeoLab.24:00uur</v>
      </c>
      <c r="B159" s="806" t="str">
        <f>NeoGuiInfB!F66</f>
        <v/>
      </c>
      <c r="C159" s="209" t="s">
        <v>5395</v>
      </c>
      <c r="D159" s="209" t="s">
        <v>5371</v>
      </c>
    </row>
    <row r="160" spans="1:15" x14ac:dyDescent="0.2">
      <c r="A160" s="236" t="str">
        <f t="shared" si="9"/>
        <v>NeoLab.04:00uur</v>
      </c>
      <c r="B160" s="806" t="str">
        <f>NeoGuiInfB!F67</f>
        <v/>
      </c>
      <c r="C160" s="209" t="s">
        <v>5395</v>
      </c>
      <c r="D160" s="209" t="s">
        <v>5399</v>
      </c>
    </row>
    <row r="161" spans="1:14" x14ac:dyDescent="0.2">
      <c r="A161" s="236" t="str">
        <f t="shared" si="9"/>
        <v>NeoLab.Zat 08:00uur</v>
      </c>
      <c r="B161" s="806" t="str">
        <f>NeoGuiInfB!F68</f>
        <v/>
      </c>
      <c r="C161" s="209" t="s">
        <v>5395</v>
      </c>
      <c r="D161" s="209" t="s">
        <v>5400</v>
      </c>
    </row>
    <row r="162" spans="1:14" x14ac:dyDescent="0.2">
      <c r="A162" s="236" t="str">
        <f t="shared" si="9"/>
        <v>NeoLab.Zon 08:00uur</v>
      </c>
      <c r="B162" s="806" t="str">
        <f>NeoGuiInfB!F69</f>
        <v/>
      </c>
      <c r="C162" s="209" t="s">
        <v>5395</v>
      </c>
      <c r="D162" s="209" t="s">
        <v>5442</v>
      </c>
    </row>
    <row r="163" spans="1:14" x14ac:dyDescent="0.2">
      <c r="A163" s="236" t="str">
        <f t="shared" si="9"/>
        <v>NeoLab.Mnd 08:00uur</v>
      </c>
      <c r="B163" s="806" t="str">
        <f>NeoGuiInfB!F70</f>
        <v/>
      </c>
      <c r="C163" s="209" t="s">
        <v>5395</v>
      </c>
      <c r="D163" s="209" t="s">
        <v>5441</v>
      </c>
    </row>
    <row r="164" spans="1:14" x14ac:dyDescent="0.2">
      <c r="A164" s="236" t="str">
        <f t="shared" si="9"/>
        <v>NeoLab.Opmerking</v>
      </c>
      <c r="B164" s="805" t="str">
        <f>IF(_Neo_Lab_Opm=0,"",_Neo_Lab_Opm)</f>
        <v/>
      </c>
      <c r="C164" s="209" t="s">
        <v>5395</v>
      </c>
      <c r="D164" s="209" t="s">
        <v>184</v>
      </c>
    </row>
    <row r="165" spans="1:14" x14ac:dyDescent="0.2">
      <c r="A165" s="236" t="str">
        <f t="shared" si="9"/>
        <v>NeoAfspr.01</v>
      </c>
      <c r="B165" s="805" t="str">
        <f>IF(NeoGuiAfspr!D45="","",NeoGuiAfspr!C45&amp;": "&amp;NeoGuiAfspr!D45)</f>
        <v/>
      </c>
      <c r="C165" s="209" t="s">
        <v>5401</v>
      </c>
      <c r="D165" s="211" t="s">
        <v>343</v>
      </c>
    </row>
    <row r="166" spans="1:14" x14ac:dyDescent="0.2">
      <c r="A166" s="236" t="str">
        <f t="shared" si="9"/>
        <v>NeoAfspr.02</v>
      </c>
      <c r="B166" s="805" t="str">
        <f>IF(NeoGuiAfspr!D46="","",NeoGuiAfspr!C46&amp;": "&amp;NeoGuiAfspr!D46)</f>
        <v/>
      </c>
      <c r="C166" s="209" t="s">
        <v>5401</v>
      </c>
      <c r="D166" s="211" t="s">
        <v>344</v>
      </c>
    </row>
    <row r="167" spans="1:14" x14ac:dyDescent="0.2">
      <c r="A167" s="236" t="str">
        <f t="shared" si="9"/>
        <v>NeoAfspr.03</v>
      </c>
      <c r="B167" s="805" t="str">
        <f>IF(NeoGuiAfspr!D47="","",NeoGuiAfspr!C47&amp;": "&amp;NeoGuiAfspr!D47)</f>
        <v/>
      </c>
      <c r="C167" s="209" t="s">
        <v>5401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5" t="str">
        <f>IF(NeoGuiAfspr!D48="","",NeoGuiAfspr!C48&amp;": "&amp;NeoGuiAfspr!D48)</f>
        <v/>
      </c>
      <c r="C168" s="209" t="s">
        <v>5401</v>
      </c>
      <c r="D168" s="211" t="s">
        <v>346</v>
      </c>
    </row>
    <row r="169" spans="1:14" x14ac:dyDescent="0.2">
      <c r="A169" s="236" t="str">
        <f t="shared" si="9"/>
        <v>NeoAfspr.05</v>
      </c>
      <c r="B169" s="805" t="str">
        <f>IF(NeoGuiAfspr!D49="","",NeoGuiAfspr!C49&amp;": "&amp;NeoGuiAfspr!D49)</f>
        <v/>
      </c>
      <c r="C169" s="209" t="s">
        <v>5401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3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2"/>
  <sheetViews>
    <sheetView zoomScaleNormal="100" workbookViewId="0">
      <pane xSplit="1" ySplit="1" topLeftCell="B584" activePane="bottomRight" state="frozen"/>
      <selection activeCell="C22" sqref="C22"/>
      <selection pane="topRight" activeCell="C22" sqref="C22"/>
      <selection pane="bottomLeft" activeCell="C22" sqref="C22"/>
      <selection pane="bottomRight" activeCell="A591" sqref="A59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5287</v>
      </c>
      <c r="B7" s="208" t="str">
        <f>IF(ISBLANK(GlobBerLab!$B$10),"",GlobBerLab!$B$10)</f>
        <v/>
      </c>
      <c r="C7" s="98"/>
    </row>
    <row r="8" spans="1:6" x14ac:dyDescent="0.2">
      <c r="A8" s="208" t="s">
        <v>5288</v>
      </c>
      <c r="B8" s="208" t="str">
        <f>IF(ISBLANK(GlobBerLab!$B$12),"",GlobBerLab!$B$12)</f>
        <v/>
      </c>
      <c r="C8" s="98"/>
    </row>
    <row r="9" spans="1:6" x14ac:dyDescent="0.2">
      <c r="A9" s="208" t="s">
        <v>5289</v>
      </c>
      <c r="B9" s="208" t="str">
        <f>IF(ISBLANK(GlobBerLab!$B$9),"",GlobBerLab!$B$9)</f>
        <v/>
      </c>
      <c r="C9" s="98"/>
    </row>
    <row r="10" spans="1:6" x14ac:dyDescent="0.2">
      <c r="A10" s="208" t="s">
        <v>5290</v>
      </c>
      <c r="B10" s="208" t="str">
        <f>IF(ISBLANK(GlobBerLab!$B$4),"",GlobBerLab!$B$4)</f>
        <v/>
      </c>
      <c r="C10" s="98"/>
    </row>
    <row r="11" spans="1:6" x14ac:dyDescent="0.2">
      <c r="A11" s="208" t="s">
        <v>5291</v>
      </c>
      <c r="B11" s="208" t="str">
        <f>IF(ISBLANK(GlobBerLab!$B$3),"",GlobBerLab!$B$3)</f>
        <v/>
      </c>
      <c r="C11" s="98"/>
    </row>
    <row r="12" spans="1:6" x14ac:dyDescent="0.2">
      <c r="A12" s="208" t="s">
        <v>5292</v>
      </c>
      <c r="B12" s="208" t="str">
        <f>IF(ISBLANK(GlobBerLab!$B$8),"",GlobBerLab!$B$8)</f>
        <v/>
      </c>
      <c r="C12" s="98"/>
    </row>
    <row r="13" spans="1:6" x14ac:dyDescent="0.2">
      <c r="A13" s="208" t="s">
        <v>5293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5294</v>
      </c>
      <c r="B14" s="208" t="str">
        <f>IF(ISBLANK(GlobBerLab!$B$7),"",GlobBerLab!$B$7)</f>
        <v/>
      </c>
      <c r="C14" s="98"/>
    </row>
    <row r="15" spans="1:6" x14ac:dyDescent="0.2">
      <c r="A15" s="208" t="s">
        <v>5295</v>
      </c>
      <c r="B15" s="208" t="str">
        <f>IF(ISBLANK(GlobBerLab!$B$14),"",GlobBerLab!$B$14)</f>
        <v/>
      </c>
      <c r="C15" s="98"/>
    </row>
    <row r="16" spans="1:6" x14ac:dyDescent="0.2">
      <c r="A16" s="208" t="s">
        <v>5296</v>
      </c>
      <c r="B16" s="208" t="str">
        <f>IF(ISBLANK(GlobBerLab!$B$2),"",GlobBerLab!$B$2)</f>
        <v/>
      </c>
      <c r="C16" s="98"/>
    </row>
    <row r="17" spans="1:3" x14ac:dyDescent="0.2">
      <c r="A17" s="208" t="s">
        <v>5297</v>
      </c>
      <c r="B17" s="208" t="str">
        <f>IF(ISBLANK(GlobBerLab!$B$11),"",GlobBerLab!$B$11)</f>
        <v/>
      </c>
      <c r="C17" s="98"/>
    </row>
    <row r="18" spans="1:3" x14ac:dyDescent="0.2">
      <c r="A18" s="208" t="s">
        <v>5298</v>
      </c>
      <c r="B18" s="208" t="str">
        <f>IF(ISBLANK(GlobBerLab!$B$5),"",GlobBerLab!$B$5)</f>
        <v/>
      </c>
      <c r="C18" s="98"/>
    </row>
    <row r="19" spans="1:3" x14ac:dyDescent="0.2">
      <c r="A19" s="208" t="s">
        <v>5299</v>
      </c>
      <c r="B19" s="208" t="str">
        <f>IF(ISBLANK(GlobBerLab!$B$1),"",GlobBerLab!$B$1)</f>
        <v/>
      </c>
      <c r="C19" s="98"/>
    </row>
    <row r="20" spans="1:3" x14ac:dyDescent="0.2">
      <c r="A20" s="208" t="s">
        <v>5300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3" x14ac:dyDescent="0.2">
      <c r="A49" s="208" t="s">
        <v>1788</v>
      </c>
      <c r="B49" t="str">
        <f>IF(ISBLANK(GlobBerMedDisc!$AJ$30),"",GlobBerMedDisc!$AJ$30)</f>
        <v/>
      </c>
      <c r="C49" s="350"/>
    </row>
    <row r="50" spans="1:3" x14ac:dyDescent="0.2">
      <c r="A50" s="208" t="s">
        <v>1789</v>
      </c>
      <c r="B50" t="str">
        <f>IF(ISBLANK(GlobBerMedDisc!$AJ$31),"",GlobBerMedDisc!$AJ$31)</f>
        <v/>
      </c>
      <c r="C50" s="350"/>
    </row>
    <row r="51" spans="1:3" x14ac:dyDescent="0.2">
      <c r="A51" s="208" t="s">
        <v>1790</v>
      </c>
      <c r="B51" t="str">
        <f>IF(ISBLANK(GlobBerMedDisc!$F$2),"",GlobBerMedDisc!$F$2)</f>
        <v/>
      </c>
      <c r="C51" s="350"/>
    </row>
    <row r="52" spans="1:3" x14ac:dyDescent="0.2">
      <c r="A52" s="208" t="s">
        <v>1791</v>
      </c>
      <c r="B52" t="str">
        <f>IF(ISBLANK(GlobBerMedDisc!$F$3),"",GlobBerMedDisc!$F$3)</f>
        <v/>
      </c>
      <c r="C52" s="350"/>
    </row>
    <row r="53" spans="1:3" x14ac:dyDescent="0.2">
      <c r="A53" s="208" t="s">
        <v>1792</v>
      </c>
      <c r="B53" t="str">
        <f>IF(ISBLANK(GlobBerMedDisc!$F$4),"",GlobBerMedDisc!$F$4)</f>
        <v/>
      </c>
      <c r="C53" s="350"/>
    </row>
    <row r="54" spans="1:3" x14ac:dyDescent="0.2">
      <c r="A54" s="208" t="s">
        <v>1793</v>
      </c>
      <c r="B54" t="str">
        <f>IF(ISBLANK(GlobBerMedDisc!$F$5),"",GlobBerMedDisc!$F$5)</f>
        <v/>
      </c>
      <c r="C54" s="350"/>
    </row>
    <row r="55" spans="1:3" x14ac:dyDescent="0.2">
      <c r="A55" s="208" t="s">
        <v>1794</v>
      </c>
      <c r="B55" t="str">
        <f>IF(ISBLANK(GlobBerMedDisc!$F$6),"",GlobBerMedDisc!$F$6)</f>
        <v/>
      </c>
      <c r="C55" s="350"/>
    </row>
    <row r="56" spans="1:3" x14ac:dyDescent="0.2">
      <c r="A56" s="208" t="s">
        <v>1795</v>
      </c>
      <c r="B56" t="str">
        <f>IF(ISBLANK(GlobBerMedDisc!$F$7),"",GlobBerMedDisc!$F$7)</f>
        <v/>
      </c>
      <c r="C56" s="350"/>
    </row>
    <row r="57" spans="1:3" x14ac:dyDescent="0.2">
      <c r="A57" s="208" t="s">
        <v>1796</v>
      </c>
      <c r="B57" t="str">
        <f>IF(ISBLANK(GlobBerMedDisc!$F$8),"",GlobBerMedDisc!$F$8)</f>
        <v/>
      </c>
      <c r="C57" s="350"/>
    </row>
    <row r="58" spans="1:3" x14ac:dyDescent="0.2">
      <c r="A58" s="208" t="s">
        <v>1797</v>
      </c>
      <c r="B58" t="str">
        <f>IF(ISBLANK(GlobBerMedDisc!$F$9),"",GlobBerMedDisc!$F$9)</f>
        <v/>
      </c>
      <c r="C58" s="350"/>
    </row>
    <row r="59" spans="1:3" x14ac:dyDescent="0.2">
      <c r="A59" s="208" t="s">
        <v>1798</v>
      </c>
      <c r="B59" t="str">
        <f>IF(ISBLANK(GlobBerMedDisc!$F$10),"",GlobBerMedDisc!$F$10)</f>
        <v/>
      </c>
      <c r="C59" s="350"/>
    </row>
    <row r="60" spans="1:3" x14ac:dyDescent="0.2">
      <c r="A60" s="208" t="s">
        <v>1799</v>
      </c>
      <c r="B60" t="str">
        <f>IF(ISBLANK(GlobBerMedDisc!$F$11),"",GlobBerMedDisc!$F$11)</f>
        <v/>
      </c>
      <c r="C60" s="350"/>
    </row>
    <row r="61" spans="1:3" x14ac:dyDescent="0.2">
      <c r="A61" s="208" t="s">
        <v>1800</v>
      </c>
      <c r="B61" t="str">
        <f>IF(ISBLANK(GlobBerMedDisc!$F$12),"",GlobBerMedDisc!$F$12)</f>
        <v/>
      </c>
      <c r="C61" s="350"/>
    </row>
    <row r="62" spans="1:3" x14ac:dyDescent="0.2">
      <c r="A62" s="208" t="s">
        <v>1801</v>
      </c>
      <c r="B62" t="str">
        <f>IF(ISBLANK(GlobBerMedDisc!$F$13),"",GlobBerMedDisc!$F$13)</f>
        <v/>
      </c>
      <c r="C62" s="350"/>
    </row>
    <row r="63" spans="1:3" x14ac:dyDescent="0.2">
      <c r="A63" s="208" t="s">
        <v>1802</v>
      </c>
      <c r="B63" t="str">
        <f>IF(ISBLANK(GlobBerMedDisc!$F$14),"",GlobBerMedDisc!$F$14)</f>
        <v/>
      </c>
      <c r="C63" s="350"/>
    </row>
    <row r="64" spans="1:3" x14ac:dyDescent="0.2">
      <c r="A64" s="208" t="s">
        <v>1803</v>
      </c>
      <c r="B64" t="str">
        <f>IF(ISBLANK(GlobBerMedDisc!$F$15),"",GlobBerMedDisc!$F$15)</f>
        <v/>
      </c>
      <c r="C64" s="350"/>
    </row>
    <row r="65" spans="1:3" x14ac:dyDescent="0.2">
      <c r="A65" s="208" t="s">
        <v>1804</v>
      </c>
      <c r="B65" t="str">
        <f>IF(ISBLANK(GlobBerMedDisc!$F$16),"",GlobBerMedDisc!$F$16)</f>
        <v/>
      </c>
      <c r="C65" s="350"/>
    </row>
    <row r="66" spans="1:3" x14ac:dyDescent="0.2">
      <c r="A66" s="208" t="s">
        <v>1805</v>
      </c>
      <c r="B66" t="str">
        <f>IF(ISBLANK(GlobBerMedDisc!$F$17),"",GlobBerMedDisc!$F$17)</f>
        <v/>
      </c>
      <c r="C66" s="350"/>
    </row>
    <row r="67" spans="1:3" x14ac:dyDescent="0.2">
      <c r="A67" s="208" t="s">
        <v>1806</v>
      </c>
      <c r="B67" t="str">
        <f>IF(ISBLANK(GlobBerMedDisc!$F$18),"",GlobBerMedDisc!$F$18)</f>
        <v/>
      </c>
      <c r="C67" s="350"/>
    </row>
    <row r="68" spans="1:3" x14ac:dyDescent="0.2">
      <c r="A68" s="208" t="s">
        <v>1807</v>
      </c>
      <c r="B68" t="str">
        <f>IF(ISBLANK(GlobBerMedDisc!$F$19),"",GlobBerMedDisc!$F$19)</f>
        <v/>
      </c>
      <c r="C68" s="350"/>
    </row>
    <row r="69" spans="1:3" x14ac:dyDescent="0.2">
      <c r="A69" s="208" t="s">
        <v>1808</v>
      </c>
      <c r="B69" t="str">
        <f>IF(ISBLANK(GlobBerMedDisc!$F$20),"",GlobBerMedDisc!$F$20)</f>
        <v/>
      </c>
      <c r="C69" s="350"/>
    </row>
    <row r="70" spans="1:3" x14ac:dyDescent="0.2">
      <c r="A70" s="208" t="s">
        <v>1809</v>
      </c>
      <c r="B70" t="str">
        <f>IF(ISBLANK(GlobBerMedDisc!$F$21),"",GlobBerMedDisc!$F$21)</f>
        <v/>
      </c>
      <c r="C70" s="350"/>
    </row>
    <row r="71" spans="1:3" x14ac:dyDescent="0.2">
      <c r="A71" s="208" t="s">
        <v>1810</v>
      </c>
      <c r="B71" t="str">
        <f>IF(ISBLANK(GlobBerMedDisc!$F$22),"",GlobBerMedDisc!$F$22)</f>
        <v/>
      </c>
      <c r="C71" s="350"/>
    </row>
    <row r="72" spans="1:3" x14ac:dyDescent="0.2">
      <c r="A72" s="208" t="s">
        <v>1811</v>
      </c>
      <c r="B72" t="str">
        <f>IF(ISBLANK(GlobBerMedDisc!$F$23),"",GlobBerMedDisc!$F$23)</f>
        <v/>
      </c>
      <c r="C72" s="350"/>
    </row>
    <row r="73" spans="1:3" x14ac:dyDescent="0.2">
      <c r="A73" s="208" t="s">
        <v>1812</v>
      </c>
      <c r="B73" t="str">
        <f>IF(ISBLANK(GlobBerMedDisc!$F$24),"",GlobBerMedDisc!$F$24)</f>
        <v/>
      </c>
      <c r="C73" s="350"/>
    </row>
    <row r="74" spans="1:3" x14ac:dyDescent="0.2">
      <c r="A74" s="208" t="s">
        <v>1813</v>
      </c>
      <c r="B74" t="str">
        <f>IF(ISBLANK(GlobBerMedDisc!$F$25),"",GlobBerMedDisc!$F$25)</f>
        <v/>
      </c>
      <c r="C74" s="350"/>
    </row>
    <row r="75" spans="1:3" x14ac:dyDescent="0.2">
      <c r="A75" s="208" t="s">
        <v>1814</v>
      </c>
      <c r="B75" t="str">
        <f>IF(ISBLANK(GlobBerMedDisc!$F$26),"",GlobBerMedDisc!$F$26)</f>
        <v/>
      </c>
      <c r="C75" s="350"/>
    </row>
    <row r="76" spans="1:3" x14ac:dyDescent="0.2">
      <c r="A76" s="208" t="s">
        <v>1815</v>
      </c>
      <c r="B76" t="str">
        <f>IF(ISBLANK(GlobBerMedDisc!$F$27),"",GlobBerMedDisc!$F$27)</f>
        <v/>
      </c>
      <c r="C76" s="350"/>
    </row>
    <row r="77" spans="1:3" x14ac:dyDescent="0.2">
      <c r="A77" s="208" t="s">
        <v>1816</v>
      </c>
      <c r="B77" t="str">
        <f>IF(ISBLANK(GlobBerMedDisc!$F$28),"",GlobBerMedDisc!$F$28)</f>
        <v/>
      </c>
      <c r="C77" s="350"/>
    </row>
    <row r="78" spans="1:3" x14ac:dyDescent="0.2">
      <c r="A78" s="208" t="s">
        <v>1817</v>
      </c>
      <c r="B78" t="str">
        <f>IF(ISBLANK(GlobBerMedDisc!$F$29),"",GlobBerMedDisc!$F$29)</f>
        <v/>
      </c>
      <c r="C78" s="350"/>
    </row>
    <row r="79" spans="1:3" x14ac:dyDescent="0.2">
      <c r="A79" s="208" t="s">
        <v>1818</v>
      </c>
      <c r="B79" t="str">
        <f>IF(ISBLANK(GlobBerMedDisc!$F$30),"",GlobBerMedDisc!$F$30)</f>
        <v/>
      </c>
      <c r="C79" s="350"/>
    </row>
    <row r="80" spans="1:3" x14ac:dyDescent="0.2">
      <c r="A80" s="208" t="s">
        <v>1819</v>
      </c>
      <c r="B80" t="str">
        <f>IF(ISBLANK(GlobBerMedDisc!$F$31),"",GlobBerMedDisc!$F$31)</f>
        <v/>
      </c>
      <c r="C80" s="350"/>
    </row>
    <row r="81" spans="1:3" x14ac:dyDescent="0.2">
      <c r="A81" s="208" t="s">
        <v>1820</v>
      </c>
      <c r="B81">
        <f>IF(ISBLANK(GlobBerMedDisc!$G$2),"",GlobBerMedDisc!$G$2)</f>
        <v>0</v>
      </c>
      <c r="C81" s="210">
        <v>0</v>
      </c>
    </row>
    <row r="82" spans="1:3" x14ac:dyDescent="0.2">
      <c r="A82" s="208" t="s">
        <v>1821</v>
      </c>
      <c r="B82">
        <f>IF(ISBLANK(GlobBerMedDisc!$G$3),"",GlobBerMedDisc!$G$3)</f>
        <v>0</v>
      </c>
      <c r="C82" s="210">
        <v>0</v>
      </c>
    </row>
    <row r="83" spans="1:3" x14ac:dyDescent="0.2">
      <c r="A83" s="208" t="s">
        <v>1822</v>
      </c>
      <c r="B83">
        <f>IF(ISBLANK(GlobBerMedDisc!$G$4),"",GlobBerMedDisc!$G$4)</f>
        <v>0</v>
      </c>
      <c r="C83" s="210">
        <v>0</v>
      </c>
    </row>
    <row r="84" spans="1:3" x14ac:dyDescent="0.2">
      <c r="A84" s="208" t="s">
        <v>1823</v>
      </c>
      <c r="B84">
        <f>IF(ISBLANK(GlobBerMedDisc!$G$5),"",GlobBerMedDisc!$G$5)</f>
        <v>0</v>
      </c>
      <c r="C84" s="210">
        <v>0</v>
      </c>
    </row>
    <row r="85" spans="1:3" x14ac:dyDescent="0.2">
      <c r="A85" s="208" t="s">
        <v>1824</v>
      </c>
      <c r="B85" s="208">
        <f>IF(ISBLANK(GlobBerMedDisc!$G$6),"",GlobBerMedDisc!$G$6)</f>
        <v>0</v>
      </c>
      <c r="C85" s="210">
        <v>0</v>
      </c>
    </row>
    <row r="86" spans="1:3" x14ac:dyDescent="0.2">
      <c r="A86" s="208" t="s">
        <v>1825</v>
      </c>
      <c r="B86" s="208">
        <f>IF(ISBLANK(GlobBerMedDisc!$G$7),"",GlobBerMedDisc!$G$7)</f>
        <v>0</v>
      </c>
      <c r="C86" s="210">
        <v>0</v>
      </c>
    </row>
    <row r="87" spans="1:3" x14ac:dyDescent="0.2">
      <c r="A87" s="208" t="s">
        <v>1826</v>
      </c>
      <c r="B87" s="208">
        <f>IF(ISBLANK(GlobBerMedDisc!$G$8),"",GlobBerMedDisc!$G$8)</f>
        <v>0</v>
      </c>
      <c r="C87" s="210">
        <v>0</v>
      </c>
    </row>
    <row r="88" spans="1:3" x14ac:dyDescent="0.2">
      <c r="A88" s="208" t="s">
        <v>1827</v>
      </c>
      <c r="B88" s="208">
        <f>IF(ISBLANK(GlobBerMedDisc!$G$9),"",GlobBerMedDisc!$G$9)</f>
        <v>0</v>
      </c>
      <c r="C88" s="210">
        <v>0</v>
      </c>
    </row>
    <row r="89" spans="1:3" x14ac:dyDescent="0.2">
      <c r="A89" s="208" t="s">
        <v>1828</v>
      </c>
      <c r="B89" s="208">
        <f>IF(ISBLANK(GlobBerMedDisc!$G$10),"",GlobBerMedDisc!$G$10)</f>
        <v>0</v>
      </c>
      <c r="C89" s="210">
        <v>0</v>
      </c>
    </row>
    <row r="90" spans="1:3" x14ac:dyDescent="0.2">
      <c r="A90" s="208" t="s">
        <v>1829</v>
      </c>
      <c r="B90" s="208">
        <f>IF(ISBLANK(GlobBerMedDisc!$G$11),"",GlobBerMedDisc!$G$11)</f>
        <v>0</v>
      </c>
      <c r="C90" s="210">
        <v>0</v>
      </c>
    </row>
    <row r="91" spans="1:3" x14ac:dyDescent="0.2">
      <c r="A91" s="208" t="s">
        <v>1830</v>
      </c>
      <c r="B91" s="208">
        <f>IF(ISBLANK(GlobBerMedDisc!$G$12),"",GlobBerMedDisc!$G$12)</f>
        <v>0</v>
      </c>
      <c r="C91" s="210">
        <v>0</v>
      </c>
    </row>
    <row r="92" spans="1:3" x14ac:dyDescent="0.2">
      <c r="A92" s="208" t="s">
        <v>1831</v>
      </c>
      <c r="B92" s="208">
        <f>IF(ISBLANK(GlobBerMedDisc!$G$13),"",GlobBerMedDisc!$G$13)</f>
        <v>0</v>
      </c>
      <c r="C92" s="210">
        <v>0</v>
      </c>
    </row>
    <row r="93" spans="1:3" x14ac:dyDescent="0.2">
      <c r="A93" s="208" t="s">
        <v>1832</v>
      </c>
      <c r="B93">
        <f>IF(ISBLANK(GlobBerMedDisc!$G$14),"",GlobBerMedDisc!$G$14)</f>
        <v>0</v>
      </c>
      <c r="C93" s="210">
        <v>0</v>
      </c>
    </row>
    <row r="94" spans="1:3" x14ac:dyDescent="0.2">
      <c r="A94" s="208" t="s">
        <v>1833</v>
      </c>
      <c r="B94">
        <f>IF(ISBLANK(GlobBerMedDisc!$G$15),"",GlobBerMedDisc!$G$15)</f>
        <v>0</v>
      </c>
      <c r="C94" s="210">
        <v>0</v>
      </c>
    </row>
    <row r="95" spans="1:3" x14ac:dyDescent="0.2">
      <c r="A95" s="208" t="s">
        <v>1834</v>
      </c>
      <c r="B95">
        <f>IF(ISBLANK(GlobBerMedDisc!$G$16),"",GlobBerMedDisc!$G$16)</f>
        <v>0</v>
      </c>
      <c r="C95" s="210">
        <v>0</v>
      </c>
    </row>
    <row r="96" spans="1:3" x14ac:dyDescent="0.2">
      <c r="A96" s="208" t="s">
        <v>1835</v>
      </c>
      <c r="B96">
        <f>IF(ISBLANK(GlobBerMedDisc!$G$17),"",GlobBerMedDisc!$G$17)</f>
        <v>0</v>
      </c>
      <c r="C96" s="210">
        <v>0</v>
      </c>
    </row>
    <row r="97" spans="1:3" x14ac:dyDescent="0.2">
      <c r="A97" s="208" t="s">
        <v>1836</v>
      </c>
      <c r="B97">
        <f>IF(ISBLANK(GlobBerMedDisc!$G$18),"",GlobBerMedDisc!$G$18)</f>
        <v>0</v>
      </c>
      <c r="C97" s="210">
        <v>0</v>
      </c>
    </row>
    <row r="98" spans="1:3" x14ac:dyDescent="0.2">
      <c r="A98" s="208" t="s">
        <v>1837</v>
      </c>
      <c r="B98">
        <f>IF(ISBLANK(GlobBerMedDisc!$G$19),"",GlobBerMedDisc!$G$19)</f>
        <v>0</v>
      </c>
      <c r="C98" s="210">
        <v>0</v>
      </c>
    </row>
    <row r="99" spans="1:3" x14ac:dyDescent="0.2">
      <c r="A99" s="208" t="s">
        <v>1838</v>
      </c>
      <c r="B99">
        <f>IF(ISBLANK(GlobBerMedDisc!$G$20),"",GlobBerMedDisc!$G$20)</f>
        <v>0</v>
      </c>
      <c r="C99" s="210">
        <v>0</v>
      </c>
    </row>
    <row r="100" spans="1:3" x14ac:dyDescent="0.2">
      <c r="A100" s="208" t="s">
        <v>1839</v>
      </c>
      <c r="B100">
        <f>IF(ISBLANK(GlobBerMedDisc!$G$21),"",GlobBerMedDisc!$G$21)</f>
        <v>0</v>
      </c>
      <c r="C100" s="210">
        <v>0</v>
      </c>
    </row>
    <row r="101" spans="1:3" x14ac:dyDescent="0.2">
      <c r="A101" s="208" t="s">
        <v>1840</v>
      </c>
      <c r="B101">
        <f>IF(ISBLANK(GlobBerMedDisc!$G$22),"",GlobBerMedDisc!$G$22)</f>
        <v>0</v>
      </c>
      <c r="C101" s="210">
        <v>0</v>
      </c>
    </row>
    <row r="102" spans="1:3" x14ac:dyDescent="0.2">
      <c r="A102" s="208" t="s">
        <v>1841</v>
      </c>
      <c r="B102">
        <f>IF(ISBLANK(GlobBerMedDisc!$G$23),"",GlobBerMedDisc!$G$23)</f>
        <v>0</v>
      </c>
      <c r="C102" s="210">
        <v>0</v>
      </c>
    </row>
    <row r="103" spans="1:3" x14ac:dyDescent="0.2">
      <c r="A103" s="208" t="s">
        <v>1842</v>
      </c>
      <c r="B103">
        <f>IF(ISBLANK(GlobBerMedDisc!$G$24),"",GlobBerMedDisc!$G$24)</f>
        <v>0</v>
      </c>
      <c r="C103" s="210">
        <v>0</v>
      </c>
    </row>
    <row r="104" spans="1:3" x14ac:dyDescent="0.2">
      <c r="A104" s="208" t="s">
        <v>1843</v>
      </c>
      <c r="B104">
        <f>IF(ISBLANK(GlobBerMedDisc!$G$25),"",GlobBerMedDisc!$G$25)</f>
        <v>0</v>
      </c>
      <c r="C104" s="210">
        <v>0</v>
      </c>
    </row>
    <row r="105" spans="1:3" x14ac:dyDescent="0.2">
      <c r="A105" s="208" t="s">
        <v>1844</v>
      </c>
      <c r="B105">
        <f>IF(ISBLANK(GlobBerMedDisc!$G$26),"",GlobBerMedDisc!$G$26)</f>
        <v>0</v>
      </c>
      <c r="C105" s="210">
        <v>0</v>
      </c>
    </row>
    <row r="106" spans="1:3" x14ac:dyDescent="0.2">
      <c r="A106" s="208" t="s">
        <v>1845</v>
      </c>
      <c r="B106">
        <f>IF(ISBLANK(GlobBerMedDisc!$G$27),"",GlobBerMedDisc!$G$27)</f>
        <v>0</v>
      </c>
      <c r="C106" s="210">
        <v>0</v>
      </c>
    </row>
    <row r="107" spans="1:3" x14ac:dyDescent="0.2">
      <c r="A107" s="208" t="s">
        <v>1846</v>
      </c>
      <c r="B107">
        <f>IF(ISBLANK(GlobBerMedDisc!$G$28),"",GlobBerMedDisc!$G$28)</f>
        <v>0</v>
      </c>
      <c r="C107" s="210">
        <v>0</v>
      </c>
    </row>
    <row r="108" spans="1:3" x14ac:dyDescent="0.2">
      <c r="A108" s="208" t="s">
        <v>1847</v>
      </c>
      <c r="B108">
        <f>IF(ISBLANK(GlobBerMedDisc!$G$29),"",GlobBerMedDisc!$G$29)</f>
        <v>0</v>
      </c>
      <c r="C108" s="210">
        <v>0</v>
      </c>
    </row>
    <row r="109" spans="1:3" x14ac:dyDescent="0.2">
      <c r="A109" s="208" t="s">
        <v>1848</v>
      </c>
      <c r="B109">
        <f>IF(ISBLANK(GlobBerMedDisc!$G$30),"",GlobBerMedDisc!$G$30)</f>
        <v>0</v>
      </c>
      <c r="C109" s="210">
        <v>0</v>
      </c>
    </row>
    <row r="110" spans="1:3" x14ac:dyDescent="0.2">
      <c r="A110" s="208" t="s">
        <v>1849</v>
      </c>
      <c r="B110">
        <f>IF(ISBLANK(GlobBerMedDisc!$G$31),"",GlobBerMedDisc!$G$31)</f>
        <v>0</v>
      </c>
      <c r="C110" s="210">
        <v>0</v>
      </c>
    </row>
    <row r="111" spans="1:3" x14ac:dyDescent="0.2">
      <c r="A111" s="208" t="s">
        <v>1850</v>
      </c>
      <c r="B111" t="str">
        <f>IF(ISBLANK(GlobBerMedDisc!$AM$2),"",GlobBerMedDisc!$AM$2)</f>
        <v/>
      </c>
      <c r="C111" s="99"/>
    </row>
    <row r="112" spans="1:3" x14ac:dyDescent="0.2">
      <c r="A112" s="208" t="s">
        <v>1851</v>
      </c>
      <c r="B112" t="str">
        <f>IF(ISBLANK(GlobBerMedDisc!$AM$3),"",GlobBerMedDisc!$AM$3)</f>
        <v/>
      </c>
      <c r="C112" s="99"/>
    </row>
    <row r="113" spans="1:3" x14ac:dyDescent="0.2">
      <c r="A113" s="208" t="s">
        <v>1852</v>
      </c>
      <c r="B113" t="str">
        <f>IF(ISBLANK(GlobBerMedDisc!$AM$4),"",GlobBerMedDisc!$AM$4)</f>
        <v/>
      </c>
      <c r="C113" s="99"/>
    </row>
    <row r="114" spans="1:3" x14ac:dyDescent="0.2">
      <c r="A114" s="208" t="s">
        <v>1853</v>
      </c>
      <c r="B114" t="str">
        <f>IF(ISBLANK(GlobBerMedDisc!$AM$5),"",GlobBerMedDisc!$AM$5)</f>
        <v/>
      </c>
      <c r="C114" s="99"/>
    </row>
    <row r="115" spans="1:3" x14ac:dyDescent="0.2">
      <c r="A115" s="208" t="s">
        <v>1854</v>
      </c>
      <c r="B115" t="str">
        <f>IF(ISBLANK(GlobBerMedDisc!$AM$6),"",GlobBerMedDisc!$AM$6)</f>
        <v/>
      </c>
      <c r="C115" s="99"/>
    </row>
    <row r="116" spans="1:3" x14ac:dyDescent="0.2">
      <c r="A116" s="208" t="s">
        <v>1855</v>
      </c>
      <c r="B116" t="str">
        <f>IF(ISBLANK(GlobBerMedDisc!$AM$7),"",GlobBerMedDisc!$AM$7)</f>
        <v/>
      </c>
      <c r="C116" s="99"/>
    </row>
    <row r="117" spans="1:3" x14ac:dyDescent="0.2">
      <c r="A117" s="208" t="s">
        <v>1856</v>
      </c>
      <c r="B117" t="str">
        <f>IF(ISBLANK(GlobBerMedDisc!$AM$8),"",GlobBerMedDisc!$AM$8)</f>
        <v/>
      </c>
      <c r="C117" s="99"/>
    </row>
    <row r="118" spans="1:3" x14ac:dyDescent="0.2">
      <c r="A118" s="208" t="s">
        <v>1857</v>
      </c>
      <c r="B118" t="str">
        <f>IF(ISBLANK(GlobBerMedDisc!$AM$9),"",GlobBerMedDisc!$AM$9)</f>
        <v/>
      </c>
      <c r="C118" s="99"/>
    </row>
    <row r="119" spans="1:3" x14ac:dyDescent="0.2">
      <c r="A119" s="208" t="s">
        <v>1858</v>
      </c>
      <c r="B119" t="str">
        <f>IF(ISBLANK(GlobBerMedDisc!$AM$10),"",GlobBerMedDisc!$AM$10)</f>
        <v/>
      </c>
      <c r="C119" s="99"/>
    </row>
    <row r="120" spans="1:3" x14ac:dyDescent="0.2">
      <c r="A120" s="208" t="s">
        <v>1859</v>
      </c>
      <c r="B120" t="str">
        <f>IF(ISBLANK(GlobBerMedDisc!$AM$11),"",GlobBerMedDisc!$AM$11)</f>
        <v/>
      </c>
      <c r="C120" s="99"/>
    </row>
    <row r="121" spans="1:3" x14ac:dyDescent="0.2">
      <c r="A121" s="208" t="s">
        <v>1860</v>
      </c>
      <c r="B121" t="str">
        <f>IF(ISBLANK(GlobBerMedDisc!$AM$12),"",GlobBerMedDisc!$AM$12)</f>
        <v/>
      </c>
      <c r="C121" s="99"/>
    </row>
    <row r="122" spans="1:3" x14ac:dyDescent="0.2">
      <c r="A122" s="208" t="s">
        <v>1861</v>
      </c>
      <c r="B122" t="str">
        <f>IF(ISBLANK(GlobBerMedDisc!$AM$13),"",GlobBerMedDisc!$AM$13)</f>
        <v/>
      </c>
      <c r="C122" s="99"/>
    </row>
    <row r="123" spans="1:3" x14ac:dyDescent="0.2">
      <c r="A123" s="208" t="s">
        <v>1862</v>
      </c>
      <c r="B123" t="str">
        <f>IF(ISBLANK(GlobBerMedDisc!$AM$14),"",GlobBerMedDisc!$AM$14)</f>
        <v/>
      </c>
      <c r="C123" s="99"/>
    </row>
    <row r="124" spans="1:3" x14ac:dyDescent="0.2">
      <c r="A124" s="208" t="s">
        <v>1863</v>
      </c>
      <c r="B124" t="str">
        <f>IF(ISBLANK(GlobBerMedDisc!$AM$15),"",GlobBerMedDisc!$AM$15)</f>
        <v/>
      </c>
      <c r="C124" s="99"/>
    </row>
    <row r="125" spans="1:3" x14ac:dyDescent="0.2">
      <c r="A125" s="208" t="s">
        <v>1864</v>
      </c>
      <c r="B125" t="str">
        <f>IF(ISBLANK(GlobBerMedDisc!$AM$16),"",GlobBerMedDisc!$AM$16)</f>
        <v/>
      </c>
      <c r="C125" s="99"/>
    </row>
    <row r="126" spans="1:3" x14ac:dyDescent="0.2">
      <c r="A126" s="208" t="s">
        <v>1865</v>
      </c>
      <c r="B126" t="str">
        <f>IF(ISBLANK(GlobBerMedDisc!$AM$17),"",GlobBerMedDisc!$AM$17)</f>
        <v/>
      </c>
      <c r="C126" s="99"/>
    </row>
    <row r="127" spans="1:3" x14ac:dyDescent="0.2">
      <c r="A127" s="208" t="s">
        <v>1866</v>
      </c>
      <c r="B127" t="str">
        <f>IF(ISBLANK(GlobBerMedDisc!$AM$18),"",GlobBerMedDisc!$AM$18)</f>
        <v/>
      </c>
      <c r="C127" s="99"/>
    </row>
    <row r="128" spans="1:3" x14ac:dyDescent="0.2">
      <c r="A128" s="208" t="s">
        <v>1867</v>
      </c>
      <c r="B128" t="str">
        <f>IF(ISBLANK(GlobBerMedDisc!$AM$19),"",GlobBerMedDisc!$AM$19)</f>
        <v/>
      </c>
      <c r="C128" s="99"/>
    </row>
    <row r="129" spans="1:3" x14ac:dyDescent="0.2">
      <c r="A129" s="208" t="s">
        <v>1868</v>
      </c>
      <c r="B129" t="str">
        <f>IF(ISBLANK(GlobBerMedDisc!$AM$20),"",GlobBerMedDisc!$AM$20)</f>
        <v/>
      </c>
      <c r="C129" s="99"/>
    </row>
    <row r="130" spans="1:3" x14ac:dyDescent="0.2">
      <c r="A130" s="208" t="s">
        <v>1869</v>
      </c>
      <c r="B130" t="str">
        <f>IF(ISBLANK(GlobBerMedDisc!$AM$21),"",GlobBerMedDisc!$AM$21)</f>
        <v/>
      </c>
      <c r="C130" s="99"/>
    </row>
    <row r="131" spans="1:3" x14ac:dyDescent="0.2">
      <c r="A131" s="208" t="s">
        <v>1870</v>
      </c>
      <c r="B131" t="str">
        <f>IF(ISBLANK(GlobBerMedDisc!$AM$22),"",GlobBerMedDisc!$AM$22)</f>
        <v/>
      </c>
      <c r="C131" s="99"/>
    </row>
    <row r="132" spans="1:3" x14ac:dyDescent="0.2">
      <c r="A132" s="208" t="s">
        <v>1871</v>
      </c>
      <c r="B132" t="str">
        <f>IF(ISBLANK(GlobBerMedDisc!$AM$23),"",GlobBerMedDisc!$AM$23)</f>
        <v/>
      </c>
      <c r="C132" s="99"/>
    </row>
    <row r="133" spans="1:3" x14ac:dyDescent="0.2">
      <c r="A133" s="208" t="s">
        <v>1872</v>
      </c>
      <c r="B133" t="str">
        <f>IF(ISBLANK(GlobBerMedDisc!$AM$24),"",GlobBerMedDisc!$AM$24)</f>
        <v/>
      </c>
      <c r="C133" s="99"/>
    </row>
    <row r="134" spans="1:3" x14ac:dyDescent="0.2">
      <c r="A134" s="208" t="s">
        <v>1873</v>
      </c>
      <c r="B134" t="str">
        <f>IF(ISBLANK(GlobBerMedDisc!$AM$25),"",GlobBerMedDisc!$AM$25)</f>
        <v/>
      </c>
      <c r="C134" s="99"/>
    </row>
    <row r="135" spans="1:3" x14ac:dyDescent="0.2">
      <c r="A135" s="208" t="s">
        <v>1874</v>
      </c>
      <c r="B135" t="str">
        <f>IF(ISBLANK(GlobBerMedDisc!$AM$26),"",GlobBerMedDisc!$AM$26)</f>
        <v/>
      </c>
      <c r="C135" s="99"/>
    </row>
    <row r="136" spans="1:3" x14ac:dyDescent="0.2">
      <c r="A136" s="208" t="s">
        <v>1875</v>
      </c>
      <c r="B136" t="str">
        <f>IF(ISBLANK(GlobBerMedDisc!$AM$27),"",GlobBerMedDisc!$AM$27)</f>
        <v/>
      </c>
      <c r="C136" s="99"/>
    </row>
    <row r="137" spans="1:3" x14ac:dyDescent="0.2">
      <c r="A137" s="208" t="s">
        <v>1876</v>
      </c>
      <c r="B137" t="str">
        <f>IF(ISBLANK(GlobBerMedDisc!$AM$28),"",GlobBerMedDisc!$AM$28)</f>
        <v/>
      </c>
      <c r="C137" s="99"/>
    </row>
    <row r="138" spans="1:3" x14ac:dyDescent="0.2">
      <c r="A138" s="208" t="s">
        <v>1877</v>
      </c>
      <c r="B138" t="str">
        <f>IF(ISBLANK(GlobBerMedDisc!$AM$29),"",GlobBerMedDisc!$AM$29)</f>
        <v/>
      </c>
      <c r="C138" s="99"/>
    </row>
    <row r="139" spans="1:3" x14ac:dyDescent="0.2">
      <c r="A139" s="208" t="s">
        <v>1878</v>
      </c>
      <c r="B139" t="str">
        <f>IF(ISBLANK(GlobBerMedDisc!$AM$30),"",GlobBerMedDisc!$AM$30)</f>
        <v/>
      </c>
      <c r="C139" s="99"/>
    </row>
    <row r="140" spans="1:3" x14ac:dyDescent="0.2">
      <c r="A140" s="208" t="s">
        <v>1879</v>
      </c>
      <c r="B140" t="str">
        <f>IF(ISBLANK(GlobBerMedDisc!$AM$31),"",GlobBerMedDisc!$AM$31)</f>
        <v/>
      </c>
      <c r="C140" s="99"/>
    </row>
    <row r="141" spans="1:3" x14ac:dyDescent="0.2">
      <c r="A141" s="208" t="s">
        <v>1880</v>
      </c>
      <c r="B141" t="str">
        <f>IF(ISBLANK(GlobBerMedDisc!$D$2),"",GlobBerMedDisc!$D$2)</f>
        <v/>
      </c>
      <c r="C141" s="99"/>
    </row>
    <row r="142" spans="1:3" x14ac:dyDescent="0.2">
      <c r="A142" s="208" t="s">
        <v>1881</v>
      </c>
      <c r="B142" t="str">
        <f>IF(ISBLANK(GlobBerMedDisc!$D$3),"",GlobBerMedDisc!$D$3)</f>
        <v/>
      </c>
      <c r="C142" s="99"/>
    </row>
    <row r="143" spans="1:3" x14ac:dyDescent="0.2">
      <c r="A143" s="208" t="s">
        <v>1882</v>
      </c>
      <c r="B143" t="str">
        <f>IF(ISBLANK(GlobBerMedDisc!$D$4),"",GlobBerMedDisc!$D$4)</f>
        <v/>
      </c>
      <c r="C143" s="99"/>
    </row>
    <row r="144" spans="1:3" x14ac:dyDescent="0.2">
      <c r="A144" s="208" t="s">
        <v>1883</v>
      </c>
      <c r="B144" t="str">
        <f>IF(ISBLANK(GlobBerMedDisc!$D$5),"",GlobBerMedDisc!$D$5)</f>
        <v/>
      </c>
      <c r="C144" s="99"/>
    </row>
    <row r="145" spans="1:3" x14ac:dyDescent="0.2">
      <c r="A145" s="208" t="s">
        <v>1884</v>
      </c>
      <c r="B145" t="str">
        <f>IF(ISBLANK(GlobBerMedDisc!$D$6),"",GlobBerMedDisc!$D$6)</f>
        <v/>
      </c>
      <c r="C145" s="99"/>
    </row>
    <row r="146" spans="1:3" x14ac:dyDescent="0.2">
      <c r="A146" s="208" t="s">
        <v>1885</v>
      </c>
      <c r="B146" t="str">
        <f>IF(ISBLANK(GlobBerMedDisc!$D$7),"",GlobBerMedDisc!$D$7)</f>
        <v/>
      </c>
      <c r="C146" s="99"/>
    </row>
    <row r="147" spans="1:3" x14ac:dyDescent="0.2">
      <c r="A147" s="208" t="s">
        <v>1886</v>
      </c>
      <c r="B147" t="str">
        <f>IF(ISBLANK(GlobBerMedDisc!$D$8),"",GlobBerMedDisc!$D$8)</f>
        <v/>
      </c>
      <c r="C147" s="99"/>
    </row>
    <row r="148" spans="1:3" x14ac:dyDescent="0.2">
      <c r="A148" s="208" t="s">
        <v>1887</v>
      </c>
      <c r="B148" t="str">
        <f>IF(ISBLANK(GlobBerMedDisc!$D$9),"",GlobBerMedDisc!$D$9)</f>
        <v/>
      </c>
      <c r="C148" s="99"/>
    </row>
    <row r="149" spans="1:3" x14ac:dyDescent="0.2">
      <c r="A149" s="208" t="s">
        <v>1888</v>
      </c>
      <c r="B149" t="str">
        <f>IF(ISBLANK(GlobBerMedDisc!$D$10),"",GlobBerMedDisc!$D$10)</f>
        <v/>
      </c>
      <c r="C149" s="99"/>
    </row>
    <row r="150" spans="1:3" x14ac:dyDescent="0.2">
      <c r="A150" s="208" t="s">
        <v>1889</v>
      </c>
      <c r="B150" t="str">
        <f>IF(ISBLANK(GlobBerMedDisc!$D$11),"",GlobBerMedDisc!$D$11)</f>
        <v/>
      </c>
      <c r="C150" s="99"/>
    </row>
    <row r="151" spans="1:3" x14ac:dyDescent="0.2">
      <c r="A151" s="208" t="s">
        <v>1890</v>
      </c>
      <c r="B151" t="str">
        <f>IF(ISBLANK(GlobBerMedDisc!$D$12),"",GlobBerMedDisc!$D$12)</f>
        <v/>
      </c>
      <c r="C151" s="99"/>
    </row>
    <row r="152" spans="1:3" x14ac:dyDescent="0.2">
      <c r="A152" s="208" t="s">
        <v>1891</v>
      </c>
      <c r="B152" t="str">
        <f>IF(ISBLANK(GlobBerMedDisc!$D$13),"",GlobBerMedDisc!$D$13)</f>
        <v/>
      </c>
      <c r="C152" s="99"/>
    </row>
    <row r="153" spans="1:3" x14ac:dyDescent="0.2">
      <c r="A153" s="208" t="s">
        <v>1892</v>
      </c>
      <c r="B153" t="str">
        <f>IF(ISBLANK(GlobBerMedDisc!$D$14),"",GlobBerMedDisc!$D$14)</f>
        <v/>
      </c>
      <c r="C153" s="99"/>
    </row>
    <row r="154" spans="1:3" x14ac:dyDescent="0.2">
      <c r="A154" s="208" t="s">
        <v>1893</v>
      </c>
      <c r="B154" t="str">
        <f>IF(ISBLANK(GlobBerMedDisc!$D$15),"",GlobBerMedDisc!$D$15)</f>
        <v/>
      </c>
      <c r="C154" s="99"/>
    </row>
    <row r="155" spans="1:3" x14ac:dyDescent="0.2">
      <c r="A155" s="208" t="s">
        <v>1894</v>
      </c>
      <c r="B155" t="str">
        <f>IF(ISBLANK(GlobBerMedDisc!$D$16),"",GlobBerMedDisc!$D$16)</f>
        <v/>
      </c>
      <c r="C155" s="99"/>
    </row>
    <row r="156" spans="1:3" x14ac:dyDescent="0.2">
      <c r="A156" s="208" t="s">
        <v>1895</v>
      </c>
      <c r="B156" t="str">
        <f>IF(ISBLANK(GlobBerMedDisc!$D$17),"",GlobBerMedDisc!$D$17)</f>
        <v/>
      </c>
      <c r="C156" s="99"/>
    </row>
    <row r="157" spans="1:3" x14ac:dyDescent="0.2">
      <c r="A157" s="208" t="s">
        <v>1896</v>
      </c>
      <c r="B157" t="str">
        <f>IF(ISBLANK(GlobBerMedDisc!$D$18),"",GlobBerMedDisc!$D$18)</f>
        <v/>
      </c>
      <c r="C157" s="99"/>
    </row>
    <row r="158" spans="1:3" x14ac:dyDescent="0.2">
      <c r="A158" s="208" t="s">
        <v>1897</v>
      </c>
      <c r="B158" t="str">
        <f>IF(ISBLANK(GlobBerMedDisc!$D$19),"",GlobBerMedDisc!$D$19)</f>
        <v/>
      </c>
      <c r="C158" s="99"/>
    </row>
    <row r="159" spans="1:3" x14ac:dyDescent="0.2">
      <c r="A159" s="208" t="s">
        <v>1898</v>
      </c>
      <c r="B159" t="str">
        <f>IF(ISBLANK(GlobBerMedDisc!$D$20),"",GlobBerMedDisc!$D$20)</f>
        <v/>
      </c>
      <c r="C159" s="99"/>
    </row>
    <row r="160" spans="1:3" x14ac:dyDescent="0.2">
      <c r="A160" s="208" t="s">
        <v>1899</v>
      </c>
      <c r="B160" t="str">
        <f>IF(ISBLANK(GlobBerMedDisc!$D$21),"",GlobBerMedDisc!$D$21)</f>
        <v/>
      </c>
      <c r="C160" s="99"/>
    </row>
    <row r="161" spans="1:3" x14ac:dyDescent="0.2">
      <c r="A161" s="208" t="s">
        <v>1900</v>
      </c>
      <c r="B161" t="str">
        <f>IF(ISBLANK(GlobBerMedDisc!$D$22),"",GlobBerMedDisc!$D$22)</f>
        <v/>
      </c>
      <c r="C161" s="99"/>
    </row>
    <row r="162" spans="1:3" x14ac:dyDescent="0.2">
      <c r="A162" s="208" t="s">
        <v>1901</v>
      </c>
      <c r="B162" t="str">
        <f>IF(ISBLANK(GlobBerMedDisc!$D$23),"",GlobBerMedDisc!$D$23)</f>
        <v/>
      </c>
      <c r="C162" s="99"/>
    </row>
    <row r="163" spans="1:3" x14ac:dyDescent="0.2">
      <c r="A163" s="208" t="s">
        <v>1902</v>
      </c>
      <c r="B163" t="str">
        <f>IF(ISBLANK(GlobBerMedDisc!$D$24),"",GlobBerMedDisc!$D$24)</f>
        <v/>
      </c>
      <c r="C163" s="99"/>
    </row>
    <row r="164" spans="1:3" x14ac:dyDescent="0.2">
      <c r="A164" s="208" t="s">
        <v>1903</v>
      </c>
      <c r="B164" t="str">
        <f>IF(ISBLANK(GlobBerMedDisc!$D$25),"",GlobBerMedDisc!$D$25)</f>
        <v/>
      </c>
      <c r="C164" s="99"/>
    </row>
    <row r="165" spans="1:3" x14ac:dyDescent="0.2">
      <c r="A165" s="208" t="s">
        <v>1904</v>
      </c>
      <c r="B165" t="str">
        <f>IF(ISBLANK(GlobBerMedDisc!$D$26),"",GlobBerMedDisc!$D$26)</f>
        <v/>
      </c>
      <c r="C165" s="99"/>
    </row>
    <row r="166" spans="1:3" x14ac:dyDescent="0.2">
      <c r="A166" s="208" t="s">
        <v>1905</v>
      </c>
      <c r="B166" t="str">
        <f>IF(ISBLANK(GlobBerMedDisc!$D$27),"",GlobBerMedDisc!$D$27)</f>
        <v/>
      </c>
      <c r="C166" s="99"/>
    </row>
    <row r="167" spans="1:3" x14ac:dyDescent="0.2">
      <c r="A167" s="208" t="s">
        <v>1906</v>
      </c>
      <c r="B167" t="str">
        <f>IF(ISBLANK(GlobBerMedDisc!$D$28),"",GlobBerMedDisc!$D$28)</f>
        <v/>
      </c>
      <c r="C167" s="99"/>
    </row>
    <row r="168" spans="1:3" x14ac:dyDescent="0.2">
      <c r="A168" s="208" t="s">
        <v>1907</v>
      </c>
      <c r="B168" t="str">
        <f>IF(ISBLANK(GlobBerMedDisc!$D$29),"",GlobBerMedDisc!$D$29)</f>
        <v/>
      </c>
      <c r="C168" s="99"/>
    </row>
    <row r="169" spans="1:3" x14ac:dyDescent="0.2">
      <c r="A169" s="208" t="s">
        <v>1908</v>
      </c>
      <c r="B169" t="str">
        <f>IF(ISBLANK(GlobBerMedDisc!$D$30),"",GlobBerMedDisc!$D$30)</f>
        <v/>
      </c>
      <c r="C169" s="99"/>
    </row>
    <row r="170" spans="1:3" x14ac:dyDescent="0.2">
      <c r="A170" s="208" t="s">
        <v>1909</v>
      </c>
      <c r="B170" t="str">
        <f>IF(ISBLANK(GlobBerMedDisc!$D$31),"",GlobBerMedDisc!$D$31)</f>
        <v/>
      </c>
      <c r="C170" s="99"/>
    </row>
    <row r="171" spans="1:3" x14ac:dyDescent="0.2">
      <c r="A171" s="208" t="s">
        <v>1910</v>
      </c>
      <c r="B171" t="str">
        <f>IF(ISBLANK(GlobBerMedDisc!$V$2),"",GlobBerMedDisc!$V$2)</f>
        <v/>
      </c>
      <c r="C171" s="99"/>
    </row>
    <row r="172" spans="1:3" x14ac:dyDescent="0.2">
      <c r="A172" s="208" t="s">
        <v>1911</v>
      </c>
      <c r="B172" t="str">
        <f>IF(ISBLANK(GlobBerMedDisc!$V$3),"",GlobBerMedDisc!$V$3)</f>
        <v/>
      </c>
      <c r="C172" s="99"/>
    </row>
    <row r="173" spans="1:3" x14ac:dyDescent="0.2">
      <c r="A173" s="208" t="s">
        <v>1912</v>
      </c>
      <c r="B173" t="str">
        <f>IF(ISBLANK(GlobBerMedDisc!$V$4),"",GlobBerMedDisc!$V$4)</f>
        <v/>
      </c>
      <c r="C173" s="99"/>
    </row>
    <row r="174" spans="1:3" x14ac:dyDescent="0.2">
      <c r="A174" s="208" t="s">
        <v>1913</v>
      </c>
      <c r="B174" t="str">
        <f>IF(ISBLANK(GlobBerMedDisc!$V$5),"",GlobBerMedDisc!$V$5)</f>
        <v/>
      </c>
      <c r="C174" s="99"/>
    </row>
    <row r="175" spans="1:3" x14ac:dyDescent="0.2">
      <c r="A175" s="208" t="s">
        <v>1914</v>
      </c>
      <c r="B175" t="str">
        <f>IF(ISBLANK(GlobBerMedDisc!$V$6),"",GlobBerMedDisc!$V$6)</f>
        <v/>
      </c>
      <c r="C175" s="99"/>
    </row>
    <row r="176" spans="1:3" x14ac:dyDescent="0.2">
      <c r="A176" s="208" t="s">
        <v>1915</v>
      </c>
      <c r="B176" t="str">
        <f>IF(ISBLANK(GlobBerMedDisc!$V$7),"",GlobBerMedDisc!$V$7)</f>
        <v/>
      </c>
      <c r="C176" s="99"/>
    </row>
    <row r="177" spans="1:3" x14ac:dyDescent="0.2">
      <c r="A177" s="208" t="s">
        <v>1916</v>
      </c>
      <c r="B177" t="str">
        <f>IF(ISBLANK(GlobBerMedDisc!$V$8),"",GlobBerMedDisc!$V$8)</f>
        <v/>
      </c>
      <c r="C177" s="99"/>
    </row>
    <row r="178" spans="1:3" x14ac:dyDescent="0.2">
      <c r="A178" s="208" t="s">
        <v>1917</v>
      </c>
      <c r="B178" t="str">
        <f>IF(ISBLANK(GlobBerMedDisc!$V$9),"",GlobBerMedDisc!$V$9)</f>
        <v/>
      </c>
      <c r="C178" s="99"/>
    </row>
    <row r="179" spans="1:3" x14ac:dyDescent="0.2">
      <c r="A179" s="208" t="s">
        <v>1918</v>
      </c>
      <c r="B179" t="str">
        <f>IF(ISBLANK(GlobBerMedDisc!$V$10),"",GlobBerMedDisc!$V$10)</f>
        <v/>
      </c>
      <c r="C179" s="99"/>
    </row>
    <row r="180" spans="1:3" x14ac:dyDescent="0.2">
      <c r="A180" s="208" t="s">
        <v>1919</v>
      </c>
      <c r="B180" t="str">
        <f>IF(ISBLANK(GlobBerMedDisc!$V$11),"",GlobBerMedDisc!$V$11)</f>
        <v/>
      </c>
      <c r="C180" s="99"/>
    </row>
    <row r="181" spans="1:3" x14ac:dyDescent="0.2">
      <c r="A181" s="208" t="s">
        <v>1920</v>
      </c>
      <c r="B181" t="str">
        <f>IF(ISBLANK(GlobBerMedDisc!$V$12),"",GlobBerMedDisc!$V$12)</f>
        <v/>
      </c>
      <c r="C181" s="99"/>
    </row>
    <row r="182" spans="1:3" x14ac:dyDescent="0.2">
      <c r="A182" s="208" t="s">
        <v>1921</v>
      </c>
      <c r="B182" t="str">
        <f>IF(ISBLANK(GlobBerMedDisc!$V$13),"",GlobBerMedDisc!$V$13)</f>
        <v/>
      </c>
      <c r="C182" s="99"/>
    </row>
    <row r="183" spans="1:3" x14ac:dyDescent="0.2">
      <c r="A183" s="208" t="s">
        <v>1922</v>
      </c>
      <c r="B183" t="str">
        <f>IF(ISBLANK(GlobBerMedDisc!$V$14),"",GlobBerMedDisc!$V$14)</f>
        <v/>
      </c>
      <c r="C183" s="99"/>
    </row>
    <row r="184" spans="1:3" x14ac:dyDescent="0.2">
      <c r="A184" s="208" t="s">
        <v>1923</v>
      </c>
      <c r="B184" t="str">
        <f>IF(ISBLANK(GlobBerMedDisc!$V$15),"",GlobBerMedDisc!$V$15)</f>
        <v/>
      </c>
      <c r="C184" s="99"/>
    </row>
    <row r="185" spans="1:3" x14ac:dyDescent="0.2">
      <c r="A185" s="208" t="s">
        <v>1924</v>
      </c>
      <c r="B185" t="str">
        <f>IF(ISBLANK(GlobBerMedDisc!$V$16),"",GlobBerMedDisc!$V$16)</f>
        <v/>
      </c>
      <c r="C185" s="99"/>
    </row>
    <row r="186" spans="1:3" x14ac:dyDescent="0.2">
      <c r="A186" s="208" t="s">
        <v>1925</v>
      </c>
      <c r="B186" t="str">
        <f>IF(ISBLANK(GlobBerMedDisc!$V$17),"",GlobBerMedDisc!$V$17)</f>
        <v/>
      </c>
      <c r="C186" s="99"/>
    </row>
    <row r="187" spans="1:3" x14ac:dyDescent="0.2">
      <c r="A187" s="208" t="s">
        <v>1926</v>
      </c>
      <c r="B187" t="str">
        <f>IF(ISBLANK(GlobBerMedDisc!$V$18),"",GlobBerMedDisc!$V$18)</f>
        <v/>
      </c>
      <c r="C187" s="99"/>
    </row>
    <row r="188" spans="1:3" x14ac:dyDescent="0.2">
      <c r="A188" s="208" t="s">
        <v>1927</v>
      </c>
      <c r="B188" t="str">
        <f>IF(ISBLANK(GlobBerMedDisc!$V$19),"",GlobBerMedDisc!$V$19)</f>
        <v/>
      </c>
      <c r="C188" s="99"/>
    </row>
    <row r="189" spans="1:3" x14ac:dyDescent="0.2">
      <c r="A189" s="208" t="s">
        <v>1928</v>
      </c>
      <c r="B189" t="str">
        <f>IF(ISBLANK(GlobBerMedDisc!$V$20),"",GlobBerMedDisc!$V$20)</f>
        <v/>
      </c>
      <c r="C189" s="99"/>
    </row>
    <row r="190" spans="1:3" x14ac:dyDescent="0.2">
      <c r="A190" s="208" t="s">
        <v>1929</v>
      </c>
      <c r="B190" t="str">
        <f>IF(ISBLANK(GlobBerMedDisc!$V$21),"",GlobBerMedDisc!$V$21)</f>
        <v/>
      </c>
      <c r="C190" s="99"/>
    </row>
    <row r="191" spans="1:3" x14ac:dyDescent="0.2">
      <c r="A191" s="208" t="s">
        <v>1930</v>
      </c>
      <c r="B191" t="str">
        <f>IF(ISBLANK(GlobBerMedDisc!$V$22),"",GlobBerMedDisc!$V$22)</f>
        <v/>
      </c>
      <c r="C191" s="99"/>
    </row>
    <row r="192" spans="1:3" x14ac:dyDescent="0.2">
      <c r="A192" s="208" t="s">
        <v>1931</v>
      </c>
      <c r="B192" t="str">
        <f>IF(ISBLANK(GlobBerMedDisc!$V$23),"",GlobBerMedDisc!$V$23)</f>
        <v/>
      </c>
      <c r="C192" s="99"/>
    </row>
    <row r="193" spans="1:3" x14ac:dyDescent="0.2">
      <c r="A193" s="208" t="s">
        <v>1932</v>
      </c>
      <c r="B193" t="str">
        <f>IF(ISBLANK(GlobBerMedDisc!$V$24),"",GlobBerMedDisc!$V$24)</f>
        <v/>
      </c>
      <c r="C193" s="99"/>
    </row>
    <row r="194" spans="1:3" x14ac:dyDescent="0.2">
      <c r="A194" s="208" t="s">
        <v>1933</v>
      </c>
      <c r="B194" t="str">
        <f>IF(ISBLANK(GlobBerMedDisc!$V$25),"",GlobBerMedDisc!$V$25)</f>
        <v/>
      </c>
      <c r="C194" s="99"/>
    </row>
    <row r="195" spans="1:3" x14ac:dyDescent="0.2">
      <c r="A195" s="208" t="s">
        <v>1934</v>
      </c>
      <c r="B195" t="str">
        <f>IF(ISBLANK(GlobBerMedDisc!$V$26),"",GlobBerMedDisc!$V$26)</f>
        <v/>
      </c>
      <c r="C195" s="99"/>
    </row>
    <row r="196" spans="1:3" x14ac:dyDescent="0.2">
      <c r="A196" s="208" t="s">
        <v>1935</v>
      </c>
      <c r="B196" t="str">
        <f>IF(ISBLANK(GlobBerMedDisc!$V$27),"",GlobBerMedDisc!$V$27)</f>
        <v/>
      </c>
      <c r="C196" s="99"/>
    </row>
    <row r="197" spans="1:3" x14ac:dyDescent="0.2">
      <c r="A197" s="208" t="s">
        <v>1936</v>
      </c>
      <c r="B197" t="str">
        <f>IF(ISBLANK(GlobBerMedDisc!$V$28),"",GlobBerMedDisc!$V$28)</f>
        <v/>
      </c>
      <c r="C197" s="99"/>
    </row>
    <row r="198" spans="1:3" x14ac:dyDescent="0.2">
      <c r="A198" s="208" t="s">
        <v>1937</v>
      </c>
      <c r="B198" t="str">
        <f>IF(ISBLANK(GlobBerMedDisc!$V$29),"",GlobBerMedDisc!$V$29)</f>
        <v/>
      </c>
      <c r="C198" s="99"/>
    </row>
    <row r="199" spans="1:3" x14ac:dyDescent="0.2">
      <c r="A199" s="208" t="s">
        <v>1938</v>
      </c>
      <c r="B199" t="str">
        <f>IF(ISBLANK(GlobBerMedDisc!$V$30),"",GlobBerMedDisc!$V$30)</f>
        <v/>
      </c>
      <c r="C199" s="99"/>
    </row>
    <row r="200" spans="1:3" x14ac:dyDescent="0.2">
      <c r="A200" s="208" t="s">
        <v>1939</v>
      </c>
      <c r="B200" t="str">
        <f>IF(ISBLANK(GlobBerMedDisc!$V$31),"",GlobBerMedDisc!$V$31)</f>
        <v/>
      </c>
      <c r="C200" s="99"/>
    </row>
    <row r="201" spans="1:3" x14ac:dyDescent="0.2">
      <c r="A201" s="208" t="s">
        <v>1940</v>
      </c>
      <c r="B201" t="str">
        <f>IF(ISBLANK(GlobBerMedDisc!$B$2),"",GlobBerMedDisc!$B$2)</f>
        <v/>
      </c>
      <c r="C201" s="99"/>
    </row>
    <row r="202" spans="1:3" x14ac:dyDescent="0.2">
      <c r="A202" s="208" t="s">
        <v>1941</v>
      </c>
      <c r="B202" t="str">
        <f>IF(ISBLANK(GlobBerMedDisc!$B$3),"",GlobBerMedDisc!$B$3)</f>
        <v/>
      </c>
      <c r="C202" s="99"/>
    </row>
    <row r="203" spans="1:3" x14ac:dyDescent="0.2">
      <c r="A203" s="208" t="s">
        <v>1942</v>
      </c>
      <c r="B203" t="str">
        <f>IF(ISBLANK(GlobBerMedDisc!$B$4),"",GlobBerMedDisc!$B$4)</f>
        <v/>
      </c>
      <c r="C203" s="99"/>
    </row>
    <row r="204" spans="1:3" x14ac:dyDescent="0.2">
      <c r="A204" s="208" t="s">
        <v>1943</v>
      </c>
      <c r="B204" t="str">
        <f>IF(ISBLANK(GlobBerMedDisc!$B$5),"",GlobBerMedDisc!$B$5)</f>
        <v/>
      </c>
      <c r="C204" s="99"/>
    </row>
    <row r="205" spans="1:3" x14ac:dyDescent="0.2">
      <c r="A205" s="208" t="s">
        <v>1944</v>
      </c>
      <c r="B205" t="str">
        <f>IF(ISBLANK(GlobBerMedDisc!$B$6),"",GlobBerMedDisc!$B$6)</f>
        <v/>
      </c>
      <c r="C205" s="99"/>
    </row>
    <row r="206" spans="1:3" x14ac:dyDescent="0.2">
      <c r="A206" s="208" t="s">
        <v>1945</v>
      </c>
      <c r="B206" t="str">
        <f>IF(ISBLANK(GlobBerMedDisc!$B$7),"",GlobBerMedDisc!$B$7)</f>
        <v/>
      </c>
      <c r="C206" s="99"/>
    </row>
    <row r="207" spans="1:3" x14ac:dyDescent="0.2">
      <c r="A207" s="208" t="s">
        <v>1946</v>
      </c>
      <c r="B207" t="str">
        <f>IF(ISBLANK(GlobBerMedDisc!$B$8),"",GlobBerMedDisc!$B$8)</f>
        <v/>
      </c>
      <c r="C207" s="99"/>
    </row>
    <row r="208" spans="1:3" x14ac:dyDescent="0.2">
      <c r="A208" s="208" t="s">
        <v>1947</v>
      </c>
      <c r="B208" t="str">
        <f>IF(ISBLANK(GlobBerMedDisc!$B$9),"",GlobBerMedDisc!$B$9)</f>
        <v/>
      </c>
      <c r="C208" s="99"/>
    </row>
    <row r="209" spans="1:3" x14ac:dyDescent="0.2">
      <c r="A209" s="208" t="s">
        <v>1948</v>
      </c>
      <c r="B209" t="str">
        <f>IF(ISBLANK(GlobBerMedDisc!$B$10),"",GlobBerMedDisc!$B$10)</f>
        <v/>
      </c>
      <c r="C209" s="99"/>
    </row>
    <row r="210" spans="1:3" x14ac:dyDescent="0.2">
      <c r="A210" s="208" t="s">
        <v>1949</v>
      </c>
      <c r="B210" t="str">
        <f>IF(ISBLANK(GlobBerMedDisc!$B$11),"",GlobBerMedDisc!$B$11)</f>
        <v/>
      </c>
      <c r="C210" s="99"/>
    </row>
    <row r="211" spans="1:3" x14ac:dyDescent="0.2">
      <c r="A211" s="208" t="s">
        <v>1950</v>
      </c>
      <c r="B211" t="str">
        <f>IF(ISBLANK(GlobBerMedDisc!$B$12),"",GlobBerMedDisc!$B$12)</f>
        <v/>
      </c>
      <c r="C211" s="99"/>
    </row>
    <row r="212" spans="1:3" x14ac:dyDescent="0.2">
      <c r="A212" s="208" t="s">
        <v>1951</v>
      </c>
      <c r="B212" t="str">
        <f>IF(ISBLANK(GlobBerMedDisc!$B$13),"",GlobBerMedDisc!$B$13)</f>
        <v/>
      </c>
      <c r="C212" s="99"/>
    </row>
    <row r="213" spans="1:3" x14ac:dyDescent="0.2">
      <c r="A213" s="208" t="s">
        <v>1952</v>
      </c>
      <c r="B213" t="str">
        <f>IF(ISBLANK(GlobBerMedDisc!$B$14),"",GlobBerMedDisc!$B$14)</f>
        <v/>
      </c>
      <c r="C213" s="99"/>
    </row>
    <row r="214" spans="1:3" x14ac:dyDescent="0.2">
      <c r="A214" s="208" t="s">
        <v>1953</v>
      </c>
      <c r="B214" t="str">
        <f>IF(ISBLANK(GlobBerMedDisc!$B$15),"",GlobBerMedDisc!$B$15)</f>
        <v/>
      </c>
      <c r="C214" s="99"/>
    </row>
    <row r="215" spans="1:3" x14ac:dyDescent="0.2">
      <c r="A215" s="208" t="s">
        <v>1954</v>
      </c>
      <c r="B215" t="str">
        <f>IF(ISBLANK(GlobBerMedDisc!$B$16),"",GlobBerMedDisc!$B$16)</f>
        <v/>
      </c>
      <c r="C215" s="99"/>
    </row>
    <row r="216" spans="1:3" x14ac:dyDescent="0.2">
      <c r="A216" s="208" t="s">
        <v>1955</v>
      </c>
      <c r="B216" t="str">
        <f>IF(ISBLANK(GlobBerMedDisc!$B$17),"",GlobBerMedDisc!$B$17)</f>
        <v/>
      </c>
      <c r="C216" s="99"/>
    </row>
    <row r="217" spans="1:3" x14ac:dyDescent="0.2">
      <c r="A217" s="208" t="s">
        <v>1956</v>
      </c>
      <c r="B217" t="str">
        <f>IF(ISBLANK(GlobBerMedDisc!$B$18),"",GlobBerMedDisc!$B$18)</f>
        <v/>
      </c>
      <c r="C217" s="99"/>
    </row>
    <row r="218" spans="1:3" x14ac:dyDescent="0.2">
      <c r="A218" s="208" t="s">
        <v>1957</v>
      </c>
      <c r="B218" t="str">
        <f>IF(ISBLANK(GlobBerMedDisc!$B$19),"",GlobBerMedDisc!$B$19)</f>
        <v/>
      </c>
      <c r="C218" s="99"/>
    </row>
    <row r="219" spans="1:3" x14ac:dyDescent="0.2">
      <c r="A219" s="208" t="s">
        <v>1958</v>
      </c>
      <c r="B219" t="str">
        <f>IF(ISBLANK(GlobBerMedDisc!$B$20),"",GlobBerMedDisc!$B$20)</f>
        <v/>
      </c>
      <c r="C219" s="99"/>
    </row>
    <row r="220" spans="1:3" x14ac:dyDescent="0.2">
      <c r="A220" s="208" t="s">
        <v>1959</v>
      </c>
      <c r="B220" t="str">
        <f>IF(ISBLANK(GlobBerMedDisc!$B$21),"",GlobBerMedDisc!$B$21)</f>
        <v/>
      </c>
      <c r="C220" s="99"/>
    </row>
    <row r="221" spans="1:3" x14ac:dyDescent="0.2">
      <c r="A221" s="208" t="s">
        <v>1960</v>
      </c>
      <c r="B221" t="str">
        <f>IF(ISBLANK(GlobBerMedDisc!$B$22),"",GlobBerMedDisc!$B$22)</f>
        <v/>
      </c>
      <c r="C221" s="99"/>
    </row>
    <row r="222" spans="1:3" x14ac:dyDescent="0.2">
      <c r="A222" s="208" t="s">
        <v>1961</v>
      </c>
      <c r="B222" t="str">
        <f>IF(ISBLANK(GlobBerMedDisc!$B$23),"",GlobBerMedDisc!$B$23)</f>
        <v/>
      </c>
      <c r="C222" s="99"/>
    </row>
    <row r="223" spans="1:3" x14ac:dyDescent="0.2">
      <c r="A223" s="208" t="s">
        <v>1962</v>
      </c>
      <c r="B223" t="str">
        <f>IF(ISBLANK(GlobBerMedDisc!$B$24),"",GlobBerMedDisc!$B$24)</f>
        <v/>
      </c>
      <c r="C223" s="99"/>
    </row>
    <row r="224" spans="1:3" x14ac:dyDescent="0.2">
      <c r="A224" s="208" t="s">
        <v>1963</v>
      </c>
      <c r="B224" t="str">
        <f>IF(ISBLANK(GlobBerMedDisc!$B$25),"",GlobBerMedDisc!$B$25)</f>
        <v/>
      </c>
      <c r="C224" s="99"/>
    </row>
    <row r="225" spans="1:3" x14ac:dyDescent="0.2">
      <c r="A225" s="208" t="s">
        <v>1964</v>
      </c>
      <c r="B225" t="str">
        <f>IF(ISBLANK(GlobBerMedDisc!$B$26),"",GlobBerMedDisc!$B$26)</f>
        <v/>
      </c>
      <c r="C225" s="99"/>
    </row>
    <row r="226" spans="1:3" x14ac:dyDescent="0.2">
      <c r="A226" s="208" t="s">
        <v>1965</v>
      </c>
      <c r="B226" t="str">
        <f>IF(ISBLANK(GlobBerMedDisc!$B$27),"",GlobBerMedDisc!$B$27)</f>
        <v/>
      </c>
      <c r="C226" s="99"/>
    </row>
    <row r="227" spans="1:3" x14ac:dyDescent="0.2">
      <c r="A227" s="208" t="s">
        <v>1966</v>
      </c>
      <c r="B227" t="str">
        <f>IF(ISBLANK(GlobBerMedDisc!$B$28),"",GlobBerMedDisc!$B$28)</f>
        <v/>
      </c>
      <c r="C227" s="99"/>
    </row>
    <row r="228" spans="1:3" x14ac:dyDescent="0.2">
      <c r="A228" s="208" t="s">
        <v>1967</v>
      </c>
      <c r="B228" t="str">
        <f>IF(ISBLANK(GlobBerMedDisc!$B$29),"",GlobBerMedDisc!$B$29)</f>
        <v/>
      </c>
      <c r="C228" s="99"/>
    </row>
    <row r="229" spans="1:3" x14ac:dyDescent="0.2">
      <c r="A229" s="208" t="s">
        <v>1968</v>
      </c>
      <c r="B229" t="str">
        <f>IF(ISBLANK(GlobBerMedDisc!$B$30),"",GlobBerMedDisc!$B$30)</f>
        <v/>
      </c>
      <c r="C229" s="99"/>
    </row>
    <row r="230" spans="1:3" x14ac:dyDescent="0.2">
      <c r="A230" s="208" t="s">
        <v>1969</v>
      </c>
      <c r="B230" t="str">
        <f>IF(ISBLANK(GlobBerMedDisc!$B$31),"",GlobBerMedDisc!$B$31)</f>
        <v/>
      </c>
      <c r="C230" s="99"/>
    </row>
    <row r="231" spans="1:3" x14ac:dyDescent="0.2">
      <c r="A231" s="208" t="s">
        <v>1970</v>
      </c>
      <c r="B231">
        <f>IF(ISBLANK(GlobBerMedDisc!$R$2),"",GlobBerMedDisc!$R$2)</f>
        <v>0</v>
      </c>
      <c r="C231" s="210">
        <v>0</v>
      </c>
    </row>
    <row r="232" spans="1:3" x14ac:dyDescent="0.2">
      <c r="A232" s="208" t="s">
        <v>1971</v>
      </c>
      <c r="B232">
        <f>IF(ISBLANK(GlobBerMedDisc!$R$3),"",GlobBerMedDisc!$R$3)</f>
        <v>0</v>
      </c>
      <c r="C232" s="210">
        <v>0</v>
      </c>
    </row>
    <row r="233" spans="1:3" x14ac:dyDescent="0.2">
      <c r="A233" s="208" t="s">
        <v>1972</v>
      </c>
      <c r="B233">
        <f>IF(ISBLANK(GlobBerMedDisc!$R$4),"",GlobBerMedDisc!$R$4)</f>
        <v>0</v>
      </c>
      <c r="C233" s="210">
        <v>0</v>
      </c>
    </row>
    <row r="234" spans="1:3" x14ac:dyDescent="0.2">
      <c r="A234" s="208" t="s">
        <v>1973</v>
      </c>
      <c r="B234">
        <f>IF(ISBLANK(GlobBerMedDisc!$R$5),"",GlobBerMedDisc!$R$5)</f>
        <v>0</v>
      </c>
      <c r="C234" s="210">
        <v>0</v>
      </c>
    </row>
    <row r="235" spans="1:3" x14ac:dyDescent="0.2">
      <c r="A235" s="208" t="s">
        <v>1974</v>
      </c>
      <c r="B235">
        <f>IF(ISBLANK(GlobBerMedDisc!$R$6),"",GlobBerMedDisc!$R$6)</f>
        <v>0</v>
      </c>
      <c r="C235" s="210">
        <v>0</v>
      </c>
    </row>
    <row r="236" spans="1:3" x14ac:dyDescent="0.2">
      <c r="A236" s="208" t="s">
        <v>1975</v>
      </c>
      <c r="B236">
        <f>IF(ISBLANK(GlobBerMedDisc!$R$7),"",GlobBerMedDisc!$R$7)</f>
        <v>0</v>
      </c>
      <c r="C236" s="210">
        <v>0</v>
      </c>
    </row>
    <row r="237" spans="1:3" x14ac:dyDescent="0.2">
      <c r="A237" s="208" t="s">
        <v>1976</v>
      </c>
      <c r="B237">
        <f>IF(ISBLANK(GlobBerMedDisc!$R$8),"",GlobBerMedDisc!$R$8)</f>
        <v>0</v>
      </c>
      <c r="C237" s="210">
        <v>0</v>
      </c>
    </row>
    <row r="238" spans="1:3" x14ac:dyDescent="0.2">
      <c r="A238" s="208" t="s">
        <v>1977</v>
      </c>
      <c r="B238">
        <f>IF(ISBLANK(GlobBerMedDisc!$R$9),"",GlobBerMedDisc!$R$9)</f>
        <v>0</v>
      </c>
      <c r="C238" s="210">
        <v>0</v>
      </c>
    </row>
    <row r="239" spans="1:3" x14ac:dyDescent="0.2">
      <c r="A239" s="208" t="s">
        <v>1978</v>
      </c>
      <c r="B239">
        <f>IF(ISBLANK(GlobBerMedDisc!$R$10),"",GlobBerMedDisc!$R$10)</f>
        <v>0</v>
      </c>
      <c r="C239" s="210">
        <v>0</v>
      </c>
    </row>
    <row r="240" spans="1:3" x14ac:dyDescent="0.2">
      <c r="A240" s="208" t="s">
        <v>1979</v>
      </c>
      <c r="B240">
        <f>IF(ISBLANK(GlobBerMedDisc!$R$11),"",GlobBerMedDisc!$R$11)</f>
        <v>0</v>
      </c>
      <c r="C240" s="210">
        <v>0</v>
      </c>
    </row>
    <row r="241" spans="1:3" x14ac:dyDescent="0.2">
      <c r="A241" s="208" t="s">
        <v>1980</v>
      </c>
      <c r="B241">
        <f>IF(ISBLANK(GlobBerMedDisc!$R$12),"",GlobBerMedDisc!$R$12)</f>
        <v>0</v>
      </c>
      <c r="C241" s="210">
        <v>0</v>
      </c>
    </row>
    <row r="242" spans="1:3" x14ac:dyDescent="0.2">
      <c r="A242" s="208" t="s">
        <v>1981</v>
      </c>
      <c r="B242">
        <f>IF(ISBLANK(GlobBerMedDisc!$R$13),"",GlobBerMedDisc!$R$13)</f>
        <v>0</v>
      </c>
      <c r="C242" s="210">
        <v>0</v>
      </c>
    </row>
    <row r="243" spans="1:3" x14ac:dyDescent="0.2">
      <c r="A243" s="208" t="s">
        <v>1982</v>
      </c>
      <c r="B243">
        <f>IF(ISBLANK(GlobBerMedDisc!$R$14),"",GlobBerMedDisc!$R$14)</f>
        <v>0</v>
      </c>
      <c r="C243" s="210">
        <v>0</v>
      </c>
    </row>
    <row r="244" spans="1:3" x14ac:dyDescent="0.2">
      <c r="A244" s="208" t="s">
        <v>1983</v>
      </c>
      <c r="B244">
        <f>IF(ISBLANK(GlobBerMedDisc!$R$15),"",GlobBerMedDisc!$R$15)</f>
        <v>0</v>
      </c>
      <c r="C244" s="210">
        <v>0</v>
      </c>
    </row>
    <row r="245" spans="1:3" x14ac:dyDescent="0.2">
      <c r="A245" s="208" t="s">
        <v>1984</v>
      </c>
      <c r="B245">
        <f>IF(ISBLANK(GlobBerMedDisc!$R$16),"",GlobBerMedDisc!$R$16)</f>
        <v>0</v>
      </c>
      <c r="C245" s="210">
        <v>0</v>
      </c>
    </row>
    <row r="246" spans="1:3" x14ac:dyDescent="0.2">
      <c r="A246" s="208" t="s">
        <v>1985</v>
      </c>
      <c r="B246">
        <f>IF(ISBLANK(GlobBerMedDisc!$R$17),"",GlobBerMedDisc!$R$17)</f>
        <v>0</v>
      </c>
      <c r="C246" s="210">
        <v>0</v>
      </c>
    </row>
    <row r="247" spans="1:3" s="208" customFormat="1" x14ac:dyDescent="0.2">
      <c r="A247" s="208" t="s">
        <v>1986</v>
      </c>
      <c r="B247">
        <f>IF(ISBLANK(GlobBerMedDisc!$R$18),"",GlobBerMedDisc!$R$18)</f>
        <v>0</v>
      </c>
      <c r="C247" s="210">
        <v>0</v>
      </c>
    </row>
    <row r="248" spans="1:3" s="208" customFormat="1" x14ac:dyDescent="0.2">
      <c r="A248" s="208" t="s">
        <v>1987</v>
      </c>
      <c r="B248">
        <f>IF(ISBLANK(GlobBerMedDisc!$R$19),"",GlobBerMedDisc!$R$19)</f>
        <v>0</v>
      </c>
      <c r="C248" s="210">
        <v>0</v>
      </c>
    </row>
    <row r="249" spans="1:3" s="208" customFormat="1" x14ac:dyDescent="0.2">
      <c r="A249" s="208" t="s">
        <v>1988</v>
      </c>
      <c r="B249">
        <f>IF(ISBLANK(GlobBerMedDisc!$R$20),"",GlobBerMedDisc!$R$20)</f>
        <v>0</v>
      </c>
      <c r="C249" s="210">
        <v>0</v>
      </c>
    </row>
    <row r="250" spans="1:3" s="208" customFormat="1" x14ac:dyDescent="0.2">
      <c r="A250" s="208" t="s">
        <v>1989</v>
      </c>
      <c r="B250">
        <f>IF(ISBLANK(GlobBerMedDisc!$R$21),"",GlobBerMedDisc!$R$21)</f>
        <v>0</v>
      </c>
      <c r="C250" s="210">
        <v>0</v>
      </c>
    </row>
    <row r="251" spans="1:3" s="208" customFormat="1" x14ac:dyDescent="0.2">
      <c r="A251" s="208" t="s">
        <v>1990</v>
      </c>
      <c r="B251">
        <f>IF(ISBLANK(GlobBerMedDisc!$R$22),"",GlobBerMedDisc!$R$22)</f>
        <v>0</v>
      </c>
      <c r="C251" s="210">
        <v>0</v>
      </c>
    </row>
    <row r="252" spans="1:3" s="208" customFormat="1" x14ac:dyDescent="0.2">
      <c r="A252" s="208" t="s">
        <v>1991</v>
      </c>
      <c r="B252">
        <f>IF(ISBLANK(GlobBerMedDisc!$R$23),"",GlobBerMedDisc!$R$23)</f>
        <v>0</v>
      </c>
      <c r="C252" s="210">
        <v>0</v>
      </c>
    </row>
    <row r="253" spans="1:3" s="208" customFormat="1" x14ac:dyDescent="0.2">
      <c r="A253" s="208" t="s">
        <v>1992</v>
      </c>
      <c r="B253">
        <f>IF(ISBLANK(GlobBerMedDisc!$R$24),"",GlobBerMedDisc!$R$24)</f>
        <v>0</v>
      </c>
      <c r="C253" s="210">
        <v>0</v>
      </c>
    </row>
    <row r="254" spans="1:3" s="208" customFormat="1" x14ac:dyDescent="0.2">
      <c r="A254" s="208" t="s">
        <v>1993</v>
      </c>
      <c r="B254">
        <f>IF(ISBLANK(GlobBerMedDisc!$R$25),"",GlobBerMedDisc!$R$25)</f>
        <v>0</v>
      </c>
      <c r="C254" s="210">
        <v>0</v>
      </c>
    </row>
    <row r="255" spans="1:3" s="208" customFormat="1" x14ac:dyDescent="0.2">
      <c r="A255" s="208" t="s">
        <v>1994</v>
      </c>
      <c r="B255">
        <f>IF(ISBLANK(GlobBerMedDisc!$R$26),"",GlobBerMedDisc!$R$26)</f>
        <v>0</v>
      </c>
      <c r="C255" s="210">
        <v>0</v>
      </c>
    </row>
    <row r="256" spans="1:3" s="208" customFormat="1" x14ac:dyDescent="0.2">
      <c r="A256" s="208" t="s">
        <v>1995</v>
      </c>
      <c r="B256">
        <f>IF(ISBLANK(GlobBerMedDisc!$R$27),"",GlobBerMedDisc!$R$27)</f>
        <v>0</v>
      </c>
      <c r="C256" s="210">
        <v>0</v>
      </c>
    </row>
    <row r="257" spans="1:3" s="208" customFormat="1" x14ac:dyDescent="0.2">
      <c r="A257" s="208" t="s">
        <v>1996</v>
      </c>
      <c r="B257">
        <f>IF(ISBLANK(GlobBerMedDisc!$R$28),"",GlobBerMedDisc!$R$28)</f>
        <v>0</v>
      </c>
      <c r="C257" s="210">
        <v>0</v>
      </c>
    </row>
    <row r="258" spans="1:3" s="208" customFormat="1" x14ac:dyDescent="0.2">
      <c r="A258" s="208" t="s">
        <v>1997</v>
      </c>
      <c r="B258">
        <f>IF(ISBLANK(GlobBerMedDisc!$R$29),"",GlobBerMedDisc!$R$29)</f>
        <v>0</v>
      </c>
      <c r="C258" s="210">
        <v>0</v>
      </c>
    </row>
    <row r="259" spans="1:3" s="208" customFormat="1" x14ac:dyDescent="0.2">
      <c r="A259" s="208" t="s">
        <v>1998</v>
      </c>
      <c r="B259">
        <f>IF(ISBLANK(GlobBerMedDisc!$R$30),"",GlobBerMedDisc!$R$30)</f>
        <v>0</v>
      </c>
      <c r="C259" s="210">
        <v>0</v>
      </c>
    </row>
    <row r="260" spans="1:3" s="208" customFormat="1" x14ac:dyDescent="0.2">
      <c r="A260" s="208" t="s">
        <v>1999</v>
      </c>
      <c r="B260">
        <f>IF(ISBLANK(GlobBerMedDisc!$R$31),"",GlobBerMedDisc!$R$31)</f>
        <v>0</v>
      </c>
      <c r="C260" s="210">
        <v>0</v>
      </c>
    </row>
    <row r="261" spans="1:3" s="208" customFormat="1" x14ac:dyDescent="0.2">
      <c r="A261" s="208" t="s">
        <v>2000</v>
      </c>
      <c r="B261" s="208">
        <f>IF(ISBLANK(GlobBerMedDisc!$P$2),"",GlobBerMedDisc!$P$2)</f>
        <v>1</v>
      </c>
      <c r="C261" s="7">
        <v>1</v>
      </c>
    </row>
    <row r="262" spans="1:3" s="208" customFormat="1" x14ac:dyDescent="0.2">
      <c r="A262" s="208" t="s">
        <v>2001</v>
      </c>
      <c r="B262" s="208">
        <f>IF(ISBLANK(GlobBerMedDisc!$P$3),"",GlobBerMedDisc!$P$3)</f>
        <v>1</v>
      </c>
      <c r="C262" s="7">
        <v>1</v>
      </c>
    </row>
    <row r="263" spans="1:3" s="208" customFormat="1" x14ac:dyDescent="0.2">
      <c r="A263" s="208" t="s">
        <v>2002</v>
      </c>
      <c r="B263" s="208">
        <f>IF(ISBLANK(GlobBerMedDisc!$P$4),"",GlobBerMedDisc!$P$4)</f>
        <v>1</v>
      </c>
      <c r="C263" s="7">
        <v>1</v>
      </c>
    </row>
    <row r="264" spans="1:3" s="208" customFormat="1" x14ac:dyDescent="0.2">
      <c r="A264" s="208" t="s">
        <v>2003</v>
      </c>
      <c r="B264" s="208">
        <f>IF(ISBLANK(GlobBerMedDisc!$P$5),"",GlobBerMedDisc!$P$5)</f>
        <v>1</v>
      </c>
      <c r="C264" s="7">
        <v>1</v>
      </c>
    </row>
    <row r="265" spans="1:3" s="208" customFormat="1" x14ac:dyDescent="0.2">
      <c r="A265" s="208" t="s">
        <v>2004</v>
      </c>
      <c r="B265" s="208">
        <f>IF(ISBLANK(GlobBerMedDisc!$P$6),"",GlobBerMedDisc!$P$6)</f>
        <v>1</v>
      </c>
      <c r="C265" s="7">
        <v>1</v>
      </c>
    </row>
    <row r="266" spans="1:3" s="208" customFormat="1" x14ac:dyDescent="0.2">
      <c r="A266" s="208" t="s">
        <v>2005</v>
      </c>
      <c r="B266" s="208">
        <f>IF(ISBLANK(GlobBerMedDisc!$P$7),"",GlobBerMedDisc!$P$7)</f>
        <v>1</v>
      </c>
      <c r="C266" s="7">
        <v>1</v>
      </c>
    </row>
    <row r="267" spans="1:3" s="208" customFormat="1" x14ac:dyDescent="0.2">
      <c r="A267" s="208" t="s">
        <v>2006</v>
      </c>
      <c r="B267" s="208">
        <f>IF(ISBLANK(GlobBerMedDisc!$P$8),"",GlobBerMedDisc!$P$8)</f>
        <v>1</v>
      </c>
      <c r="C267" s="7">
        <v>1</v>
      </c>
    </row>
    <row r="268" spans="1:3" s="208" customFormat="1" x14ac:dyDescent="0.2">
      <c r="A268" s="208" t="s">
        <v>2007</v>
      </c>
      <c r="B268" s="208">
        <f>IF(ISBLANK(GlobBerMedDisc!$P$9),"",GlobBerMedDisc!$P$9)</f>
        <v>1</v>
      </c>
      <c r="C268" s="7">
        <v>1</v>
      </c>
    </row>
    <row r="269" spans="1:3" s="208" customFormat="1" x14ac:dyDescent="0.2">
      <c r="A269" s="208" t="s">
        <v>2008</v>
      </c>
      <c r="B269" s="208">
        <f>IF(ISBLANK(GlobBerMedDisc!$P$10),"",GlobBerMedDisc!$P$10)</f>
        <v>1</v>
      </c>
      <c r="C269" s="7">
        <v>1</v>
      </c>
    </row>
    <row r="270" spans="1:3" s="208" customFormat="1" x14ac:dyDescent="0.2">
      <c r="A270" s="208" t="s">
        <v>2009</v>
      </c>
      <c r="B270" s="208">
        <f>IF(ISBLANK(GlobBerMedDisc!$P$11),"",GlobBerMedDisc!$P$11)</f>
        <v>1</v>
      </c>
      <c r="C270" s="7">
        <v>1</v>
      </c>
    </row>
    <row r="271" spans="1:3" s="208" customFormat="1" x14ac:dyDescent="0.2">
      <c r="A271" s="208" t="s">
        <v>2010</v>
      </c>
      <c r="B271" s="208">
        <f>IF(ISBLANK(GlobBerMedDisc!$P$12),"",GlobBerMedDisc!$P$12)</f>
        <v>1</v>
      </c>
      <c r="C271" s="7">
        <v>1</v>
      </c>
    </row>
    <row r="272" spans="1:3" s="208" customFormat="1" x14ac:dyDescent="0.2">
      <c r="A272" s="208" t="s">
        <v>2011</v>
      </c>
      <c r="B272" s="208">
        <f>IF(ISBLANK(GlobBerMedDisc!$P$13),"",GlobBerMedDisc!$P$13)</f>
        <v>1</v>
      </c>
      <c r="C272" s="7">
        <v>1</v>
      </c>
    </row>
    <row r="273" spans="1:3" s="208" customFormat="1" x14ac:dyDescent="0.2">
      <c r="A273" s="208" t="s">
        <v>2012</v>
      </c>
      <c r="B273" s="208">
        <f>IF(ISBLANK(GlobBerMedDisc!$P$14),"",GlobBerMedDisc!$P$14)</f>
        <v>1</v>
      </c>
      <c r="C273" s="7">
        <v>1</v>
      </c>
    </row>
    <row r="274" spans="1:3" s="208" customFormat="1" x14ac:dyDescent="0.2">
      <c r="A274" s="208" t="s">
        <v>2013</v>
      </c>
      <c r="B274" s="208">
        <f>IF(ISBLANK(GlobBerMedDisc!$P$15),"",GlobBerMedDisc!$P$15)</f>
        <v>1</v>
      </c>
      <c r="C274" s="7">
        <v>1</v>
      </c>
    </row>
    <row r="275" spans="1:3" s="208" customFormat="1" x14ac:dyDescent="0.2">
      <c r="A275" s="208" t="s">
        <v>2014</v>
      </c>
      <c r="B275" s="208">
        <f>IF(ISBLANK(GlobBerMedDisc!$P$16),"",GlobBerMedDisc!$P$16)</f>
        <v>1</v>
      </c>
      <c r="C275" s="7">
        <v>1</v>
      </c>
    </row>
    <row r="276" spans="1:3" s="208" customFormat="1" x14ac:dyDescent="0.2">
      <c r="A276" s="208" t="s">
        <v>2015</v>
      </c>
      <c r="B276" s="208">
        <f>IF(ISBLANK(GlobBerMedDisc!$P$17),"",GlobBerMedDisc!$P$17)</f>
        <v>1</v>
      </c>
      <c r="C276" s="7">
        <v>1</v>
      </c>
    </row>
    <row r="277" spans="1:3" x14ac:dyDescent="0.2">
      <c r="A277" s="208" t="s">
        <v>2016</v>
      </c>
      <c r="B277" s="208">
        <f>IF(ISBLANK(GlobBerMedDisc!$P$18),"",GlobBerMedDisc!$P$18)</f>
        <v>1</v>
      </c>
      <c r="C277" s="7">
        <v>1</v>
      </c>
    </row>
    <row r="278" spans="1:3" x14ac:dyDescent="0.2">
      <c r="A278" s="208" t="s">
        <v>2017</v>
      </c>
      <c r="B278" s="208">
        <f>IF(ISBLANK(GlobBerMedDisc!$P$19),"",GlobBerMedDisc!$P$19)</f>
        <v>1</v>
      </c>
      <c r="C278" s="7">
        <v>1</v>
      </c>
    </row>
    <row r="279" spans="1:3" x14ac:dyDescent="0.2">
      <c r="A279" s="208" t="s">
        <v>2018</v>
      </c>
      <c r="B279" s="208">
        <f>IF(ISBLANK(GlobBerMedDisc!$P$20),"",GlobBerMedDisc!$P$20)</f>
        <v>1</v>
      </c>
      <c r="C279" s="7">
        <v>1</v>
      </c>
    </row>
    <row r="280" spans="1:3" x14ac:dyDescent="0.2">
      <c r="A280" s="208" t="s">
        <v>2019</v>
      </c>
      <c r="B280" s="208">
        <f>IF(ISBLANK(GlobBerMedDisc!$P$21),"",GlobBerMedDisc!$P$21)</f>
        <v>1</v>
      </c>
      <c r="C280" s="7">
        <v>1</v>
      </c>
    </row>
    <row r="281" spans="1:3" x14ac:dyDescent="0.2">
      <c r="A281" s="208" t="s">
        <v>2020</v>
      </c>
      <c r="B281" s="208">
        <f>IF(ISBLANK(GlobBerMedDisc!$P$22),"",GlobBerMedDisc!$P$22)</f>
        <v>1</v>
      </c>
      <c r="C281" s="7">
        <v>1</v>
      </c>
    </row>
    <row r="282" spans="1:3" x14ac:dyDescent="0.2">
      <c r="A282" s="208" t="s">
        <v>2021</v>
      </c>
      <c r="B282" s="208">
        <f>IF(ISBLANK(GlobBerMedDisc!$P$23),"",GlobBerMedDisc!$P$23)</f>
        <v>1</v>
      </c>
      <c r="C282" s="7">
        <v>1</v>
      </c>
    </row>
    <row r="283" spans="1:3" x14ac:dyDescent="0.2">
      <c r="A283" s="208" t="s">
        <v>2022</v>
      </c>
      <c r="B283" s="208">
        <f>IF(ISBLANK(GlobBerMedDisc!$P$24),"",GlobBerMedDisc!$P$24)</f>
        <v>1</v>
      </c>
      <c r="C283" s="7">
        <v>1</v>
      </c>
    </row>
    <row r="284" spans="1:3" x14ac:dyDescent="0.2">
      <c r="A284" s="208" t="s">
        <v>2023</v>
      </c>
      <c r="B284" s="208">
        <f>IF(ISBLANK(GlobBerMedDisc!$P$25),"",GlobBerMedDisc!$P$25)</f>
        <v>1</v>
      </c>
      <c r="C284" s="7">
        <v>1</v>
      </c>
    </row>
    <row r="285" spans="1:3" x14ac:dyDescent="0.2">
      <c r="A285" s="208" t="s">
        <v>2024</v>
      </c>
      <c r="B285" s="208">
        <f>IF(ISBLANK(GlobBerMedDisc!$P$26),"",GlobBerMedDisc!$P$26)</f>
        <v>1</v>
      </c>
      <c r="C285" s="7">
        <v>1</v>
      </c>
    </row>
    <row r="286" spans="1:3" x14ac:dyDescent="0.2">
      <c r="A286" s="208" t="s">
        <v>2025</v>
      </c>
      <c r="B286" s="208">
        <f>IF(ISBLANK(GlobBerMedDisc!$P$27),"",GlobBerMedDisc!$P$27)</f>
        <v>1</v>
      </c>
      <c r="C286" s="7">
        <v>1</v>
      </c>
    </row>
    <row r="287" spans="1:3" x14ac:dyDescent="0.2">
      <c r="A287" s="208" t="s">
        <v>2026</v>
      </c>
      <c r="B287" s="208">
        <f>IF(ISBLANK(GlobBerMedDisc!$P$28),"",GlobBerMedDisc!$P$28)</f>
        <v>1</v>
      </c>
      <c r="C287" s="7">
        <v>1</v>
      </c>
    </row>
    <row r="288" spans="1:3" x14ac:dyDescent="0.2">
      <c r="A288" s="208" t="s">
        <v>2027</v>
      </c>
      <c r="B288" s="208">
        <f>IF(ISBLANK(GlobBerMedDisc!$P$29),"",GlobBerMedDisc!$P$29)</f>
        <v>1</v>
      </c>
      <c r="C288" s="7">
        <v>1</v>
      </c>
    </row>
    <row r="289" spans="1:3" x14ac:dyDescent="0.2">
      <c r="A289" s="208" t="s">
        <v>2028</v>
      </c>
      <c r="B289" s="208">
        <f>IF(ISBLANK(GlobBerMedDisc!$P$30),"",GlobBerMedDisc!$P$30)</f>
        <v>1</v>
      </c>
      <c r="C289" s="7">
        <v>1</v>
      </c>
    </row>
    <row r="290" spans="1:3" x14ac:dyDescent="0.2">
      <c r="A290" s="208" t="s">
        <v>2029</v>
      </c>
      <c r="B290" s="208">
        <f>IF(ISBLANK(GlobBerMedDisc!$P$31),"",GlobBerMedDisc!$P$31)</f>
        <v>1</v>
      </c>
      <c r="C290" s="7">
        <v>1</v>
      </c>
    </row>
    <row r="291" spans="1:3" x14ac:dyDescent="0.2">
      <c r="A291" s="208" t="s">
        <v>2030</v>
      </c>
      <c r="B291">
        <f>IF(ISBLANK(GlobBerMedDisc!$O$2),"",GlobBerMedDisc!$O$2)</f>
        <v>0</v>
      </c>
      <c r="C291" s="210">
        <v>0</v>
      </c>
    </row>
    <row r="292" spans="1:3" x14ac:dyDescent="0.2">
      <c r="A292" s="208" t="s">
        <v>2031</v>
      </c>
      <c r="B292">
        <f>IF(ISBLANK(GlobBerMedDisc!$O$3),"",GlobBerMedDisc!$O$3)</f>
        <v>0</v>
      </c>
      <c r="C292" s="210">
        <v>0</v>
      </c>
    </row>
    <row r="293" spans="1:3" x14ac:dyDescent="0.2">
      <c r="A293" s="208" t="s">
        <v>2032</v>
      </c>
      <c r="B293">
        <f>IF(ISBLANK(GlobBerMedDisc!$O$4),"",GlobBerMedDisc!$O$4)</f>
        <v>0</v>
      </c>
      <c r="C293" s="210">
        <v>0</v>
      </c>
    </row>
    <row r="294" spans="1:3" x14ac:dyDescent="0.2">
      <c r="A294" s="208" t="s">
        <v>2033</v>
      </c>
      <c r="B294">
        <f>IF(ISBLANK(GlobBerMedDisc!$O$5),"",GlobBerMedDisc!$O$5)</f>
        <v>0</v>
      </c>
      <c r="C294" s="210">
        <v>0</v>
      </c>
    </row>
    <row r="295" spans="1:3" x14ac:dyDescent="0.2">
      <c r="A295" s="208" t="s">
        <v>2034</v>
      </c>
      <c r="B295" s="208">
        <f>IF(ISBLANK(GlobBerMedDisc!$O$6),"",GlobBerMedDisc!$O$6)</f>
        <v>0</v>
      </c>
      <c r="C295" s="210">
        <v>0</v>
      </c>
    </row>
    <row r="296" spans="1:3" s="208" customFormat="1" x14ac:dyDescent="0.2">
      <c r="A296" s="208" t="s">
        <v>2035</v>
      </c>
      <c r="B296" s="208">
        <f>IF(ISBLANK(GlobBerMedDisc!$O$7),"",GlobBerMedDisc!$O$7)</f>
        <v>0</v>
      </c>
      <c r="C296" s="210">
        <v>0</v>
      </c>
    </row>
    <row r="297" spans="1:3" s="208" customFormat="1" x14ac:dyDescent="0.2">
      <c r="A297" s="208" t="s">
        <v>2036</v>
      </c>
      <c r="B297" s="208">
        <f>IF(ISBLANK(GlobBerMedDisc!$O$8),"",GlobBerMedDisc!$O$8)</f>
        <v>0</v>
      </c>
      <c r="C297" s="210">
        <v>0</v>
      </c>
    </row>
    <row r="298" spans="1:3" s="208" customFormat="1" x14ac:dyDescent="0.2">
      <c r="A298" s="208" t="s">
        <v>2037</v>
      </c>
      <c r="B298" s="208">
        <f>IF(ISBLANK(GlobBerMedDisc!$O$9),"",GlobBerMedDisc!$O$9)</f>
        <v>0</v>
      </c>
      <c r="C298" s="210">
        <v>0</v>
      </c>
    </row>
    <row r="299" spans="1:3" s="208" customFormat="1" x14ac:dyDescent="0.2">
      <c r="A299" s="208" t="s">
        <v>2038</v>
      </c>
      <c r="B299" s="208">
        <f>IF(ISBLANK(GlobBerMedDisc!$O$10),"",GlobBerMedDisc!$O$10)</f>
        <v>0</v>
      </c>
      <c r="C299" s="210">
        <v>0</v>
      </c>
    </row>
    <row r="300" spans="1:3" s="208" customFormat="1" x14ac:dyDescent="0.2">
      <c r="A300" s="208" t="s">
        <v>2039</v>
      </c>
      <c r="B300" s="208">
        <f>IF(ISBLANK(GlobBerMedDisc!$O$11),"",GlobBerMedDisc!$O$11)</f>
        <v>0</v>
      </c>
      <c r="C300" s="210">
        <v>0</v>
      </c>
    </row>
    <row r="301" spans="1:3" s="208" customFormat="1" x14ac:dyDescent="0.2">
      <c r="A301" s="208" t="s">
        <v>2040</v>
      </c>
      <c r="B301" s="208">
        <f>IF(ISBLANK(GlobBerMedDisc!$O$12),"",GlobBerMedDisc!$O$12)</f>
        <v>0</v>
      </c>
      <c r="C301" s="210">
        <v>0</v>
      </c>
    </row>
    <row r="302" spans="1:3" s="208" customFormat="1" x14ac:dyDescent="0.2">
      <c r="A302" s="208" t="s">
        <v>2041</v>
      </c>
      <c r="B302" s="208">
        <f>IF(ISBLANK(GlobBerMedDisc!$O$13),"",GlobBerMedDisc!$O$13)</f>
        <v>0</v>
      </c>
      <c r="C302" s="210">
        <v>0</v>
      </c>
    </row>
    <row r="303" spans="1:3" s="208" customFormat="1" x14ac:dyDescent="0.2">
      <c r="A303" s="208" t="s">
        <v>2042</v>
      </c>
      <c r="B303" s="208">
        <f>IF(ISBLANK(GlobBerMedDisc!$O$14),"",GlobBerMedDisc!$O$14)</f>
        <v>0</v>
      </c>
      <c r="C303" s="210">
        <v>0</v>
      </c>
    </row>
    <row r="304" spans="1:3" s="208" customFormat="1" x14ac:dyDescent="0.2">
      <c r="A304" s="208" t="s">
        <v>2043</v>
      </c>
      <c r="B304" s="208">
        <f>IF(ISBLANK(GlobBerMedDisc!$O$15),"",GlobBerMedDisc!$O$15)</f>
        <v>0</v>
      </c>
      <c r="C304" s="210">
        <v>0</v>
      </c>
    </row>
    <row r="305" spans="1:3" s="208" customFormat="1" x14ac:dyDescent="0.2">
      <c r="A305" s="208" t="s">
        <v>2044</v>
      </c>
      <c r="B305">
        <f>IF(ISBLANK(GlobBerMedDisc!$O$16),"",GlobBerMedDisc!$O$16)</f>
        <v>0</v>
      </c>
      <c r="C305" s="210">
        <v>0</v>
      </c>
    </row>
    <row r="306" spans="1:3" x14ac:dyDescent="0.2">
      <c r="A306" s="208" t="s">
        <v>2045</v>
      </c>
      <c r="B306">
        <f>IF(ISBLANK(GlobBerMedDisc!$O$17),"",GlobBerMedDisc!$O$17)</f>
        <v>0</v>
      </c>
      <c r="C306" s="210">
        <v>0</v>
      </c>
    </row>
    <row r="307" spans="1:3" x14ac:dyDescent="0.2">
      <c r="A307" s="208" t="s">
        <v>2046</v>
      </c>
      <c r="B307">
        <f>IF(ISBLANK(GlobBerMedDisc!$O$18),"",GlobBerMedDisc!$O$18)</f>
        <v>0</v>
      </c>
      <c r="C307" s="210">
        <v>0</v>
      </c>
    </row>
    <row r="308" spans="1:3" x14ac:dyDescent="0.2">
      <c r="A308" s="208" t="s">
        <v>2047</v>
      </c>
      <c r="B308">
        <f>IF(ISBLANK(GlobBerMedDisc!$O$19),"",GlobBerMedDisc!$O$19)</f>
        <v>0</v>
      </c>
      <c r="C308" s="210">
        <v>0</v>
      </c>
    </row>
    <row r="309" spans="1:3" x14ac:dyDescent="0.2">
      <c r="A309" s="208" t="s">
        <v>2048</v>
      </c>
      <c r="B309">
        <f>IF(ISBLANK(GlobBerMedDisc!$O$20),"",GlobBerMedDisc!$O$20)</f>
        <v>0</v>
      </c>
      <c r="C309" s="210">
        <v>0</v>
      </c>
    </row>
    <row r="310" spans="1:3" x14ac:dyDescent="0.2">
      <c r="A310" s="208" t="s">
        <v>2049</v>
      </c>
      <c r="B310">
        <f>IF(ISBLANK(GlobBerMedDisc!$O$21),"",GlobBerMedDisc!$O$21)</f>
        <v>0</v>
      </c>
      <c r="C310" s="210">
        <v>0</v>
      </c>
    </row>
    <row r="311" spans="1:3" x14ac:dyDescent="0.2">
      <c r="A311" s="208" t="s">
        <v>2050</v>
      </c>
      <c r="B311">
        <f>IF(ISBLANK(GlobBerMedDisc!$O$22),"",GlobBerMedDisc!$O$22)</f>
        <v>0</v>
      </c>
      <c r="C311" s="210">
        <v>0</v>
      </c>
    </row>
    <row r="312" spans="1:3" x14ac:dyDescent="0.2">
      <c r="A312" s="208" t="s">
        <v>2051</v>
      </c>
      <c r="B312">
        <f>IF(ISBLANK(GlobBerMedDisc!$O$23),"",GlobBerMedDisc!$O$23)</f>
        <v>0</v>
      </c>
      <c r="C312" s="210">
        <v>0</v>
      </c>
    </row>
    <row r="313" spans="1:3" x14ac:dyDescent="0.2">
      <c r="A313" s="208" t="s">
        <v>2052</v>
      </c>
      <c r="B313">
        <f>IF(ISBLANK(GlobBerMedDisc!$O$24),"",GlobBerMedDisc!$O$24)</f>
        <v>0</v>
      </c>
      <c r="C313" s="210">
        <v>0</v>
      </c>
    </row>
    <row r="314" spans="1:3" x14ac:dyDescent="0.2">
      <c r="A314" s="208" t="s">
        <v>2053</v>
      </c>
      <c r="B314">
        <f>IF(ISBLANK(GlobBerMedDisc!$O$25),"",GlobBerMedDisc!$O$25)</f>
        <v>0</v>
      </c>
      <c r="C314" s="210">
        <v>0</v>
      </c>
    </row>
    <row r="315" spans="1:3" x14ac:dyDescent="0.2">
      <c r="A315" s="208" t="s">
        <v>2054</v>
      </c>
      <c r="B315">
        <f>IF(ISBLANK(GlobBerMedDisc!$O$26),"",GlobBerMedDisc!$O$26)</f>
        <v>0</v>
      </c>
      <c r="C315" s="210">
        <v>0</v>
      </c>
    </row>
    <row r="316" spans="1:3" x14ac:dyDescent="0.2">
      <c r="A316" s="208" t="s">
        <v>2055</v>
      </c>
      <c r="B316">
        <f>IF(ISBLANK(GlobBerMedDisc!$O$27),"",GlobBerMedDisc!$O$27)</f>
        <v>0</v>
      </c>
      <c r="C316" s="210">
        <v>0</v>
      </c>
    </row>
    <row r="317" spans="1:3" x14ac:dyDescent="0.2">
      <c r="A317" s="208" t="s">
        <v>2056</v>
      </c>
      <c r="B317">
        <f>IF(ISBLANK(GlobBerMedDisc!$O$28),"",GlobBerMedDisc!$O$28)</f>
        <v>0</v>
      </c>
      <c r="C317" s="210">
        <v>0</v>
      </c>
    </row>
    <row r="318" spans="1:3" x14ac:dyDescent="0.2">
      <c r="A318" s="208" t="s">
        <v>2057</v>
      </c>
      <c r="B318">
        <f>IF(ISBLANK(GlobBerMedDisc!$O$29),"",GlobBerMedDisc!$O$29)</f>
        <v>0</v>
      </c>
      <c r="C318" s="210">
        <v>0</v>
      </c>
    </row>
    <row r="319" spans="1:3" x14ac:dyDescent="0.2">
      <c r="A319" s="208" t="s">
        <v>2058</v>
      </c>
      <c r="B319">
        <f>IF(ISBLANK(GlobBerMedDisc!$O$30),"",GlobBerMedDisc!$O$30)</f>
        <v>0</v>
      </c>
      <c r="C319" s="210">
        <v>0</v>
      </c>
    </row>
    <row r="320" spans="1:3" x14ac:dyDescent="0.2">
      <c r="A320" s="208" t="s">
        <v>2059</v>
      </c>
      <c r="B320">
        <f>IF(ISBLANK(GlobBerMedDisc!$O$31),"",GlobBerMedDisc!$O$31)</f>
        <v>0</v>
      </c>
      <c r="C320" s="210">
        <v>0</v>
      </c>
    </row>
    <row r="321" spans="1:8" x14ac:dyDescent="0.2">
      <c r="A321" s="208" t="s">
        <v>2060</v>
      </c>
      <c r="B321" t="str">
        <f>IF(ISBLANK(GlobBerMedDisc!$AD$2),"",GlobBerMedDisc!$AD$2)</f>
        <v/>
      </c>
      <c r="C321" s="99"/>
    </row>
    <row r="322" spans="1:8" x14ac:dyDescent="0.2">
      <c r="A322" s="208" t="s">
        <v>2061</v>
      </c>
      <c r="B322" t="str">
        <f>IF(ISBLANK(GlobBerMedDisc!$AD$3),"",GlobBerMedDisc!$AD$3)</f>
        <v/>
      </c>
      <c r="C322" s="99"/>
    </row>
    <row r="323" spans="1:8" x14ac:dyDescent="0.2">
      <c r="A323" s="208" t="s">
        <v>2062</v>
      </c>
      <c r="B323" t="str">
        <f>IF(ISBLANK(GlobBerMedDisc!$AD$4),"",GlobBerMedDisc!$AD$4)</f>
        <v/>
      </c>
      <c r="C323" s="99"/>
      <c r="E323" s="208"/>
      <c r="F323" s="208"/>
      <c r="G323" s="208"/>
      <c r="H323" s="208"/>
    </row>
    <row r="324" spans="1:8" x14ac:dyDescent="0.2">
      <c r="A324" s="208" t="s">
        <v>2063</v>
      </c>
      <c r="B324" t="str">
        <f>IF(ISBLANK(GlobBerMedDisc!$AD$5),"",GlobBerMedDisc!$AD$5)</f>
        <v/>
      </c>
      <c r="C324" s="99"/>
      <c r="E324" s="208"/>
      <c r="F324" s="208"/>
      <c r="G324" s="208"/>
      <c r="H324" s="208"/>
    </row>
    <row r="325" spans="1:8" x14ac:dyDescent="0.2">
      <c r="A325" s="208" t="s">
        <v>2064</v>
      </c>
      <c r="B325" t="str">
        <f>IF(ISBLANK(GlobBerMedDisc!$AD$6),"",GlobBerMedDisc!$AD$6)</f>
        <v/>
      </c>
      <c r="C325" s="99"/>
      <c r="E325" s="208"/>
      <c r="F325" s="208"/>
      <c r="G325" s="208"/>
      <c r="H325" s="208"/>
    </row>
    <row r="326" spans="1:8" x14ac:dyDescent="0.2">
      <c r="A326" s="208" t="s">
        <v>2065</v>
      </c>
      <c r="B326" t="str">
        <f>IF(ISBLANK(GlobBerMedDisc!$AD$7),"",GlobBerMedDisc!$AD$7)</f>
        <v/>
      </c>
      <c r="C326" s="99"/>
      <c r="E326" s="208"/>
      <c r="F326" s="208"/>
      <c r="G326" s="208"/>
      <c r="H326" s="208"/>
    </row>
    <row r="327" spans="1:8" x14ac:dyDescent="0.2">
      <c r="A327" s="208" t="s">
        <v>2066</v>
      </c>
      <c r="B327" t="str">
        <f>IF(ISBLANK(GlobBerMedDisc!$AD$8),"",GlobBerMedDisc!$AD$8)</f>
        <v/>
      </c>
      <c r="C327" s="99"/>
      <c r="E327" s="208"/>
      <c r="F327" s="208"/>
      <c r="G327" s="208"/>
      <c r="H327" s="208"/>
    </row>
    <row r="328" spans="1:8" x14ac:dyDescent="0.2">
      <c r="A328" s="208" t="s">
        <v>2067</v>
      </c>
      <c r="B328" t="str">
        <f>IF(ISBLANK(GlobBerMedDisc!$AD$9),"",GlobBerMedDisc!$AD$9)</f>
        <v/>
      </c>
      <c r="C328" s="99"/>
      <c r="E328" s="208"/>
      <c r="F328" s="208"/>
      <c r="G328" s="208"/>
      <c r="H328" s="208"/>
    </row>
    <row r="329" spans="1:8" x14ac:dyDescent="0.2">
      <c r="A329" s="208" t="s">
        <v>2068</v>
      </c>
      <c r="B329" t="str">
        <f>IF(ISBLANK(GlobBerMedDisc!$AD$10),"",GlobBerMedDisc!$AD$10)</f>
        <v/>
      </c>
      <c r="C329" s="99"/>
      <c r="E329" s="208"/>
      <c r="F329" s="208"/>
      <c r="G329" s="208"/>
      <c r="H329" s="208"/>
    </row>
    <row r="330" spans="1:8" x14ac:dyDescent="0.2">
      <c r="A330" s="208" t="s">
        <v>2069</v>
      </c>
      <c r="B330" t="str">
        <f>IF(ISBLANK(GlobBerMedDisc!$AD$11),"",GlobBerMedDisc!$AD$11)</f>
        <v/>
      </c>
      <c r="C330" s="99"/>
      <c r="E330" s="208"/>
      <c r="F330" s="208"/>
      <c r="G330" s="208"/>
      <c r="H330" s="208"/>
    </row>
    <row r="331" spans="1:8" x14ac:dyDescent="0.2">
      <c r="A331" s="208" t="s">
        <v>2070</v>
      </c>
      <c r="B331" t="str">
        <f>IF(ISBLANK(GlobBerMedDisc!$AD$12),"",GlobBerMedDisc!$AD$12)</f>
        <v/>
      </c>
      <c r="C331" s="99"/>
      <c r="E331" s="208"/>
      <c r="F331" s="208"/>
      <c r="G331" s="208"/>
      <c r="H331" s="208"/>
    </row>
    <row r="332" spans="1:8" x14ac:dyDescent="0.2">
      <c r="A332" s="208" t="s">
        <v>2071</v>
      </c>
      <c r="B332" t="str">
        <f>IF(ISBLANK(GlobBerMedDisc!$AD$13),"",GlobBerMedDisc!$AD$13)</f>
        <v/>
      </c>
      <c r="C332" s="99"/>
      <c r="E332" s="208"/>
      <c r="F332" s="208"/>
      <c r="G332" s="208"/>
      <c r="H332" s="208"/>
    </row>
    <row r="333" spans="1:8" x14ac:dyDescent="0.2">
      <c r="A333" s="208" t="s">
        <v>2072</v>
      </c>
      <c r="B333" t="str">
        <f>IF(ISBLANK(GlobBerMedDisc!$AD$14),"",GlobBerMedDisc!$AD$14)</f>
        <v/>
      </c>
      <c r="C333" s="99"/>
      <c r="E333" s="208"/>
      <c r="F333" s="208"/>
      <c r="G333" s="208"/>
      <c r="H333" s="208"/>
    </row>
    <row r="334" spans="1:8" x14ac:dyDescent="0.2">
      <c r="A334" s="208" t="s">
        <v>2073</v>
      </c>
      <c r="B334" t="str">
        <f>IF(ISBLANK(GlobBerMedDisc!$AD$15),"",GlobBerMedDisc!$AD$15)</f>
        <v/>
      </c>
      <c r="C334" s="99"/>
    </row>
    <row r="335" spans="1:8" x14ac:dyDescent="0.2">
      <c r="A335" s="208" t="s">
        <v>2074</v>
      </c>
      <c r="B335" t="str">
        <f>IF(ISBLANK(GlobBerMedDisc!$AD$16),"",GlobBerMedDisc!$AD$16)</f>
        <v/>
      </c>
      <c r="C335" s="99"/>
    </row>
    <row r="336" spans="1:8" x14ac:dyDescent="0.2">
      <c r="A336" s="208" t="s">
        <v>2075</v>
      </c>
      <c r="B336" t="str">
        <f>IF(ISBLANK(GlobBerMedDisc!$AD$17),"",GlobBerMedDisc!$AD$17)</f>
        <v/>
      </c>
      <c r="C336" s="99"/>
    </row>
    <row r="337" spans="1:3" s="208" customFormat="1" x14ac:dyDescent="0.2">
      <c r="A337" s="208" t="s">
        <v>2076</v>
      </c>
      <c r="B337" t="str">
        <f>IF(ISBLANK(GlobBerMedDisc!$AD$18),"",GlobBerMedDisc!$AD$18)</f>
        <v/>
      </c>
      <c r="C337" s="99"/>
    </row>
    <row r="338" spans="1:3" s="208" customFormat="1" x14ac:dyDescent="0.2">
      <c r="A338" s="208" t="s">
        <v>2077</v>
      </c>
      <c r="B338" t="str">
        <f>IF(ISBLANK(GlobBerMedDisc!$AD$19),"",GlobBerMedDisc!$AD$19)</f>
        <v/>
      </c>
      <c r="C338" s="99"/>
    </row>
    <row r="339" spans="1:3" s="208" customFormat="1" x14ac:dyDescent="0.2">
      <c r="A339" s="208" t="s">
        <v>2078</v>
      </c>
      <c r="B339" t="str">
        <f>IF(ISBLANK(GlobBerMedDisc!$AD$20),"",GlobBerMedDisc!$AD$20)</f>
        <v/>
      </c>
      <c r="C339" s="99"/>
    </row>
    <row r="340" spans="1:3" s="208" customFormat="1" x14ac:dyDescent="0.2">
      <c r="A340" s="208" t="s">
        <v>2079</v>
      </c>
      <c r="B340" s="208" t="str">
        <f>IF(ISBLANK(GlobBerMedDisc!$AD$21),"",GlobBerMedDisc!$AD$21)</f>
        <v/>
      </c>
      <c r="C340" s="99"/>
    </row>
    <row r="341" spans="1:3" s="208" customFormat="1" x14ac:dyDescent="0.2">
      <c r="A341" s="208" t="s">
        <v>2080</v>
      </c>
      <c r="B341" s="208" t="str">
        <f>IF(ISBLANK(GlobBerMedDisc!$AD$22),"",GlobBerMedDisc!$AD$22)</f>
        <v/>
      </c>
      <c r="C341" s="99"/>
    </row>
    <row r="342" spans="1:3" s="208" customFormat="1" x14ac:dyDescent="0.2">
      <c r="A342" s="208" t="s">
        <v>2081</v>
      </c>
      <c r="B342" s="208" t="str">
        <f>IF(ISBLANK(GlobBerMedDisc!$AD$23),"",GlobBerMedDisc!$AD$23)</f>
        <v/>
      </c>
      <c r="C342" s="99"/>
    </row>
    <row r="343" spans="1:3" s="208" customFormat="1" x14ac:dyDescent="0.2">
      <c r="A343" s="208" t="s">
        <v>2082</v>
      </c>
      <c r="B343" s="208" t="str">
        <f>IF(ISBLANK(GlobBerMedDisc!$AD$24),"",GlobBerMedDisc!$AD$24)</f>
        <v/>
      </c>
      <c r="C343" s="99"/>
    </row>
    <row r="344" spans="1:3" s="208" customFormat="1" x14ac:dyDescent="0.2">
      <c r="A344" s="208" t="s">
        <v>2083</v>
      </c>
      <c r="B344" s="208" t="str">
        <f>IF(ISBLANK(GlobBerMedDisc!$AD$25),"",GlobBerMedDisc!$AD$25)</f>
        <v/>
      </c>
      <c r="C344" s="99"/>
    </row>
    <row r="345" spans="1:3" s="208" customFormat="1" x14ac:dyDescent="0.2">
      <c r="A345" s="208" t="s">
        <v>2084</v>
      </c>
      <c r="B345" s="208" t="str">
        <f>IF(ISBLANK(GlobBerMedDisc!$AD$26),"",GlobBerMedDisc!$AD$26)</f>
        <v/>
      </c>
      <c r="C345" s="99"/>
    </row>
    <row r="346" spans="1:3" s="208" customFormat="1" x14ac:dyDescent="0.2">
      <c r="A346" s="208" t="s">
        <v>2085</v>
      </c>
      <c r="B346" s="208" t="str">
        <f>IF(ISBLANK(GlobBerMedDisc!$AD$27),"",GlobBerMedDisc!$AD$27)</f>
        <v/>
      </c>
      <c r="C346" s="99"/>
    </row>
    <row r="347" spans="1:3" s="208" customFormat="1" x14ac:dyDescent="0.2">
      <c r="A347" s="208" t="s">
        <v>2086</v>
      </c>
      <c r="B347" s="208" t="str">
        <f>IF(ISBLANK(GlobBerMedDisc!$AD$28),"",GlobBerMedDisc!$AD$28)</f>
        <v/>
      </c>
      <c r="C347" s="99"/>
    </row>
    <row r="348" spans="1:3" s="208" customFormat="1" x14ac:dyDescent="0.2">
      <c r="A348" s="208" t="s">
        <v>2087</v>
      </c>
      <c r="B348" s="208" t="str">
        <f>IF(ISBLANK(GlobBerMedDisc!$AD$29),"",GlobBerMedDisc!$AD$29)</f>
        <v/>
      </c>
      <c r="C348" s="99"/>
    </row>
    <row r="349" spans="1:3" s="208" customFormat="1" x14ac:dyDescent="0.2">
      <c r="A349" s="208" t="s">
        <v>2088</v>
      </c>
      <c r="B349" s="208" t="str">
        <f>IF(ISBLANK(GlobBerMedDisc!$AD$30),"",GlobBerMedDisc!$AD$30)</f>
        <v/>
      </c>
      <c r="C349" s="99"/>
    </row>
    <row r="350" spans="1:3" s="208" customFormat="1" x14ac:dyDescent="0.2">
      <c r="A350" s="208" t="s">
        <v>2089</v>
      </c>
      <c r="B350" t="str">
        <f>IF(ISBLANK(GlobBerMedDisc!$AD$31),"",GlobBerMedDisc!$AD$31)</f>
        <v/>
      </c>
      <c r="C350" s="99"/>
    </row>
    <row r="351" spans="1:3" s="208" customFormat="1" x14ac:dyDescent="0.2">
      <c r="A351" s="208" t="s">
        <v>3450</v>
      </c>
      <c r="B351" s="208" t="b">
        <f>IF(ISBLANK(GlobBerMedDisc!$AH$2),"",GlobBerMedDisc!$AH$2)</f>
        <v>0</v>
      </c>
      <c r="C351" s="208" t="b">
        <v>0</v>
      </c>
    </row>
    <row r="352" spans="1:3" s="208" customFormat="1" x14ac:dyDescent="0.2">
      <c r="A352" s="208" t="s">
        <v>3451</v>
      </c>
      <c r="B352" s="208" t="b">
        <f>IF(ISBLANK(GlobBerMedDisc!$AH$3),"",GlobBerMedDisc!$AH$3)</f>
        <v>0</v>
      </c>
      <c r="C352" s="208" t="b">
        <v>0</v>
      </c>
    </row>
    <row r="353" spans="1:3" s="208" customFormat="1" x14ac:dyDescent="0.2">
      <c r="A353" s="208" t="s">
        <v>3452</v>
      </c>
      <c r="B353" s="208" t="b">
        <f>IF(ISBLANK(GlobBerMedDisc!$AH$4),"",GlobBerMedDisc!$AH$4)</f>
        <v>0</v>
      </c>
      <c r="C353" s="208" t="b">
        <v>0</v>
      </c>
    </row>
    <row r="354" spans="1:3" s="208" customFormat="1" x14ac:dyDescent="0.2">
      <c r="A354" s="208" t="s">
        <v>3453</v>
      </c>
      <c r="B354" s="208" t="b">
        <f>IF(ISBLANK(GlobBerMedDisc!$AH$5),"",GlobBerMedDisc!$AH$5)</f>
        <v>0</v>
      </c>
      <c r="C354" s="208" t="b">
        <v>0</v>
      </c>
    </row>
    <row r="355" spans="1:3" s="208" customFormat="1" x14ac:dyDescent="0.2">
      <c r="A355" s="208" t="s">
        <v>3454</v>
      </c>
      <c r="B355" s="208" t="b">
        <f>IF(ISBLANK(GlobBerMedDisc!$AH$6),"",GlobBerMedDisc!$AH$6)</f>
        <v>0</v>
      </c>
      <c r="C355" s="208" t="b">
        <v>0</v>
      </c>
    </row>
    <row r="356" spans="1:3" s="208" customFormat="1" x14ac:dyDescent="0.2">
      <c r="A356" s="208" t="s">
        <v>3455</v>
      </c>
      <c r="B356" s="208" t="b">
        <f>IF(ISBLANK(GlobBerMedDisc!$AH$7),"",GlobBerMedDisc!$AH$7)</f>
        <v>0</v>
      </c>
      <c r="C356" s="208" t="b">
        <v>0</v>
      </c>
    </row>
    <row r="357" spans="1:3" s="208" customFormat="1" x14ac:dyDescent="0.2">
      <c r="A357" s="208" t="s">
        <v>3456</v>
      </c>
      <c r="B357" s="208" t="b">
        <f>IF(ISBLANK(GlobBerMedDisc!$AH$8),"",GlobBerMedDisc!$AH$8)</f>
        <v>0</v>
      </c>
      <c r="C357" s="208" t="b">
        <v>0</v>
      </c>
    </row>
    <row r="358" spans="1:3" s="208" customFormat="1" x14ac:dyDescent="0.2">
      <c r="A358" s="208" t="s">
        <v>3457</v>
      </c>
      <c r="B358" s="208" t="b">
        <f>IF(ISBLANK(GlobBerMedDisc!$AH$9),"",GlobBerMedDisc!$AH$9)</f>
        <v>0</v>
      </c>
      <c r="C358" s="208" t="b">
        <v>0</v>
      </c>
    </row>
    <row r="359" spans="1:3" s="208" customFormat="1" x14ac:dyDescent="0.2">
      <c r="A359" s="208" t="s">
        <v>3458</v>
      </c>
      <c r="B359" s="208" t="b">
        <f>IF(ISBLANK(GlobBerMedDisc!$AH$10),"",GlobBerMedDisc!$AH$10)</f>
        <v>0</v>
      </c>
      <c r="C359" s="208" t="b">
        <v>0</v>
      </c>
    </row>
    <row r="360" spans="1:3" s="208" customFormat="1" x14ac:dyDescent="0.2">
      <c r="A360" s="208" t="s">
        <v>3459</v>
      </c>
      <c r="B360" s="208" t="b">
        <f>IF(ISBLANK(GlobBerMedDisc!$AH$11),"",GlobBerMedDisc!$AH$11)</f>
        <v>0</v>
      </c>
      <c r="C360" s="208" t="b">
        <v>0</v>
      </c>
    </row>
    <row r="361" spans="1:3" s="208" customFormat="1" x14ac:dyDescent="0.2">
      <c r="A361" s="208" t="s">
        <v>3460</v>
      </c>
      <c r="B361" s="208" t="b">
        <f>IF(ISBLANK(GlobBerMedDisc!$AH$12),"",GlobBerMedDisc!$AH$12)</f>
        <v>0</v>
      </c>
      <c r="C361" s="208" t="b">
        <v>0</v>
      </c>
    </row>
    <row r="362" spans="1:3" s="208" customFormat="1" x14ac:dyDescent="0.2">
      <c r="A362" s="208" t="s">
        <v>3461</v>
      </c>
      <c r="B362" s="208" t="b">
        <f>IF(ISBLANK(GlobBerMedDisc!$AH$13),"",GlobBerMedDisc!$AH$13)</f>
        <v>0</v>
      </c>
      <c r="C362" s="208" t="b">
        <v>0</v>
      </c>
    </row>
    <row r="363" spans="1:3" s="208" customFormat="1" x14ac:dyDescent="0.2">
      <c r="A363" s="208" t="s">
        <v>3462</v>
      </c>
      <c r="B363" s="208" t="b">
        <f>IF(ISBLANK(GlobBerMedDisc!$AH$14),"",GlobBerMedDisc!$AH$14)</f>
        <v>0</v>
      </c>
      <c r="C363" s="208" t="b">
        <v>0</v>
      </c>
    </row>
    <row r="364" spans="1:3" s="208" customFormat="1" x14ac:dyDescent="0.2">
      <c r="A364" s="208" t="s">
        <v>3463</v>
      </c>
      <c r="B364" s="208" t="b">
        <f>IF(ISBLANK(GlobBerMedDisc!$AH$15),"",GlobBerMedDisc!$AH$15)</f>
        <v>0</v>
      </c>
      <c r="C364" s="208" t="b">
        <v>0</v>
      </c>
    </row>
    <row r="365" spans="1:3" s="208" customFormat="1" x14ac:dyDescent="0.2">
      <c r="A365" s="208" t="s">
        <v>3464</v>
      </c>
      <c r="B365" s="208" t="b">
        <f>IF(ISBLANK(GlobBerMedDisc!$AH$16),"",GlobBerMedDisc!$AH$16)</f>
        <v>0</v>
      </c>
      <c r="C365" s="208" t="b">
        <v>0</v>
      </c>
    </row>
    <row r="366" spans="1:3" s="208" customFormat="1" x14ac:dyDescent="0.2">
      <c r="A366" s="208" t="s">
        <v>3465</v>
      </c>
      <c r="B366" s="208" t="b">
        <f>IF(ISBLANK(GlobBerMedDisc!$AH$17),"",GlobBerMedDisc!$AH$17)</f>
        <v>0</v>
      </c>
      <c r="C366" s="208" t="b">
        <v>0</v>
      </c>
    </row>
    <row r="367" spans="1:3" s="208" customFormat="1" x14ac:dyDescent="0.2">
      <c r="A367" s="208" t="s">
        <v>3466</v>
      </c>
      <c r="B367" s="208" t="b">
        <f>IF(ISBLANK(GlobBerMedDisc!$AH$18),"",GlobBerMedDisc!$AH$18)</f>
        <v>0</v>
      </c>
      <c r="C367" s="208" t="b">
        <v>0</v>
      </c>
    </row>
    <row r="368" spans="1:3" s="208" customFormat="1" x14ac:dyDescent="0.2">
      <c r="A368" s="208" t="s">
        <v>3467</v>
      </c>
      <c r="B368" s="208" t="b">
        <f>IF(ISBLANK(GlobBerMedDisc!$AH$19),"",GlobBerMedDisc!$AH$19)</f>
        <v>0</v>
      </c>
      <c r="C368" s="208" t="b">
        <v>0</v>
      </c>
    </row>
    <row r="369" spans="1:3" s="208" customFormat="1" x14ac:dyDescent="0.2">
      <c r="A369" s="208" t="s">
        <v>3468</v>
      </c>
      <c r="B369" s="208" t="b">
        <f>IF(ISBLANK(GlobBerMedDisc!$AH$20),"",GlobBerMedDisc!$AH$20)</f>
        <v>0</v>
      </c>
      <c r="C369" s="208" t="b">
        <v>0</v>
      </c>
    </row>
    <row r="370" spans="1:3" s="208" customFormat="1" x14ac:dyDescent="0.2">
      <c r="A370" s="208" t="s">
        <v>3469</v>
      </c>
      <c r="B370" s="208" t="b">
        <f>IF(ISBLANK(GlobBerMedDisc!$AH$21),"",GlobBerMedDisc!$AH$21)</f>
        <v>0</v>
      </c>
      <c r="C370" s="208" t="b">
        <v>0</v>
      </c>
    </row>
    <row r="371" spans="1:3" s="208" customFormat="1" x14ac:dyDescent="0.2">
      <c r="A371" s="208" t="s">
        <v>3470</v>
      </c>
      <c r="B371" s="208" t="b">
        <f>IF(ISBLANK(GlobBerMedDisc!$AH$22),"",GlobBerMedDisc!$AH$22)</f>
        <v>0</v>
      </c>
      <c r="C371" s="208" t="b">
        <v>0</v>
      </c>
    </row>
    <row r="372" spans="1:3" s="208" customFormat="1" x14ac:dyDescent="0.2">
      <c r="A372" s="208" t="s">
        <v>3471</v>
      </c>
      <c r="B372" s="208" t="b">
        <f>IF(ISBLANK(GlobBerMedDisc!$AH$23),"",GlobBerMedDisc!$AH$23)</f>
        <v>0</v>
      </c>
      <c r="C372" s="208" t="b">
        <v>0</v>
      </c>
    </row>
    <row r="373" spans="1:3" s="208" customFormat="1" x14ac:dyDescent="0.2">
      <c r="A373" s="208" t="s">
        <v>3472</v>
      </c>
      <c r="B373" s="208" t="b">
        <f>IF(ISBLANK(GlobBerMedDisc!$AH$24),"",GlobBerMedDisc!$AH$24)</f>
        <v>0</v>
      </c>
      <c r="C373" s="208" t="b">
        <v>0</v>
      </c>
    </row>
    <row r="374" spans="1:3" s="208" customFormat="1" x14ac:dyDescent="0.2">
      <c r="A374" s="208" t="s">
        <v>3473</v>
      </c>
      <c r="B374" s="208" t="b">
        <f>IF(ISBLANK(GlobBerMedDisc!$AH$25),"",GlobBerMedDisc!$AH$25)</f>
        <v>0</v>
      </c>
      <c r="C374" s="208" t="b">
        <v>0</v>
      </c>
    </row>
    <row r="375" spans="1:3" s="208" customFormat="1" x14ac:dyDescent="0.2">
      <c r="A375" s="208" t="s">
        <v>3474</v>
      </c>
      <c r="B375" s="208" t="b">
        <f>IF(ISBLANK(GlobBerMedDisc!$AH$26),"",GlobBerMedDisc!$AH$26)</f>
        <v>0</v>
      </c>
      <c r="C375" s="208" t="b">
        <v>0</v>
      </c>
    </row>
    <row r="376" spans="1:3" s="208" customFormat="1" x14ac:dyDescent="0.2">
      <c r="A376" s="208" t="s">
        <v>3475</v>
      </c>
      <c r="B376" s="208" t="b">
        <f>IF(ISBLANK(GlobBerMedDisc!$AH$27),"",GlobBerMedDisc!$AH$27)</f>
        <v>0</v>
      </c>
      <c r="C376" s="208" t="b">
        <v>0</v>
      </c>
    </row>
    <row r="377" spans="1:3" s="208" customFormat="1" x14ac:dyDescent="0.2">
      <c r="A377" s="208" t="s">
        <v>3476</v>
      </c>
      <c r="B377" s="208" t="b">
        <f>IF(ISBLANK(GlobBerMedDisc!$AH$28),"",GlobBerMedDisc!$AH$28)</f>
        <v>0</v>
      </c>
      <c r="C377" s="208" t="b">
        <v>0</v>
      </c>
    </row>
    <row r="378" spans="1:3" s="208" customFormat="1" x14ac:dyDescent="0.2">
      <c r="A378" s="208" t="s">
        <v>3477</v>
      </c>
      <c r="B378" s="208" t="b">
        <f>IF(ISBLANK(GlobBerMedDisc!$AH$29),"",GlobBerMedDisc!$AH$29)</f>
        <v>0</v>
      </c>
      <c r="C378" s="208" t="b">
        <v>0</v>
      </c>
    </row>
    <row r="379" spans="1:3" s="208" customFormat="1" x14ac:dyDescent="0.2">
      <c r="A379" s="208" t="s">
        <v>3478</v>
      </c>
      <c r="B379" s="208" t="b">
        <f>IF(ISBLANK(GlobBerMedDisc!$AH$30),"",GlobBerMedDisc!$AH$30)</f>
        <v>0</v>
      </c>
      <c r="C379" s="208" t="b">
        <v>0</v>
      </c>
    </row>
    <row r="380" spans="1:3" s="208" customFormat="1" x14ac:dyDescent="0.2">
      <c r="A380" s="208" t="s">
        <v>3479</v>
      </c>
      <c r="B380" s="208" t="b">
        <f>IF(ISBLANK(GlobBerMedDisc!$AH$31),"",GlobBerMedDisc!$AH$31)</f>
        <v>0</v>
      </c>
      <c r="C380" s="208" t="b">
        <v>0</v>
      </c>
    </row>
    <row r="381" spans="1:3" s="208" customFormat="1" x14ac:dyDescent="0.2">
      <c r="A381" s="208" t="s">
        <v>3480</v>
      </c>
      <c r="B381" s="208" t="str">
        <f>IF(ISBLANK(GlobBerMedDisc!$AI$2),"",GlobBerMedDisc!$AI$2)</f>
        <v/>
      </c>
      <c r="C381" s="99"/>
    </row>
    <row r="382" spans="1:3" s="208" customFormat="1" x14ac:dyDescent="0.2">
      <c r="A382" s="208" t="s">
        <v>3481</v>
      </c>
      <c r="B382" s="208" t="str">
        <f>IF(ISBLANK(GlobBerMedDisc!$AI$3),"",GlobBerMedDisc!$AI$3)</f>
        <v/>
      </c>
      <c r="C382" s="99"/>
    </row>
    <row r="383" spans="1:3" s="208" customFormat="1" x14ac:dyDescent="0.2">
      <c r="A383" s="208" t="s">
        <v>3482</v>
      </c>
      <c r="B383" s="208" t="str">
        <f>IF(ISBLANK(GlobBerMedDisc!$AI$4),"",GlobBerMedDisc!$AI$4)</f>
        <v/>
      </c>
      <c r="C383" s="99"/>
    </row>
    <row r="384" spans="1:3" s="208" customFormat="1" x14ac:dyDescent="0.2">
      <c r="A384" s="208" t="s">
        <v>3483</v>
      </c>
      <c r="B384" s="208" t="str">
        <f>IF(ISBLANK(GlobBerMedDisc!$AI$5),"",GlobBerMedDisc!$AI$5)</f>
        <v/>
      </c>
      <c r="C384" s="99"/>
    </row>
    <row r="385" spans="1:3" s="208" customFormat="1" x14ac:dyDescent="0.2">
      <c r="A385" s="208" t="s">
        <v>3484</v>
      </c>
      <c r="B385" s="208" t="str">
        <f>IF(ISBLANK(GlobBerMedDisc!$AI$6),"",GlobBerMedDisc!$AI$6)</f>
        <v/>
      </c>
      <c r="C385" s="99"/>
    </row>
    <row r="386" spans="1:3" s="208" customFormat="1" x14ac:dyDescent="0.2">
      <c r="A386" s="208" t="s">
        <v>3485</v>
      </c>
      <c r="B386" s="208" t="str">
        <f>IF(ISBLANK(GlobBerMedDisc!$AI$7),"",GlobBerMedDisc!$AI$7)</f>
        <v/>
      </c>
      <c r="C386" s="99"/>
    </row>
    <row r="387" spans="1:3" s="208" customFormat="1" x14ac:dyDescent="0.2">
      <c r="A387" s="208" t="s">
        <v>3486</v>
      </c>
      <c r="B387" s="208" t="str">
        <f>IF(ISBLANK(GlobBerMedDisc!$AI$8),"",GlobBerMedDisc!$AI$8)</f>
        <v/>
      </c>
      <c r="C387" s="99"/>
    </row>
    <row r="388" spans="1:3" s="208" customFormat="1" x14ac:dyDescent="0.2">
      <c r="A388" s="208" t="s">
        <v>3487</v>
      </c>
      <c r="B388" s="208" t="str">
        <f>IF(ISBLANK(GlobBerMedDisc!$AI$9),"",GlobBerMedDisc!$AI$9)</f>
        <v/>
      </c>
      <c r="C388" s="99"/>
    </row>
    <row r="389" spans="1:3" s="208" customFormat="1" x14ac:dyDescent="0.2">
      <c r="A389" s="208" t="s">
        <v>3488</v>
      </c>
      <c r="B389" s="208" t="str">
        <f>IF(ISBLANK(GlobBerMedDisc!$AI$10),"",GlobBerMedDisc!$AI$10)</f>
        <v/>
      </c>
      <c r="C389" s="99"/>
    </row>
    <row r="390" spans="1:3" s="208" customFormat="1" x14ac:dyDescent="0.2">
      <c r="A390" s="208" t="s">
        <v>3489</v>
      </c>
      <c r="B390" s="208" t="str">
        <f>IF(ISBLANK(GlobBerMedDisc!$AI$11),"",GlobBerMedDisc!$AI$11)</f>
        <v/>
      </c>
      <c r="C390" s="99"/>
    </row>
    <row r="391" spans="1:3" s="208" customFormat="1" x14ac:dyDescent="0.2">
      <c r="A391" s="208" t="s">
        <v>3490</v>
      </c>
      <c r="B391" s="208" t="str">
        <f>IF(ISBLANK(GlobBerMedDisc!$AI$12),"",GlobBerMedDisc!$AI$12)</f>
        <v/>
      </c>
      <c r="C391" s="99"/>
    </row>
    <row r="392" spans="1:3" s="208" customFormat="1" x14ac:dyDescent="0.2">
      <c r="A392" s="208" t="s">
        <v>3491</v>
      </c>
      <c r="B392" s="208" t="str">
        <f>IF(ISBLANK(GlobBerMedDisc!$AI$13),"",GlobBerMedDisc!$AI$13)</f>
        <v/>
      </c>
      <c r="C392" s="99"/>
    </row>
    <row r="393" spans="1:3" s="208" customFormat="1" x14ac:dyDescent="0.2">
      <c r="A393" s="208" t="s">
        <v>3492</v>
      </c>
      <c r="B393" s="208" t="str">
        <f>IF(ISBLANK(GlobBerMedDisc!$AI$14),"",GlobBerMedDisc!$AI$14)</f>
        <v/>
      </c>
      <c r="C393" s="99"/>
    </row>
    <row r="394" spans="1:3" s="208" customFormat="1" x14ac:dyDescent="0.2">
      <c r="A394" s="208" t="s">
        <v>3493</v>
      </c>
      <c r="B394" s="208" t="str">
        <f>IF(ISBLANK(GlobBerMedDisc!$AI$15),"",GlobBerMedDisc!$AI$15)</f>
        <v/>
      </c>
      <c r="C394" s="99"/>
    </row>
    <row r="395" spans="1:3" s="208" customFormat="1" x14ac:dyDescent="0.2">
      <c r="A395" s="208" t="s">
        <v>3494</v>
      </c>
      <c r="B395" s="208" t="str">
        <f>IF(ISBLANK(GlobBerMedDisc!$AI$16),"",GlobBerMedDisc!$AI$16)</f>
        <v/>
      </c>
      <c r="C395" s="99"/>
    </row>
    <row r="396" spans="1:3" s="208" customFormat="1" x14ac:dyDescent="0.2">
      <c r="A396" s="208" t="s">
        <v>3495</v>
      </c>
      <c r="B396" s="208" t="str">
        <f>IF(ISBLANK(GlobBerMedDisc!$AI$17),"",GlobBerMedDisc!$AI$17)</f>
        <v/>
      </c>
      <c r="C396" s="99"/>
    </row>
    <row r="397" spans="1:3" x14ac:dyDescent="0.2">
      <c r="A397" s="208" t="s">
        <v>3496</v>
      </c>
      <c r="B397" s="208" t="str">
        <f>IF(ISBLANK(GlobBerMedDisc!$AI$18),"",GlobBerMedDisc!$AI$18)</f>
        <v/>
      </c>
      <c r="C397" s="99"/>
    </row>
    <row r="398" spans="1:3" x14ac:dyDescent="0.2">
      <c r="A398" s="208" t="s">
        <v>3497</v>
      </c>
      <c r="B398" s="208" t="str">
        <f>IF(ISBLANK(GlobBerMedDisc!$AI$19),"",GlobBerMedDisc!$AI$19)</f>
        <v/>
      </c>
      <c r="C398" s="99"/>
    </row>
    <row r="399" spans="1:3" x14ac:dyDescent="0.2">
      <c r="A399" s="208" t="s">
        <v>3498</v>
      </c>
      <c r="B399" s="208" t="str">
        <f>IF(ISBLANK(GlobBerMedDisc!$AI$20),"",GlobBerMedDisc!$AI$20)</f>
        <v/>
      </c>
      <c r="C399" s="99"/>
    </row>
    <row r="400" spans="1:3" x14ac:dyDescent="0.2">
      <c r="A400" s="208" t="s">
        <v>3499</v>
      </c>
      <c r="B400" s="208" t="str">
        <f>IF(ISBLANK(GlobBerMedDisc!$AI$21),"",GlobBerMedDisc!$AI$21)</f>
        <v/>
      </c>
      <c r="C400" s="99"/>
    </row>
    <row r="401" spans="1:6" x14ac:dyDescent="0.2">
      <c r="A401" s="208" t="s">
        <v>3500</v>
      </c>
      <c r="B401" s="208" t="str">
        <f>IF(ISBLANK(GlobBerMedDisc!$AI$22),"",GlobBerMedDisc!$AI$22)</f>
        <v/>
      </c>
      <c r="C401" s="99"/>
    </row>
    <row r="402" spans="1:6" x14ac:dyDescent="0.2">
      <c r="A402" s="208" t="s">
        <v>3501</v>
      </c>
      <c r="B402" s="208" t="str">
        <f>IF(ISBLANK(GlobBerMedDisc!$AI$23),"",GlobBerMedDisc!$AI$23)</f>
        <v/>
      </c>
      <c r="C402" s="99"/>
    </row>
    <row r="403" spans="1:6" x14ac:dyDescent="0.2">
      <c r="A403" s="208" t="s">
        <v>3502</v>
      </c>
      <c r="B403" s="208" t="str">
        <f>IF(ISBLANK(GlobBerMedDisc!$AI$24),"",GlobBerMedDisc!$AI$24)</f>
        <v/>
      </c>
      <c r="C403" s="99"/>
    </row>
    <row r="404" spans="1:6" x14ac:dyDescent="0.2">
      <c r="A404" s="208" t="s">
        <v>3503</v>
      </c>
      <c r="B404" s="208" t="str">
        <f>IF(ISBLANK(GlobBerMedDisc!$AI$25),"",GlobBerMedDisc!$AI$25)</f>
        <v/>
      </c>
      <c r="C404" s="99"/>
    </row>
    <row r="405" spans="1:6" x14ac:dyDescent="0.2">
      <c r="A405" s="208" t="s">
        <v>3504</v>
      </c>
      <c r="B405" s="208" t="str">
        <f>IF(ISBLANK(GlobBerMedDisc!$AI$26),"",GlobBerMedDisc!$AI$26)</f>
        <v/>
      </c>
      <c r="C405" s="99"/>
    </row>
    <row r="406" spans="1:6" x14ac:dyDescent="0.2">
      <c r="A406" s="208" t="s">
        <v>3505</v>
      </c>
      <c r="B406" s="208" t="str">
        <f>IF(ISBLANK(GlobBerMedDisc!$AI$27),"",GlobBerMedDisc!$AI$27)</f>
        <v/>
      </c>
      <c r="C406" s="99"/>
    </row>
    <row r="407" spans="1:6" x14ac:dyDescent="0.2">
      <c r="A407" s="208" t="s">
        <v>3506</v>
      </c>
      <c r="B407" s="208" t="str">
        <f>IF(ISBLANK(GlobBerMedDisc!$AI$28),"",GlobBerMedDisc!$AI$28)</f>
        <v/>
      </c>
      <c r="C407" s="99"/>
    </row>
    <row r="408" spans="1:6" x14ac:dyDescent="0.2">
      <c r="A408" s="208" t="s">
        <v>3507</v>
      </c>
      <c r="B408" s="208" t="str">
        <f>IF(ISBLANK(GlobBerMedDisc!$AI$29),"",GlobBerMedDisc!$AI$29)</f>
        <v/>
      </c>
      <c r="C408" s="99"/>
    </row>
    <row r="409" spans="1:6" x14ac:dyDescent="0.2">
      <c r="A409" s="208" t="s">
        <v>3508</v>
      </c>
      <c r="B409" s="208" t="str">
        <f>IF(ISBLANK(GlobBerMedDisc!$AI$30),"",GlobBerMedDisc!$AI$30)</f>
        <v/>
      </c>
      <c r="C409" s="99"/>
    </row>
    <row r="410" spans="1:6" x14ac:dyDescent="0.2">
      <c r="A410" s="208" t="s">
        <v>3509</v>
      </c>
      <c r="B410" s="208" t="str">
        <f>IF(ISBLANK(GlobBerMedDisc!$AI$31),"",GlobBerMedDisc!$AI$31)</f>
        <v/>
      </c>
      <c r="C410" s="99"/>
    </row>
    <row r="411" spans="1:6" x14ac:dyDescent="0.2">
      <c r="A411" s="208" t="s">
        <v>2090</v>
      </c>
      <c r="B411" s="210">
        <f>IF(ISBLANK(GlobBerMedDisc!$E$2),"",GlobBerMedDisc!$E$2)</f>
        <v>0</v>
      </c>
      <c r="C411" s="210">
        <v>0</v>
      </c>
    </row>
    <row r="412" spans="1:6" x14ac:dyDescent="0.2">
      <c r="A412" s="208" t="s">
        <v>2091</v>
      </c>
      <c r="B412" s="210">
        <f>IF(ISBLANK(GlobBerMedDisc!$E$3),"",GlobBerMedDisc!$E$3)</f>
        <v>0</v>
      </c>
      <c r="C412" s="210">
        <v>0</v>
      </c>
    </row>
    <row r="413" spans="1:6" x14ac:dyDescent="0.2">
      <c r="A413" s="208" t="s">
        <v>2092</v>
      </c>
      <c r="B413" s="210">
        <f>IF(ISBLANK(GlobBerMedDisc!$E$4),"",GlobBerMedDisc!$E$4)</f>
        <v>0</v>
      </c>
      <c r="C413" s="210">
        <v>0</v>
      </c>
    </row>
    <row r="414" spans="1:6" x14ac:dyDescent="0.2">
      <c r="A414" s="208" t="s">
        <v>2093</v>
      </c>
      <c r="B414" s="210">
        <f>IF(ISBLANK(GlobBerMedDisc!$E$5),"",GlobBerMedDisc!$E$5)</f>
        <v>0</v>
      </c>
      <c r="C414" s="210">
        <v>0</v>
      </c>
    </row>
    <row r="415" spans="1:6" x14ac:dyDescent="0.2">
      <c r="A415" s="208" t="s">
        <v>2094</v>
      </c>
      <c r="B415" s="210">
        <f>IF(ISBLANK(GlobBerMedDisc!$E$6),"",GlobBerMedDisc!$E$6)</f>
        <v>0</v>
      </c>
      <c r="C415" s="210">
        <v>0</v>
      </c>
    </row>
    <row r="416" spans="1:6" x14ac:dyDescent="0.2">
      <c r="A416" s="208" t="s">
        <v>2095</v>
      </c>
      <c r="B416" s="210">
        <f>IF(ISBLANK(GlobBerMedDisc!$E$7),"",GlobBerMedDisc!$E$7)</f>
        <v>0</v>
      </c>
      <c r="C416" s="210">
        <v>0</v>
      </c>
      <c r="F416" s="208"/>
    </row>
    <row r="417" spans="1:3" x14ac:dyDescent="0.2">
      <c r="A417" s="208" t="s">
        <v>2096</v>
      </c>
      <c r="B417" s="210">
        <f>IF(ISBLANK(GlobBerMedDisc!$E$8),"",GlobBerMedDisc!$E$8)</f>
        <v>0</v>
      </c>
      <c r="C417" s="210">
        <v>0</v>
      </c>
    </row>
    <row r="418" spans="1:3" x14ac:dyDescent="0.2">
      <c r="A418" s="208" t="s">
        <v>2097</v>
      </c>
      <c r="B418" s="210">
        <f>IF(ISBLANK(GlobBerMedDisc!$E$9),"",GlobBerMedDisc!$E$9)</f>
        <v>0</v>
      </c>
      <c r="C418" s="210">
        <v>0</v>
      </c>
    </row>
    <row r="419" spans="1:3" x14ac:dyDescent="0.2">
      <c r="A419" s="208" t="s">
        <v>2098</v>
      </c>
      <c r="B419" s="210">
        <f>IF(ISBLANK(GlobBerMedDisc!$E$10),"",GlobBerMedDisc!$E$10)</f>
        <v>0</v>
      </c>
      <c r="C419" s="210">
        <v>0</v>
      </c>
    </row>
    <row r="420" spans="1:3" x14ac:dyDescent="0.2">
      <c r="A420" s="208" t="s">
        <v>2099</v>
      </c>
      <c r="B420" s="210">
        <f>IF(ISBLANK(GlobBerMedDisc!$E$11),"",GlobBerMedDisc!$E$11)</f>
        <v>0</v>
      </c>
      <c r="C420" s="210">
        <v>0</v>
      </c>
    </row>
    <row r="421" spans="1:3" x14ac:dyDescent="0.2">
      <c r="A421" s="208" t="s">
        <v>2100</v>
      </c>
      <c r="B421" s="210">
        <f>IF(ISBLANK(GlobBerMedDisc!$E$12),"",GlobBerMedDisc!$E$12)</f>
        <v>0</v>
      </c>
      <c r="C421" s="210">
        <v>0</v>
      </c>
    </row>
    <row r="422" spans="1:3" x14ac:dyDescent="0.2">
      <c r="A422" s="208" t="s">
        <v>2101</v>
      </c>
      <c r="B422" s="210">
        <f>IF(ISBLANK(GlobBerMedDisc!$E$13),"",GlobBerMedDisc!$E$13)</f>
        <v>0</v>
      </c>
      <c r="C422" s="210">
        <v>0</v>
      </c>
    </row>
    <row r="423" spans="1:3" x14ac:dyDescent="0.2">
      <c r="A423" s="208" t="s">
        <v>2102</v>
      </c>
      <c r="B423" s="210">
        <f>IF(ISBLANK(GlobBerMedDisc!$E$14),"",GlobBerMedDisc!$E$14)</f>
        <v>0</v>
      </c>
      <c r="C423" s="210">
        <v>0</v>
      </c>
    </row>
    <row r="424" spans="1:3" x14ac:dyDescent="0.2">
      <c r="A424" s="208" t="s">
        <v>2103</v>
      </c>
      <c r="B424" s="210">
        <f>IF(ISBLANK(GlobBerMedDisc!$E$15),"",GlobBerMedDisc!$E$15)</f>
        <v>0</v>
      </c>
      <c r="C424" s="210">
        <v>0</v>
      </c>
    </row>
    <row r="425" spans="1:3" x14ac:dyDescent="0.2">
      <c r="A425" s="208" t="s">
        <v>2104</v>
      </c>
      <c r="B425" s="210">
        <f>IF(ISBLANK(GlobBerMedDisc!$E$16),"",GlobBerMedDisc!$E$16)</f>
        <v>0</v>
      </c>
      <c r="C425" s="210">
        <v>0</v>
      </c>
    </row>
    <row r="426" spans="1:3" x14ac:dyDescent="0.2">
      <c r="A426" s="208" t="s">
        <v>2105</v>
      </c>
      <c r="B426" s="210">
        <f>IF(ISBLANK(GlobBerMedDisc!$E$17),"",GlobBerMedDisc!$E$17)</f>
        <v>0</v>
      </c>
      <c r="C426" s="210">
        <v>0</v>
      </c>
    </row>
    <row r="427" spans="1:3" x14ac:dyDescent="0.2">
      <c r="A427" s="208" t="s">
        <v>2106</v>
      </c>
      <c r="B427" s="210">
        <f>IF(ISBLANK(GlobBerMedDisc!$E$18),"",GlobBerMedDisc!$E$18)</f>
        <v>0</v>
      </c>
      <c r="C427" s="210">
        <v>0</v>
      </c>
    </row>
    <row r="428" spans="1:3" x14ac:dyDescent="0.2">
      <c r="A428" s="208" t="s">
        <v>2107</v>
      </c>
      <c r="B428" s="210">
        <f>IF(ISBLANK(GlobBerMedDisc!$E$19),"",GlobBerMedDisc!$E$19)</f>
        <v>0</v>
      </c>
      <c r="C428" s="210">
        <v>0</v>
      </c>
    </row>
    <row r="429" spans="1:3" x14ac:dyDescent="0.2">
      <c r="A429" s="208" t="s">
        <v>2108</v>
      </c>
      <c r="B429" s="210">
        <f>IF(ISBLANK(GlobBerMedDisc!$E$20),"",GlobBerMedDisc!$E$20)</f>
        <v>0</v>
      </c>
      <c r="C429" s="210">
        <v>0</v>
      </c>
    </row>
    <row r="430" spans="1:3" x14ac:dyDescent="0.2">
      <c r="A430" s="208" t="s">
        <v>2109</v>
      </c>
      <c r="B430" s="210">
        <f>IF(ISBLANK(GlobBerMedDisc!$E$21),"",GlobBerMedDisc!$E$21)</f>
        <v>0</v>
      </c>
      <c r="C430" s="210">
        <v>0</v>
      </c>
    </row>
    <row r="431" spans="1:3" x14ac:dyDescent="0.2">
      <c r="A431" s="208" t="s">
        <v>2110</v>
      </c>
      <c r="B431" s="210">
        <f>IF(ISBLANK(GlobBerMedDisc!$E$22),"",GlobBerMedDisc!$E$22)</f>
        <v>0</v>
      </c>
      <c r="C431" s="210">
        <v>0</v>
      </c>
    </row>
    <row r="432" spans="1:3" x14ac:dyDescent="0.2">
      <c r="A432" s="208" t="s">
        <v>2111</v>
      </c>
      <c r="B432" s="210">
        <f>IF(ISBLANK(GlobBerMedDisc!$E$23),"",GlobBerMedDisc!$E$23)</f>
        <v>0</v>
      </c>
      <c r="C432" s="210">
        <v>0</v>
      </c>
    </row>
    <row r="433" spans="1:3" x14ac:dyDescent="0.2">
      <c r="A433" s="208" t="s">
        <v>2112</v>
      </c>
      <c r="B433" s="210">
        <f>IF(ISBLANK(GlobBerMedDisc!$E$24),"",GlobBerMedDisc!$E$24)</f>
        <v>0</v>
      </c>
      <c r="C433" s="210">
        <v>0</v>
      </c>
    </row>
    <row r="434" spans="1:3" x14ac:dyDescent="0.2">
      <c r="A434" s="208" t="s">
        <v>2113</v>
      </c>
      <c r="B434" s="210">
        <f>IF(ISBLANK(GlobBerMedDisc!$E$25),"",GlobBerMedDisc!$E$25)</f>
        <v>0</v>
      </c>
      <c r="C434" s="210">
        <v>0</v>
      </c>
    </row>
    <row r="435" spans="1:3" x14ac:dyDescent="0.2">
      <c r="A435" s="208" t="s">
        <v>2114</v>
      </c>
      <c r="B435" s="210">
        <f>IF(ISBLANK(GlobBerMedDisc!$E$26),"",GlobBerMedDisc!$E$26)</f>
        <v>0</v>
      </c>
      <c r="C435" s="210">
        <v>0</v>
      </c>
    </row>
    <row r="436" spans="1:3" x14ac:dyDescent="0.2">
      <c r="A436" s="208" t="s">
        <v>2115</v>
      </c>
      <c r="B436" s="210">
        <f>IF(ISBLANK(GlobBerMedDisc!$E$27),"",GlobBerMedDisc!$E$27)</f>
        <v>0</v>
      </c>
      <c r="C436" s="210">
        <v>0</v>
      </c>
    </row>
    <row r="437" spans="1:3" x14ac:dyDescent="0.2">
      <c r="A437" s="208" t="s">
        <v>2116</v>
      </c>
      <c r="B437" s="210">
        <f>IF(ISBLANK(GlobBerMedDisc!$E$28),"",GlobBerMedDisc!$E$28)</f>
        <v>0</v>
      </c>
      <c r="C437" s="210">
        <v>0</v>
      </c>
    </row>
    <row r="438" spans="1:3" x14ac:dyDescent="0.2">
      <c r="A438" s="208" t="s">
        <v>2117</v>
      </c>
      <c r="B438" s="210">
        <f>IF(ISBLANK(GlobBerMedDisc!$E$29),"",GlobBerMedDisc!$E$29)</f>
        <v>0</v>
      </c>
      <c r="C438" s="210">
        <v>0</v>
      </c>
    </row>
    <row r="439" spans="1:3" x14ac:dyDescent="0.2">
      <c r="A439" s="208" t="s">
        <v>2118</v>
      </c>
      <c r="B439" s="210">
        <f>IF(ISBLANK(GlobBerMedDisc!$E$30),"",GlobBerMedDisc!$E$30)</f>
        <v>0</v>
      </c>
      <c r="C439" s="210">
        <v>0</v>
      </c>
    </row>
    <row r="440" spans="1:3" x14ac:dyDescent="0.2">
      <c r="A440" s="208" t="s">
        <v>2119</v>
      </c>
      <c r="B440" s="210">
        <f>IF(ISBLANK(GlobBerMedDisc!$E$31),"",GlobBerMedDisc!$E$31)</f>
        <v>0</v>
      </c>
      <c r="C440" s="210">
        <v>0</v>
      </c>
    </row>
    <row r="441" spans="1:3" x14ac:dyDescent="0.2">
      <c r="A441" s="208" t="s">
        <v>2120</v>
      </c>
      <c r="B441">
        <f>IF(ISBLANK(GlobBerMedDisc!$AK$2),"",GlobBerMedDisc!$AK$2)</f>
        <v>0</v>
      </c>
      <c r="C441" s="210">
        <v>0</v>
      </c>
    </row>
    <row r="442" spans="1:3" x14ac:dyDescent="0.2">
      <c r="A442" s="208" t="s">
        <v>2121</v>
      </c>
      <c r="B442">
        <f>IF(ISBLANK(GlobBerMedDisc!$AK$3),"",GlobBerMedDisc!$AK$3)</f>
        <v>0</v>
      </c>
      <c r="C442" s="210">
        <v>0</v>
      </c>
    </row>
    <row r="443" spans="1:3" x14ac:dyDescent="0.2">
      <c r="A443" s="208" t="s">
        <v>2122</v>
      </c>
      <c r="B443">
        <f>IF(ISBLANK(GlobBerMedDisc!$AK$4),"",GlobBerMedDisc!$AK$4)</f>
        <v>0</v>
      </c>
      <c r="C443" s="210">
        <v>0</v>
      </c>
    </row>
    <row r="444" spans="1:3" x14ac:dyDescent="0.2">
      <c r="A444" s="208" t="s">
        <v>2123</v>
      </c>
      <c r="B444">
        <f>IF(ISBLANK(GlobBerMedDisc!$AK$5),"",GlobBerMedDisc!$AK$5)</f>
        <v>0</v>
      </c>
      <c r="C444" s="210">
        <v>0</v>
      </c>
    </row>
    <row r="445" spans="1:3" x14ac:dyDescent="0.2">
      <c r="A445" s="208" t="s">
        <v>2124</v>
      </c>
      <c r="B445">
        <f>IF(ISBLANK(GlobBerMedDisc!$AK$6),"",GlobBerMedDisc!$AK$6)</f>
        <v>0</v>
      </c>
      <c r="C445" s="210">
        <v>0</v>
      </c>
    </row>
    <row r="446" spans="1:3" x14ac:dyDescent="0.2">
      <c r="A446" s="208" t="s">
        <v>2125</v>
      </c>
      <c r="B446">
        <f>IF(ISBLANK(GlobBerMedDisc!$AK$7),"",GlobBerMedDisc!$AK$7)</f>
        <v>0</v>
      </c>
      <c r="C446" s="210">
        <v>0</v>
      </c>
    </row>
    <row r="447" spans="1:3" x14ac:dyDescent="0.2">
      <c r="A447" s="208" t="s">
        <v>2126</v>
      </c>
      <c r="B447">
        <f>IF(ISBLANK(GlobBerMedDisc!$AK$8),"",GlobBerMedDisc!$AK$8)</f>
        <v>0</v>
      </c>
      <c r="C447" s="210">
        <v>0</v>
      </c>
    </row>
    <row r="448" spans="1:3" x14ac:dyDescent="0.2">
      <c r="A448" s="208" t="s">
        <v>2127</v>
      </c>
      <c r="B448">
        <f>IF(ISBLANK(GlobBerMedDisc!$AK$9),"",GlobBerMedDisc!$AK$9)</f>
        <v>0</v>
      </c>
      <c r="C448" s="210">
        <v>0</v>
      </c>
    </row>
    <row r="449" spans="1:6" x14ac:dyDescent="0.2">
      <c r="A449" s="208" t="s">
        <v>2128</v>
      </c>
      <c r="B449">
        <f>IF(ISBLANK(GlobBerMedDisc!$AK$10),"",GlobBerMedDisc!$AK$10)</f>
        <v>0</v>
      </c>
      <c r="C449" s="210">
        <v>0</v>
      </c>
    </row>
    <row r="450" spans="1:6" x14ac:dyDescent="0.2">
      <c r="A450" s="208" t="s">
        <v>2129</v>
      </c>
      <c r="B450">
        <f>IF(ISBLANK(GlobBerMedDisc!$AK$11),"",GlobBerMedDisc!$AK$11)</f>
        <v>0</v>
      </c>
      <c r="C450" s="210">
        <v>0</v>
      </c>
    </row>
    <row r="451" spans="1:6" x14ac:dyDescent="0.2">
      <c r="A451" s="208" t="s">
        <v>2130</v>
      </c>
      <c r="B451">
        <f>IF(ISBLANK(GlobBerMedDisc!$AK$12),"",GlobBerMedDisc!$AK$12)</f>
        <v>0</v>
      </c>
      <c r="C451" s="210">
        <v>0</v>
      </c>
    </row>
    <row r="452" spans="1:6" x14ac:dyDescent="0.2">
      <c r="A452" s="208" t="s">
        <v>2131</v>
      </c>
      <c r="B452">
        <f>IF(ISBLANK(GlobBerMedDisc!$AK$13),"",GlobBerMedDisc!$AK$13)</f>
        <v>0</v>
      </c>
      <c r="C452" s="210">
        <v>0</v>
      </c>
    </row>
    <row r="453" spans="1:6" x14ac:dyDescent="0.2">
      <c r="A453" s="208" t="s">
        <v>2132</v>
      </c>
      <c r="B453">
        <f>IF(ISBLANK(GlobBerMedDisc!$AK$14),"",GlobBerMedDisc!$AK$14)</f>
        <v>0</v>
      </c>
      <c r="C453" s="210">
        <v>0</v>
      </c>
    </row>
    <row r="454" spans="1:6" x14ac:dyDescent="0.2">
      <c r="A454" s="208" t="s">
        <v>2133</v>
      </c>
      <c r="B454">
        <f>IF(ISBLANK(GlobBerMedDisc!$AK$15),"",GlobBerMedDisc!$AK$15)</f>
        <v>0</v>
      </c>
      <c r="C454" s="210">
        <v>0</v>
      </c>
    </row>
    <row r="455" spans="1:6" x14ac:dyDescent="0.2">
      <c r="A455" s="208" t="s">
        <v>2134</v>
      </c>
      <c r="B455">
        <f>IF(ISBLANK(GlobBerMedDisc!$AK$16),"",GlobBerMedDisc!$AK$16)</f>
        <v>0</v>
      </c>
      <c r="C455" s="210">
        <v>0</v>
      </c>
    </row>
    <row r="456" spans="1:6" x14ac:dyDescent="0.2">
      <c r="A456" s="208" t="s">
        <v>2135</v>
      </c>
      <c r="B456">
        <f>IF(ISBLANK(GlobBerMedDisc!$AK$17),"",GlobBerMedDisc!$AK$17)</f>
        <v>0</v>
      </c>
      <c r="C456" s="210">
        <v>0</v>
      </c>
    </row>
    <row r="457" spans="1:6" x14ac:dyDescent="0.2">
      <c r="A457" s="208" t="s">
        <v>2136</v>
      </c>
      <c r="B457">
        <f>IF(ISBLANK(GlobBerMedDisc!$AK$18),"",GlobBerMedDisc!$AK$18)</f>
        <v>0</v>
      </c>
      <c r="C457" s="210">
        <v>0</v>
      </c>
    </row>
    <row r="458" spans="1:6" x14ac:dyDescent="0.2">
      <c r="A458" s="208" t="s">
        <v>2137</v>
      </c>
      <c r="B458">
        <f>IF(ISBLANK(GlobBerMedDisc!$AK$19),"",GlobBerMedDisc!$AK$19)</f>
        <v>0</v>
      </c>
      <c r="C458" s="210">
        <v>0</v>
      </c>
    </row>
    <row r="459" spans="1:6" x14ac:dyDescent="0.2">
      <c r="A459" s="208" t="s">
        <v>2138</v>
      </c>
      <c r="B459">
        <f>IF(ISBLANK(GlobBerMedDisc!$AK$20),"",GlobBerMedDisc!$AK$20)</f>
        <v>0</v>
      </c>
      <c r="C459" s="210">
        <v>0</v>
      </c>
    </row>
    <row r="460" spans="1:6" x14ac:dyDescent="0.2">
      <c r="A460" s="208" t="s">
        <v>2139</v>
      </c>
      <c r="B460">
        <f>IF(ISBLANK(GlobBerMedDisc!$AK$21),"",GlobBerMedDisc!$AK$21)</f>
        <v>0</v>
      </c>
      <c r="C460" s="210">
        <v>0</v>
      </c>
    </row>
    <row r="461" spans="1:6" x14ac:dyDescent="0.2">
      <c r="A461" s="208" t="s">
        <v>2140</v>
      </c>
      <c r="B461">
        <f>IF(ISBLANK(GlobBerMedDisc!$AK$22),"",GlobBerMedDisc!$AK$22)</f>
        <v>0</v>
      </c>
      <c r="C461" s="210">
        <v>0</v>
      </c>
    </row>
    <row r="462" spans="1:6" x14ac:dyDescent="0.2">
      <c r="A462" s="208" t="s">
        <v>2141</v>
      </c>
      <c r="B462">
        <f>IF(ISBLANK(GlobBerMedDisc!$AK$23),"",GlobBerMedDisc!$AK$23)</f>
        <v>0</v>
      </c>
      <c r="C462" s="210">
        <v>0</v>
      </c>
      <c r="F462" s="208"/>
    </row>
    <row r="463" spans="1:6" x14ac:dyDescent="0.2">
      <c r="A463" s="208" t="s">
        <v>2142</v>
      </c>
      <c r="B463">
        <f>IF(ISBLANK(GlobBerMedDisc!$AK$24),"",GlobBerMedDisc!$AK$24)</f>
        <v>0</v>
      </c>
      <c r="C463" s="210">
        <v>0</v>
      </c>
    </row>
    <row r="464" spans="1:6" x14ac:dyDescent="0.2">
      <c r="A464" s="208" t="s">
        <v>2143</v>
      </c>
      <c r="B464">
        <f>IF(ISBLANK(GlobBerMedDisc!$AK$25),"",GlobBerMedDisc!$AK$25)</f>
        <v>0</v>
      </c>
      <c r="C464" s="210">
        <v>0</v>
      </c>
    </row>
    <row r="465" spans="1:6" x14ac:dyDescent="0.2">
      <c r="A465" s="208" t="s">
        <v>2144</v>
      </c>
      <c r="B465">
        <f>IF(ISBLANK(GlobBerMedDisc!$AK$26),"",GlobBerMedDisc!$AK$26)</f>
        <v>0</v>
      </c>
      <c r="C465" s="210">
        <v>0</v>
      </c>
    </row>
    <row r="466" spans="1:6" x14ac:dyDescent="0.2">
      <c r="A466" s="208" t="s">
        <v>2145</v>
      </c>
      <c r="B466">
        <f>IF(ISBLANK(GlobBerMedDisc!$AK$27),"",GlobBerMedDisc!$AK$27)</f>
        <v>0</v>
      </c>
      <c r="C466" s="210">
        <v>0</v>
      </c>
    </row>
    <row r="467" spans="1:6" x14ac:dyDescent="0.2">
      <c r="A467" s="208" t="s">
        <v>2146</v>
      </c>
      <c r="B467">
        <f>IF(ISBLANK(GlobBerMedDisc!$AK$28),"",GlobBerMedDisc!$AK$28)</f>
        <v>0</v>
      </c>
      <c r="C467" s="210">
        <v>0</v>
      </c>
      <c r="F467" s="208"/>
    </row>
    <row r="468" spans="1:6" x14ac:dyDescent="0.2">
      <c r="A468" s="208" t="s">
        <v>2147</v>
      </c>
      <c r="B468">
        <f>IF(ISBLANK(GlobBerMedDisc!$AK$29),"",GlobBerMedDisc!$AK$29)</f>
        <v>0</v>
      </c>
      <c r="C468" s="210">
        <v>0</v>
      </c>
    </row>
    <row r="469" spans="1:6" x14ac:dyDescent="0.2">
      <c r="A469" s="208" t="s">
        <v>2148</v>
      </c>
      <c r="B469">
        <f>IF(ISBLANK(GlobBerMedDisc!$AK$30),"",GlobBerMedDisc!$AK$30)</f>
        <v>0</v>
      </c>
      <c r="C469" s="210">
        <v>0</v>
      </c>
    </row>
    <row r="470" spans="1:6" x14ac:dyDescent="0.2">
      <c r="A470" s="208" t="s">
        <v>2149</v>
      </c>
      <c r="B470">
        <f>IF(ISBLANK(GlobBerMedDisc!$AK$31),"",GlobBerMedDisc!$AK$31)</f>
        <v>0</v>
      </c>
      <c r="C470" s="210">
        <v>0</v>
      </c>
    </row>
    <row r="471" spans="1:6" x14ac:dyDescent="0.2">
      <c r="A471" s="208" t="s">
        <v>2150</v>
      </c>
      <c r="B471" t="str">
        <f>IF(ISBLANK(GlobBerMedDisc!$AL$2),"",GlobBerMedDisc!$AL$2)</f>
        <v/>
      </c>
      <c r="C471" s="99"/>
    </row>
    <row r="472" spans="1:6" x14ac:dyDescent="0.2">
      <c r="A472" s="208" t="s">
        <v>2151</v>
      </c>
      <c r="B472" t="str">
        <f>IF(ISBLANK(GlobBerMedDisc!$AL$3),"",GlobBerMedDisc!$AL$3)</f>
        <v/>
      </c>
      <c r="C472" s="99"/>
    </row>
    <row r="473" spans="1:6" x14ac:dyDescent="0.2">
      <c r="A473" s="208" t="s">
        <v>2152</v>
      </c>
      <c r="B473" t="str">
        <f>IF(ISBLANK(GlobBerMedDisc!$AL$4),"",GlobBerMedDisc!$AL$4)</f>
        <v/>
      </c>
      <c r="C473" s="99"/>
    </row>
    <row r="474" spans="1:6" x14ac:dyDescent="0.2">
      <c r="A474" s="208" t="s">
        <v>2153</v>
      </c>
      <c r="B474" t="str">
        <f>IF(ISBLANK(GlobBerMedDisc!$AL$5),"",GlobBerMedDisc!$AL$5)</f>
        <v/>
      </c>
      <c r="C474" s="99"/>
    </row>
    <row r="475" spans="1:6" x14ac:dyDescent="0.2">
      <c r="A475" s="208" t="s">
        <v>2154</v>
      </c>
      <c r="B475" t="str">
        <f>IF(ISBLANK(GlobBerMedDisc!$AL$6),"",GlobBerMedDisc!$AL$6)</f>
        <v/>
      </c>
      <c r="C475" s="99"/>
    </row>
    <row r="476" spans="1:6" x14ac:dyDescent="0.2">
      <c r="A476" s="208" t="s">
        <v>2155</v>
      </c>
      <c r="B476" t="str">
        <f>IF(ISBLANK(GlobBerMedDisc!$AL$7),"",GlobBerMedDisc!$AL$7)</f>
        <v/>
      </c>
      <c r="C476" s="99"/>
    </row>
    <row r="477" spans="1:6" x14ac:dyDescent="0.2">
      <c r="A477" s="208" t="s">
        <v>2156</v>
      </c>
      <c r="B477" t="str">
        <f>IF(ISBLANK(GlobBerMedDisc!$AL$8),"",GlobBerMedDisc!$AL$8)</f>
        <v/>
      </c>
      <c r="C477" s="99"/>
    </row>
    <row r="478" spans="1:6" x14ac:dyDescent="0.2">
      <c r="A478" s="208" t="s">
        <v>2157</v>
      </c>
      <c r="B478" t="str">
        <f>IF(ISBLANK(GlobBerMedDisc!$AL$9),"",GlobBerMedDisc!$AL$9)</f>
        <v/>
      </c>
      <c r="C478" s="99"/>
    </row>
    <row r="479" spans="1:6" x14ac:dyDescent="0.2">
      <c r="A479" s="208" t="s">
        <v>2158</v>
      </c>
      <c r="B479" t="str">
        <f>IF(ISBLANK(GlobBerMedDisc!$AL$10),"",GlobBerMedDisc!$AL$10)</f>
        <v/>
      </c>
      <c r="C479" s="99"/>
    </row>
    <row r="480" spans="1:6" x14ac:dyDescent="0.2">
      <c r="A480" s="208" t="s">
        <v>2159</v>
      </c>
      <c r="B480" t="str">
        <f>IF(ISBLANK(GlobBerMedDisc!$AL$11),"",GlobBerMedDisc!$AL$11)</f>
        <v/>
      </c>
      <c r="C480" s="99"/>
    </row>
    <row r="481" spans="1:6" x14ac:dyDescent="0.2">
      <c r="A481" s="208" t="s">
        <v>2160</v>
      </c>
      <c r="B481" t="str">
        <f>IF(ISBLANK(GlobBerMedDisc!$AL$12),"",GlobBerMedDisc!$AL$12)</f>
        <v/>
      </c>
      <c r="C481" s="99"/>
    </row>
    <row r="482" spans="1:6" x14ac:dyDescent="0.2">
      <c r="A482" s="208" t="s">
        <v>2161</v>
      </c>
      <c r="B482" t="str">
        <f>IF(ISBLANK(GlobBerMedDisc!$AL$13),"",GlobBerMedDisc!$AL$13)</f>
        <v/>
      </c>
      <c r="C482" s="99"/>
    </row>
    <row r="483" spans="1:6" s="208" customFormat="1" x14ac:dyDescent="0.2">
      <c r="A483" s="208" t="s">
        <v>2162</v>
      </c>
      <c r="B483" t="str">
        <f>IF(ISBLANK(GlobBerMedDisc!$AL$14),"",GlobBerMedDisc!$AL$14)</f>
        <v/>
      </c>
      <c r="C483" s="99"/>
    </row>
    <row r="484" spans="1:6" x14ac:dyDescent="0.2">
      <c r="A484" s="208" t="s">
        <v>2163</v>
      </c>
      <c r="B484" t="str">
        <f>IF(ISBLANK(GlobBerMedDisc!$AL$15),"",GlobBerMedDisc!$AL$15)</f>
        <v/>
      </c>
      <c r="C484" s="99"/>
    </row>
    <row r="485" spans="1:6" x14ac:dyDescent="0.2">
      <c r="A485" s="208" t="s">
        <v>2164</v>
      </c>
      <c r="B485" t="str">
        <f>IF(ISBLANK(GlobBerMedDisc!$AL$16),"",GlobBerMedDisc!$AL$16)</f>
        <v/>
      </c>
      <c r="C485" s="99"/>
    </row>
    <row r="486" spans="1:6" x14ac:dyDescent="0.2">
      <c r="A486" s="208" t="s">
        <v>2165</v>
      </c>
      <c r="B486" t="str">
        <f>IF(ISBLANK(GlobBerMedDisc!$AL$17),"",GlobBerMedDisc!$AL$17)</f>
        <v/>
      </c>
      <c r="C486" s="99"/>
    </row>
    <row r="487" spans="1:6" x14ac:dyDescent="0.2">
      <c r="A487" s="208" t="s">
        <v>2166</v>
      </c>
      <c r="B487" t="str">
        <f>IF(ISBLANK(GlobBerMedDisc!$AL$18),"",GlobBerMedDisc!$AL$18)</f>
        <v/>
      </c>
      <c r="C487" s="99"/>
    </row>
    <row r="488" spans="1:6" x14ac:dyDescent="0.2">
      <c r="A488" s="208" t="s">
        <v>2167</v>
      </c>
      <c r="B488" t="str">
        <f>IF(ISBLANK(GlobBerMedDisc!$AL$19),"",GlobBerMedDisc!$AL$19)</f>
        <v/>
      </c>
      <c r="C488" s="99"/>
    </row>
    <row r="489" spans="1:6" x14ac:dyDescent="0.2">
      <c r="A489" s="208" t="s">
        <v>2168</v>
      </c>
      <c r="B489" t="str">
        <f>IF(ISBLANK(GlobBerMedDisc!$AL$20),"",GlobBerMedDisc!$AL$20)</f>
        <v/>
      </c>
      <c r="C489" s="99"/>
    </row>
    <row r="490" spans="1:6" x14ac:dyDescent="0.2">
      <c r="A490" s="208" t="s">
        <v>2169</v>
      </c>
      <c r="B490" t="str">
        <f>IF(ISBLANK(GlobBerMedDisc!$AL$21),"",GlobBerMedDisc!$AL$21)</f>
        <v/>
      </c>
      <c r="C490" s="99"/>
    </row>
    <row r="491" spans="1:6" x14ac:dyDescent="0.2">
      <c r="A491" s="208" t="s">
        <v>2170</v>
      </c>
      <c r="B491" t="str">
        <f>IF(ISBLANK(GlobBerMedDisc!$AL$22),"",GlobBerMedDisc!$AL$22)</f>
        <v/>
      </c>
      <c r="C491" s="99"/>
    </row>
    <row r="492" spans="1:6" x14ac:dyDescent="0.2">
      <c r="A492" s="208" t="s">
        <v>2171</v>
      </c>
      <c r="B492" t="str">
        <f>IF(ISBLANK(GlobBerMedDisc!$AL$23),"",GlobBerMedDisc!$AL$23)</f>
        <v/>
      </c>
      <c r="C492" s="99"/>
    </row>
    <row r="493" spans="1:6" x14ac:dyDescent="0.2">
      <c r="A493" s="208" t="s">
        <v>2172</v>
      </c>
      <c r="B493" t="str">
        <f>IF(ISBLANK(GlobBerMedDisc!$AL$24),"",GlobBerMedDisc!$AL$24)</f>
        <v/>
      </c>
      <c r="C493" s="99"/>
    </row>
    <row r="494" spans="1:6" x14ac:dyDescent="0.2">
      <c r="A494" s="208" t="s">
        <v>2173</v>
      </c>
      <c r="B494" t="str">
        <f>IF(ISBLANK(GlobBerMedDisc!$AL$25),"",GlobBerMedDisc!$AL$25)</f>
        <v/>
      </c>
      <c r="C494" s="99"/>
    </row>
    <row r="495" spans="1:6" x14ac:dyDescent="0.2">
      <c r="A495" s="208" t="s">
        <v>2174</v>
      </c>
      <c r="B495" t="str">
        <f>IF(ISBLANK(GlobBerMedDisc!$AL$26),"",GlobBerMedDisc!$AL$26)</f>
        <v/>
      </c>
      <c r="C495" s="99"/>
      <c r="F495" s="208"/>
    </row>
    <row r="496" spans="1:6" x14ac:dyDescent="0.2">
      <c r="A496" s="208" t="s">
        <v>2175</v>
      </c>
      <c r="B496" t="str">
        <f>IF(ISBLANK(GlobBerMedDisc!$AL$27),"",GlobBerMedDisc!$AL$27)</f>
        <v/>
      </c>
      <c r="C496" s="99"/>
    </row>
    <row r="497" spans="1:3" x14ac:dyDescent="0.2">
      <c r="A497" s="208" t="s">
        <v>2176</v>
      </c>
      <c r="B497" t="str">
        <f>IF(ISBLANK(GlobBerMedDisc!$AL$28),"",GlobBerMedDisc!$AL$28)</f>
        <v/>
      </c>
      <c r="C497" s="99"/>
    </row>
    <row r="498" spans="1:3" x14ac:dyDescent="0.2">
      <c r="A498" s="208" t="s">
        <v>2177</v>
      </c>
      <c r="B498" t="str">
        <f>IF(ISBLANK(GlobBerMedDisc!$AL$29),"",GlobBerMedDisc!$AL$29)</f>
        <v/>
      </c>
      <c r="C498" s="99"/>
    </row>
    <row r="499" spans="1:3" x14ac:dyDescent="0.2">
      <c r="A499" s="208" t="s">
        <v>2178</v>
      </c>
      <c r="B499" t="str">
        <f>IF(ISBLANK(GlobBerMedDisc!$AL$30),"",GlobBerMedDisc!$AL$30)</f>
        <v/>
      </c>
      <c r="C499" s="99"/>
    </row>
    <row r="500" spans="1:3" x14ac:dyDescent="0.2">
      <c r="A500" s="208" t="s">
        <v>2179</v>
      </c>
      <c r="B500" t="str">
        <f>IF(ISBLANK(GlobBerMedDisc!$AL$31),"",GlobBerMedDisc!$AL$31)</f>
        <v/>
      </c>
      <c r="C500" s="99"/>
    </row>
    <row r="501" spans="1:3" x14ac:dyDescent="0.2">
      <c r="A501" s="208" t="s">
        <v>2180</v>
      </c>
      <c r="B501">
        <f>IF(ISBLANK(GlobBerMedDisc!$I$2),"",GlobBerMedDisc!$I$2)</f>
        <v>1</v>
      </c>
      <c r="C501">
        <v>1</v>
      </c>
    </row>
    <row r="502" spans="1:3" x14ac:dyDescent="0.2">
      <c r="A502" s="208" t="s">
        <v>2181</v>
      </c>
      <c r="B502">
        <f>IF(ISBLANK(GlobBerMedDisc!$I$3),"",GlobBerMedDisc!$I$3)</f>
        <v>1</v>
      </c>
      <c r="C502">
        <v>1</v>
      </c>
    </row>
    <row r="503" spans="1:3" x14ac:dyDescent="0.2">
      <c r="A503" s="208" t="s">
        <v>2182</v>
      </c>
      <c r="B503">
        <f>IF(ISBLANK(GlobBerMedDisc!$I$4),"",GlobBerMedDisc!$I$4)</f>
        <v>1</v>
      </c>
      <c r="C503">
        <v>1</v>
      </c>
    </row>
    <row r="504" spans="1:3" x14ac:dyDescent="0.2">
      <c r="A504" s="208" t="s">
        <v>2183</v>
      </c>
      <c r="B504">
        <f>IF(ISBLANK(GlobBerMedDisc!$I$5),"",GlobBerMedDisc!$I$5)</f>
        <v>1</v>
      </c>
      <c r="C504">
        <v>1</v>
      </c>
    </row>
    <row r="505" spans="1:3" x14ac:dyDescent="0.2">
      <c r="A505" s="208" t="s">
        <v>2184</v>
      </c>
      <c r="B505">
        <f>IF(ISBLANK(GlobBerMedDisc!$I$6),"",GlobBerMedDisc!$I$6)</f>
        <v>1</v>
      </c>
      <c r="C505">
        <v>1</v>
      </c>
    </row>
    <row r="506" spans="1:3" x14ac:dyDescent="0.2">
      <c r="A506" s="208" t="s">
        <v>2185</v>
      </c>
      <c r="B506">
        <f>IF(ISBLANK(GlobBerMedDisc!$I$7),"",GlobBerMedDisc!$I$7)</f>
        <v>1</v>
      </c>
      <c r="C506">
        <v>1</v>
      </c>
    </row>
    <row r="507" spans="1:3" x14ac:dyDescent="0.2">
      <c r="A507" s="208" t="s">
        <v>2186</v>
      </c>
      <c r="B507">
        <f>IF(ISBLANK(GlobBerMedDisc!$I$8),"",GlobBerMedDisc!$I$8)</f>
        <v>1</v>
      </c>
      <c r="C507">
        <v>1</v>
      </c>
    </row>
    <row r="508" spans="1:3" x14ac:dyDescent="0.2">
      <c r="A508" s="208" t="s">
        <v>2187</v>
      </c>
      <c r="B508">
        <f>IF(ISBLANK(GlobBerMedDisc!$I$9),"",GlobBerMedDisc!$I$9)</f>
        <v>1</v>
      </c>
      <c r="C508">
        <v>1</v>
      </c>
    </row>
    <row r="509" spans="1:3" x14ac:dyDescent="0.2">
      <c r="A509" s="208" t="s">
        <v>2188</v>
      </c>
      <c r="B509">
        <f>IF(ISBLANK(GlobBerMedDisc!$I$10),"",GlobBerMedDisc!$I$10)</f>
        <v>1</v>
      </c>
      <c r="C509">
        <v>1</v>
      </c>
    </row>
    <row r="510" spans="1:3" x14ac:dyDescent="0.2">
      <c r="A510" s="208" t="s">
        <v>2189</v>
      </c>
      <c r="B510">
        <f>IF(ISBLANK(GlobBerMedDisc!$I$11),"",GlobBerMedDisc!$I$11)</f>
        <v>1</v>
      </c>
      <c r="C510">
        <v>1</v>
      </c>
    </row>
    <row r="511" spans="1:3" x14ac:dyDescent="0.2">
      <c r="A511" s="208" t="s">
        <v>2190</v>
      </c>
      <c r="B511">
        <f>IF(ISBLANK(GlobBerMedDisc!$I$12),"",GlobBerMedDisc!$I$12)</f>
        <v>1</v>
      </c>
      <c r="C511">
        <v>1</v>
      </c>
    </row>
    <row r="512" spans="1:3" x14ac:dyDescent="0.2">
      <c r="A512" s="208" t="s">
        <v>2191</v>
      </c>
      <c r="B512">
        <f>IF(ISBLANK(GlobBerMedDisc!$I$13),"",GlobBerMedDisc!$I$13)</f>
        <v>1</v>
      </c>
      <c r="C512">
        <v>1</v>
      </c>
    </row>
    <row r="513" spans="1:3" x14ac:dyDescent="0.2">
      <c r="A513" s="208" t="s">
        <v>2192</v>
      </c>
      <c r="B513">
        <f>IF(ISBLANK(GlobBerMedDisc!$I$14),"",GlobBerMedDisc!$I$14)</f>
        <v>1</v>
      </c>
      <c r="C513">
        <v>1</v>
      </c>
    </row>
    <row r="514" spans="1:3" x14ac:dyDescent="0.2">
      <c r="A514" s="208" t="s">
        <v>2193</v>
      </c>
      <c r="B514">
        <f>IF(ISBLANK(GlobBerMedDisc!$I$15),"",GlobBerMedDisc!$I$15)</f>
        <v>1</v>
      </c>
      <c r="C514">
        <v>1</v>
      </c>
    </row>
    <row r="515" spans="1:3" x14ac:dyDescent="0.2">
      <c r="A515" s="208" t="s">
        <v>2194</v>
      </c>
      <c r="B515">
        <f>IF(ISBLANK(GlobBerMedDisc!$I$16),"",GlobBerMedDisc!$I$16)</f>
        <v>1</v>
      </c>
      <c r="C515">
        <v>1</v>
      </c>
    </row>
    <row r="516" spans="1:3" x14ac:dyDescent="0.2">
      <c r="A516" s="208" t="s">
        <v>2195</v>
      </c>
      <c r="B516">
        <f>IF(ISBLANK(GlobBerMedDisc!$I$17),"",GlobBerMedDisc!$I$17)</f>
        <v>1</v>
      </c>
      <c r="C516">
        <v>1</v>
      </c>
    </row>
    <row r="517" spans="1:3" x14ac:dyDescent="0.2">
      <c r="A517" s="208" t="s">
        <v>2196</v>
      </c>
      <c r="B517">
        <f>IF(ISBLANK(GlobBerMedDisc!$I$18),"",GlobBerMedDisc!$I$18)</f>
        <v>1</v>
      </c>
      <c r="C517">
        <v>1</v>
      </c>
    </row>
    <row r="518" spans="1:3" x14ac:dyDescent="0.2">
      <c r="A518" s="208" t="s">
        <v>2197</v>
      </c>
      <c r="B518">
        <f>IF(ISBLANK(GlobBerMedDisc!$I$19),"",GlobBerMedDisc!$I$19)</f>
        <v>1</v>
      </c>
      <c r="C518">
        <v>1</v>
      </c>
    </row>
    <row r="519" spans="1:3" x14ac:dyDescent="0.2">
      <c r="A519" s="208" t="s">
        <v>2198</v>
      </c>
      <c r="B519">
        <f>IF(ISBLANK(GlobBerMedDisc!$I$20),"",GlobBerMedDisc!$I$20)</f>
        <v>1</v>
      </c>
      <c r="C519">
        <v>1</v>
      </c>
    </row>
    <row r="520" spans="1:3" x14ac:dyDescent="0.2">
      <c r="A520" s="208" t="s">
        <v>2199</v>
      </c>
      <c r="B520">
        <f>IF(ISBLANK(GlobBerMedDisc!$I$21),"",GlobBerMedDisc!$I$21)</f>
        <v>1</v>
      </c>
      <c r="C520">
        <v>1</v>
      </c>
    </row>
    <row r="521" spans="1:3" x14ac:dyDescent="0.2">
      <c r="A521" s="208" t="s">
        <v>2200</v>
      </c>
      <c r="B521">
        <f>IF(ISBLANK(GlobBerMedDisc!$I$22),"",GlobBerMedDisc!$I$22)</f>
        <v>1</v>
      </c>
      <c r="C521">
        <v>1</v>
      </c>
    </row>
    <row r="522" spans="1:3" x14ac:dyDescent="0.2">
      <c r="A522" s="208" t="s">
        <v>2201</v>
      </c>
      <c r="B522">
        <f>IF(ISBLANK(GlobBerMedDisc!$I$23),"",GlobBerMedDisc!$I$23)</f>
        <v>1</v>
      </c>
      <c r="C522">
        <v>1</v>
      </c>
    </row>
    <row r="523" spans="1:3" x14ac:dyDescent="0.2">
      <c r="A523" s="208" t="s">
        <v>2202</v>
      </c>
      <c r="B523">
        <f>IF(ISBLANK(GlobBerMedDisc!$I$24),"",GlobBerMedDisc!$I$24)</f>
        <v>1</v>
      </c>
      <c r="C523">
        <v>1</v>
      </c>
    </row>
    <row r="524" spans="1:3" x14ac:dyDescent="0.2">
      <c r="A524" s="208" t="s">
        <v>2203</v>
      </c>
      <c r="B524">
        <f>IF(ISBLANK(GlobBerMedDisc!$I$25),"",GlobBerMedDisc!$I$25)</f>
        <v>1</v>
      </c>
      <c r="C524">
        <v>1</v>
      </c>
    </row>
    <row r="525" spans="1:3" x14ac:dyDescent="0.2">
      <c r="A525" s="208" t="s">
        <v>2204</v>
      </c>
      <c r="B525">
        <f>IF(ISBLANK(GlobBerMedDisc!$I$26),"",GlobBerMedDisc!$I$26)</f>
        <v>1</v>
      </c>
      <c r="C525">
        <v>1</v>
      </c>
    </row>
    <row r="526" spans="1:3" x14ac:dyDescent="0.2">
      <c r="A526" s="208" t="s">
        <v>2205</v>
      </c>
      <c r="B526">
        <f>IF(ISBLANK(GlobBerMedDisc!$I$27),"",GlobBerMedDisc!$I$27)</f>
        <v>1</v>
      </c>
      <c r="C526">
        <v>1</v>
      </c>
    </row>
    <row r="527" spans="1:3" x14ac:dyDescent="0.2">
      <c r="A527" s="208" t="s">
        <v>2206</v>
      </c>
      <c r="B527">
        <f>IF(ISBLANK(GlobBerMedDisc!$I$28),"",GlobBerMedDisc!$I$28)</f>
        <v>1</v>
      </c>
      <c r="C527">
        <v>1</v>
      </c>
    </row>
    <row r="528" spans="1:3" x14ac:dyDescent="0.2">
      <c r="A528" s="208" t="s">
        <v>2207</v>
      </c>
      <c r="B528">
        <f>IF(ISBLANK(GlobBerMedDisc!$I$29),"",GlobBerMedDisc!$I$29)</f>
        <v>1</v>
      </c>
      <c r="C528">
        <v>1</v>
      </c>
    </row>
    <row r="529" spans="1:3" x14ac:dyDescent="0.2">
      <c r="A529" s="208" t="s">
        <v>2208</v>
      </c>
      <c r="B529">
        <f>IF(ISBLANK(GlobBerMedDisc!$I$30),"",GlobBerMedDisc!$I$30)</f>
        <v>1</v>
      </c>
      <c r="C529">
        <v>1</v>
      </c>
    </row>
    <row r="530" spans="1:3" x14ac:dyDescent="0.2">
      <c r="A530" s="208" t="s">
        <v>2209</v>
      </c>
      <c r="B530">
        <f>IF(ISBLANK(GlobBerMedDisc!$I$31),"",GlobBerMedDisc!$I$31)</f>
        <v>1</v>
      </c>
      <c r="C530">
        <v>1</v>
      </c>
    </row>
    <row r="531" spans="1:3" x14ac:dyDescent="0.2">
      <c r="A531" s="208" t="s">
        <v>2210</v>
      </c>
      <c r="B531" t="str">
        <f>IF(ISBLANK(GlobBerMedDisc!$L$2),"",GlobBerMedDisc!$L$2)</f>
        <v/>
      </c>
      <c r="C531" s="99"/>
    </row>
    <row r="532" spans="1:3" x14ac:dyDescent="0.2">
      <c r="A532" s="208" t="s">
        <v>2211</v>
      </c>
      <c r="B532" t="str">
        <f>IF(ISBLANK(GlobBerMedDisc!$L$3),"",GlobBerMedDisc!$L$3)</f>
        <v/>
      </c>
      <c r="C532" s="99"/>
    </row>
    <row r="533" spans="1:3" x14ac:dyDescent="0.2">
      <c r="A533" s="208" t="s">
        <v>2212</v>
      </c>
      <c r="B533" t="str">
        <f>IF(ISBLANK(GlobBerMedDisc!$L$4),"",GlobBerMedDisc!$L$4)</f>
        <v/>
      </c>
      <c r="C533" s="99"/>
    </row>
    <row r="534" spans="1:3" x14ac:dyDescent="0.2">
      <c r="A534" s="208" t="s">
        <v>2213</v>
      </c>
      <c r="B534" t="str">
        <f>IF(ISBLANK(GlobBerMedDisc!$L$5),"",GlobBerMedDisc!$L$5)</f>
        <v/>
      </c>
      <c r="C534" s="99"/>
    </row>
    <row r="535" spans="1:3" x14ac:dyDescent="0.2">
      <c r="A535" s="208" t="s">
        <v>2214</v>
      </c>
      <c r="B535" t="str">
        <f>IF(ISBLANK(GlobBerMedDisc!$L$6),"",GlobBerMedDisc!$L$6)</f>
        <v/>
      </c>
      <c r="C535" s="99"/>
    </row>
    <row r="536" spans="1:3" x14ac:dyDescent="0.2">
      <c r="A536" s="208" t="s">
        <v>2215</v>
      </c>
      <c r="B536" t="str">
        <f>IF(ISBLANK(GlobBerMedDisc!$L$7),"",GlobBerMedDisc!$L$7)</f>
        <v/>
      </c>
      <c r="C536" s="99"/>
    </row>
    <row r="537" spans="1:3" x14ac:dyDescent="0.2">
      <c r="A537" s="208" t="s">
        <v>2216</v>
      </c>
      <c r="B537" t="str">
        <f>IF(ISBLANK(GlobBerMedDisc!$L$8),"",GlobBerMedDisc!$L$8)</f>
        <v/>
      </c>
      <c r="C537" s="99"/>
    </row>
    <row r="538" spans="1:3" x14ac:dyDescent="0.2">
      <c r="A538" s="208" t="s">
        <v>2217</v>
      </c>
      <c r="B538" t="str">
        <f>IF(ISBLANK(GlobBerMedDisc!$L$9),"",GlobBerMedDisc!$L$9)</f>
        <v/>
      </c>
      <c r="C538" s="99"/>
    </row>
    <row r="539" spans="1:3" x14ac:dyDescent="0.2">
      <c r="A539" s="208" t="s">
        <v>2218</v>
      </c>
      <c r="B539" t="str">
        <f>IF(ISBLANK(GlobBerMedDisc!$L$10),"",GlobBerMedDisc!$L$10)</f>
        <v/>
      </c>
      <c r="C539" s="99"/>
    </row>
    <row r="540" spans="1:3" x14ac:dyDescent="0.2">
      <c r="A540" s="208" t="s">
        <v>2219</v>
      </c>
      <c r="B540" t="str">
        <f>IF(ISBLANK(GlobBerMedDisc!$L$11),"",GlobBerMedDisc!$L$11)</f>
        <v/>
      </c>
      <c r="C540" s="99"/>
    </row>
    <row r="541" spans="1:3" x14ac:dyDescent="0.2">
      <c r="A541" s="208" t="s">
        <v>2220</v>
      </c>
      <c r="B541" t="str">
        <f>IF(ISBLANK(GlobBerMedDisc!$L$12),"",GlobBerMedDisc!$L$12)</f>
        <v/>
      </c>
      <c r="C541" s="99"/>
    </row>
    <row r="542" spans="1:3" x14ac:dyDescent="0.2">
      <c r="A542" s="208" t="s">
        <v>2221</v>
      </c>
      <c r="B542" t="str">
        <f>IF(ISBLANK(GlobBerMedDisc!$L$13),"",GlobBerMedDisc!$L$13)</f>
        <v/>
      </c>
      <c r="C542" s="99"/>
    </row>
    <row r="543" spans="1:3" x14ac:dyDescent="0.2">
      <c r="A543" s="208" t="s">
        <v>2222</v>
      </c>
      <c r="B543" t="str">
        <f>IF(ISBLANK(GlobBerMedDisc!$L$14),"",GlobBerMedDisc!$L$14)</f>
        <v/>
      </c>
      <c r="C543" s="99"/>
    </row>
    <row r="544" spans="1:3" x14ac:dyDescent="0.2">
      <c r="A544" s="208" t="s">
        <v>2223</v>
      </c>
      <c r="B544" t="str">
        <f>IF(ISBLANK(GlobBerMedDisc!$L$15),"",GlobBerMedDisc!$L$15)</f>
        <v/>
      </c>
      <c r="C544" s="99"/>
    </row>
    <row r="545" spans="1:3" x14ac:dyDescent="0.2">
      <c r="A545" s="208" t="s">
        <v>2224</v>
      </c>
      <c r="B545" t="str">
        <f>IF(ISBLANK(GlobBerMedDisc!$L$16),"",GlobBerMedDisc!$L$16)</f>
        <v/>
      </c>
      <c r="C545" s="99"/>
    </row>
    <row r="546" spans="1:3" x14ac:dyDescent="0.2">
      <c r="A546" s="208" t="s">
        <v>2225</v>
      </c>
      <c r="B546" t="str">
        <f>IF(ISBLANK(GlobBerMedDisc!$L$17),"",GlobBerMedDisc!$L$17)</f>
        <v/>
      </c>
      <c r="C546" s="99"/>
    </row>
    <row r="547" spans="1:3" s="208" customFormat="1" x14ac:dyDescent="0.2">
      <c r="A547" s="208" t="s">
        <v>2226</v>
      </c>
      <c r="B547" t="str">
        <f>IF(ISBLANK(GlobBerMedDisc!$L$18),"",GlobBerMedDisc!$L$18)</f>
        <v/>
      </c>
      <c r="C547" s="99"/>
    </row>
    <row r="548" spans="1:3" s="208" customFormat="1" x14ac:dyDescent="0.2">
      <c r="A548" s="208" t="s">
        <v>2227</v>
      </c>
      <c r="B548" t="str">
        <f>IF(ISBLANK(GlobBerMedDisc!$L$19),"",GlobBerMedDisc!$L$19)</f>
        <v/>
      </c>
      <c r="C548" s="99"/>
    </row>
    <row r="549" spans="1:3" s="208" customFormat="1" x14ac:dyDescent="0.2">
      <c r="A549" s="208" t="s">
        <v>2228</v>
      </c>
      <c r="B549" t="str">
        <f>IF(ISBLANK(GlobBerMedDisc!$L$20),"",GlobBerMedDisc!$L$20)</f>
        <v/>
      </c>
      <c r="C549" s="99"/>
    </row>
    <row r="550" spans="1:3" s="208" customFormat="1" x14ac:dyDescent="0.2">
      <c r="A550" s="208" t="s">
        <v>2229</v>
      </c>
      <c r="B550" t="str">
        <f>IF(ISBLANK(GlobBerMedDisc!$L$21),"",GlobBerMedDisc!$L$21)</f>
        <v/>
      </c>
      <c r="C550" s="99"/>
    </row>
    <row r="551" spans="1:3" s="208" customFormat="1" x14ac:dyDescent="0.2">
      <c r="A551" s="208" t="s">
        <v>2230</v>
      </c>
      <c r="B551" t="str">
        <f>IF(ISBLANK(GlobBerMedDisc!$L$22),"",GlobBerMedDisc!$L$22)</f>
        <v/>
      </c>
      <c r="C551" s="99"/>
    </row>
    <row r="552" spans="1:3" s="208" customFormat="1" x14ac:dyDescent="0.2">
      <c r="A552" s="208" t="s">
        <v>2231</v>
      </c>
      <c r="B552" t="str">
        <f>IF(ISBLANK(GlobBerMedDisc!$L$23),"",GlobBerMedDisc!$L$23)</f>
        <v/>
      </c>
      <c r="C552" s="99"/>
    </row>
    <row r="553" spans="1:3" s="208" customFormat="1" x14ac:dyDescent="0.2">
      <c r="A553" s="208" t="s">
        <v>2232</v>
      </c>
      <c r="B553" t="str">
        <f>IF(ISBLANK(GlobBerMedDisc!$L$24),"",GlobBerMedDisc!$L$24)</f>
        <v/>
      </c>
      <c r="C553" s="99"/>
    </row>
    <row r="554" spans="1:3" s="208" customFormat="1" x14ac:dyDescent="0.2">
      <c r="A554" s="208" t="s">
        <v>2233</v>
      </c>
      <c r="B554" t="str">
        <f>IF(ISBLANK(GlobBerMedDisc!$L$25),"",GlobBerMedDisc!$L$25)</f>
        <v/>
      </c>
      <c r="C554" s="99"/>
    </row>
    <row r="555" spans="1:3" s="208" customFormat="1" x14ac:dyDescent="0.2">
      <c r="A555" s="208" t="s">
        <v>2234</v>
      </c>
      <c r="B555" t="str">
        <f>IF(ISBLANK(GlobBerMedDisc!$L$26),"",GlobBerMedDisc!$L$26)</f>
        <v/>
      </c>
      <c r="C555" s="99"/>
    </row>
    <row r="556" spans="1:3" s="208" customFormat="1" x14ac:dyDescent="0.2">
      <c r="A556" s="208" t="s">
        <v>2235</v>
      </c>
      <c r="B556" t="str">
        <f>IF(ISBLANK(GlobBerMedDisc!$L$27),"",GlobBerMedDisc!$L$27)</f>
        <v/>
      </c>
      <c r="C556" s="99"/>
    </row>
    <row r="557" spans="1:3" s="208" customFormat="1" x14ac:dyDescent="0.2">
      <c r="A557" s="208" t="s">
        <v>2236</v>
      </c>
      <c r="B557" t="str">
        <f>IF(ISBLANK(GlobBerMedDisc!$L$28),"",GlobBerMedDisc!$L$28)</f>
        <v/>
      </c>
      <c r="C557" s="99"/>
    </row>
    <row r="558" spans="1:3" s="208" customFormat="1" x14ac:dyDescent="0.2">
      <c r="A558" s="208" t="s">
        <v>2237</v>
      </c>
      <c r="B558" t="str">
        <f>IF(ISBLANK(GlobBerMedDisc!$L$29),"",GlobBerMedDisc!$L$29)</f>
        <v/>
      </c>
      <c r="C558" s="99"/>
    </row>
    <row r="559" spans="1:3" s="208" customFormat="1" x14ac:dyDescent="0.2">
      <c r="A559" s="208" t="s">
        <v>2238</v>
      </c>
      <c r="B559" t="str">
        <f>IF(ISBLANK(GlobBerMedDisc!$L$30),"",GlobBerMedDisc!$L$30)</f>
        <v/>
      </c>
      <c r="C559" s="99"/>
    </row>
    <row r="560" spans="1:3" s="208" customFormat="1" x14ac:dyDescent="0.2">
      <c r="A560" s="208" t="s">
        <v>2239</v>
      </c>
      <c r="B560" t="str">
        <f>IF(ISBLANK(GlobBerMedDisc!$L$31),"",GlobBerMedDisc!$L$31)</f>
        <v/>
      </c>
      <c r="C560" s="99"/>
    </row>
    <row r="561" spans="1:3" s="208" customFormat="1" x14ac:dyDescent="0.2">
      <c r="A561" s="208" t="s">
        <v>3542</v>
      </c>
      <c r="B561" s="208" t="str">
        <f>IF(ISBLANK(GlobBerMedDisc!$C$2),"",GlobBerMedDisc!$C$2)</f>
        <v/>
      </c>
      <c r="C561" s="99"/>
    </row>
    <row r="562" spans="1:3" s="208" customFormat="1" x14ac:dyDescent="0.2">
      <c r="A562" s="208" t="s">
        <v>3543</v>
      </c>
      <c r="B562" s="208" t="str">
        <f>IF(ISBLANK(GlobBerMedDisc!$C$3),"",GlobBerMedDisc!$C$3)</f>
        <v/>
      </c>
      <c r="C562" s="99"/>
    </row>
    <row r="563" spans="1:3" s="208" customFormat="1" x14ac:dyDescent="0.2">
      <c r="A563" s="208" t="s">
        <v>3544</v>
      </c>
      <c r="B563" s="208" t="str">
        <f>IF(ISBLANK(GlobBerMedDisc!$C$4),"",GlobBerMedDisc!$C$4)</f>
        <v/>
      </c>
      <c r="C563" s="99"/>
    </row>
    <row r="564" spans="1:3" s="208" customFormat="1" x14ac:dyDescent="0.2">
      <c r="A564" s="208" t="s">
        <v>3545</v>
      </c>
      <c r="B564" s="208" t="str">
        <f>IF(ISBLANK(GlobBerMedDisc!$C$5),"",GlobBerMedDisc!$C$5)</f>
        <v/>
      </c>
      <c r="C564" s="99"/>
    </row>
    <row r="565" spans="1:3" s="208" customFormat="1" x14ac:dyDescent="0.2">
      <c r="A565" s="208" t="s">
        <v>3546</v>
      </c>
      <c r="B565" s="208" t="str">
        <f>IF(ISBLANK(GlobBerMedDisc!$C$6),"",GlobBerMedDisc!$C$6)</f>
        <v/>
      </c>
      <c r="C565" s="99"/>
    </row>
    <row r="566" spans="1:3" s="208" customFormat="1" x14ac:dyDescent="0.2">
      <c r="A566" s="208" t="s">
        <v>3547</v>
      </c>
      <c r="B566" s="208" t="str">
        <f>IF(ISBLANK(GlobBerMedDisc!$C$7),"",GlobBerMedDisc!$C$7)</f>
        <v/>
      </c>
      <c r="C566" s="99"/>
    </row>
    <row r="567" spans="1:3" s="208" customFormat="1" x14ac:dyDescent="0.2">
      <c r="A567" s="208" t="s">
        <v>3548</v>
      </c>
      <c r="B567" s="208" t="str">
        <f>IF(ISBLANK(GlobBerMedDisc!$C$8),"",GlobBerMedDisc!$C$8)</f>
        <v/>
      </c>
      <c r="C567" s="99"/>
    </row>
    <row r="568" spans="1:3" s="208" customFormat="1" x14ac:dyDescent="0.2">
      <c r="A568" s="208" t="s">
        <v>3549</v>
      </c>
      <c r="B568" s="208" t="str">
        <f>IF(ISBLANK(GlobBerMedDisc!$C$9),"",GlobBerMedDisc!$C$9)</f>
        <v/>
      </c>
      <c r="C568" s="99"/>
    </row>
    <row r="569" spans="1:3" s="208" customFormat="1" x14ac:dyDescent="0.2">
      <c r="A569" s="208" t="s">
        <v>3550</v>
      </c>
      <c r="B569" s="208" t="str">
        <f>IF(ISBLANK(GlobBerMedDisc!$C$10),"",GlobBerMedDisc!$C$10)</f>
        <v/>
      </c>
      <c r="C569" s="99"/>
    </row>
    <row r="570" spans="1:3" s="208" customFormat="1" x14ac:dyDescent="0.2">
      <c r="A570" s="208" t="s">
        <v>3551</v>
      </c>
      <c r="B570" s="208" t="str">
        <f>IF(ISBLANK(GlobBerMedDisc!$C$11),"",GlobBerMedDisc!$C$11)</f>
        <v/>
      </c>
      <c r="C570" s="99"/>
    </row>
    <row r="571" spans="1:3" s="208" customFormat="1" x14ac:dyDescent="0.2">
      <c r="A571" s="208" t="s">
        <v>3552</v>
      </c>
      <c r="B571" s="208" t="str">
        <f>IF(ISBLANK(GlobBerMedDisc!$C$12),"",GlobBerMedDisc!$C$12)</f>
        <v/>
      </c>
      <c r="C571" s="99"/>
    </row>
    <row r="572" spans="1:3" s="208" customFormat="1" x14ac:dyDescent="0.2">
      <c r="A572" s="208" t="s">
        <v>3553</v>
      </c>
      <c r="B572" s="208" t="str">
        <f>IF(ISBLANK(GlobBerMedDisc!$C$13),"",GlobBerMedDisc!$C$13)</f>
        <v/>
      </c>
      <c r="C572" s="99"/>
    </row>
    <row r="573" spans="1:3" s="208" customFormat="1" x14ac:dyDescent="0.2">
      <c r="A573" s="208" t="s">
        <v>3554</v>
      </c>
      <c r="B573" s="208" t="str">
        <f>IF(ISBLANK(GlobBerMedDisc!$C$14),"",GlobBerMedDisc!$C$14)</f>
        <v/>
      </c>
      <c r="C573" s="99"/>
    </row>
    <row r="574" spans="1:3" s="208" customFormat="1" x14ac:dyDescent="0.2">
      <c r="A574" s="208" t="s">
        <v>3555</v>
      </c>
      <c r="B574" s="208" t="str">
        <f>IF(ISBLANK(GlobBerMedDisc!$C$15),"",GlobBerMedDisc!$C$15)</f>
        <v/>
      </c>
      <c r="C574" s="99"/>
    </row>
    <row r="575" spans="1:3" s="208" customFormat="1" x14ac:dyDescent="0.2">
      <c r="A575" s="208" t="s">
        <v>3556</v>
      </c>
      <c r="B575" s="208" t="str">
        <f>IF(ISBLANK(GlobBerMedDisc!$C$16),"",GlobBerMedDisc!$C$16)</f>
        <v/>
      </c>
      <c r="C575" s="99"/>
    </row>
    <row r="576" spans="1:3" s="208" customFormat="1" x14ac:dyDescent="0.2">
      <c r="A576" s="208" t="s">
        <v>3557</v>
      </c>
      <c r="B576" s="208" t="str">
        <f>IF(ISBLANK(GlobBerMedDisc!$C$17),"",GlobBerMedDisc!$C$17)</f>
        <v/>
      </c>
      <c r="C576" s="99"/>
    </row>
    <row r="577" spans="1:3" s="208" customFormat="1" x14ac:dyDescent="0.2">
      <c r="A577" s="208" t="s">
        <v>3558</v>
      </c>
      <c r="B577" s="208" t="str">
        <f>IF(ISBLANK(GlobBerMedDisc!$C$18),"",GlobBerMedDisc!$C$18)</f>
        <v/>
      </c>
      <c r="C577" s="99"/>
    </row>
    <row r="578" spans="1:3" s="208" customFormat="1" x14ac:dyDescent="0.2">
      <c r="A578" s="208" t="s">
        <v>3559</v>
      </c>
      <c r="B578" s="208" t="str">
        <f>IF(ISBLANK(GlobBerMedDisc!$C$19),"",GlobBerMedDisc!$C$19)</f>
        <v/>
      </c>
      <c r="C578" s="99"/>
    </row>
    <row r="579" spans="1:3" s="208" customFormat="1" x14ac:dyDescent="0.2">
      <c r="A579" s="208" t="s">
        <v>3560</v>
      </c>
      <c r="B579" s="208" t="str">
        <f>IF(ISBLANK(GlobBerMedDisc!$C$20),"",GlobBerMedDisc!$C$20)</f>
        <v/>
      </c>
      <c r="C579" s="99"/>
    </row>
    <row r="580" spans="1:3" s="208" customFormat="1" x14ac:dyDescent="0.2">
      <c r="A580" s="208" t="s">
        <v>3561</v>
      </c>
      <c r="B580" s="208" t="str">
        <f>IF(ISBLANK(GlobBerMedDisc!$C$21),"",GlobBerMedDisc!$C$21)</f>
        <v/>
      </c>
      <c r="C580" s="99"/>
    </row>
    <row r="581" spans="1:3" s="208" customFormat="1" x14ac:dyDescent="0.2">
      <c r="A581" s="208" t="s">
        <v>3562</v>
      </c>
      <c r="B581" s="208" t="str">
        <f>IF(ISBLANK(GlobBerMedDisc!$C$22),"",GlobBerMedDisc!$C$22)</f>
        <v/>
      </c>
      <c r="C581" s="99"/>
    </row>
    <row r="582" spans="1:3" s="208" customFormat="1" x14ac:dyDescent="0.2">
      <c r="A582" s="208" t="s">
        <v>3563</v>
      </c>
      <c r="B582" s="208" t="str">
        <f>IF(ISBLANK(GlobBerMedDisc!$C$23),"",GlobBerMedDisc!$C$23)</f>
        <v/>
      </c>
      <c r="C582" s="99"/>
    </row>
    <row r="583" spans="1:3" s="208" customFormat="1" x14ac:dyDescent="0.2">
      <c r="A583" s="208" t="s">
        <v>3564</v>
      </c>
      <c r="B583" s="208" t="str">
        <f>IF(ISBLANK(GlobBerMedDisc!$C$24),"",GlobBerMedDisc!$C$24)</f>
        <v/>
      </c>
      <c r="C583" s="99"/>
    </row>
    <row r="584" spans="1:3" s="208" customFormat="1" x14ac:dyDescent="0.2">
      <c r="A584" s="208" t="s">
        <v>3565</v>
      </c>
      <c r="B584" s="208" t="str">
        <f>IF(ISBLANK(GlobBerMedDisc!$C$25),"",GlobBerMedDisc!$C$25)</f>
        <v/>
      </c>
      <c r="C584" s="99"/>
    </row>
    <row r="585" spans="1:3" s="208" customFormat="1" x14ac:dyDescent="0.2">
      <c r="A585" s="208" t="s">
        <v>3566</v>
      </c>
      <c r="B585" s="208" t="str">
        <f>IF(ISBLANK(GlobBerMedDisc!$C$26),"",GlobBerMedDisc!$C$26)</f>
        <v/>
      </c>
      <c r="C585" s="99"/>
    </row>
    <row r="586" spans="1:3" s="208" customFormat="1" x14ac:dyDescent="0.2">
      <c r="A586" s="208" t="s">
        <v>3567</v>
      </c>
      <c r="B586" s="208" t="str">
        <f>IF(ISBLANK(GlobBerMedDisc!$C$27),"",GlobBerMedDisc!$C$27)</f>
        <v/>
      </c>
      <c r="C586" s="99"/>
    </row>
    <row r="587" spans="1:3" s="208" customFormat="1" x14ac:dyDescent="0.2">
      <c r="A587" s="208" t="s">
        <v>3568</v>
      </c>
      <c r="B587" s="208" t="str">
        <f>IF(ISBLANK(GlobBerMedDisc!$C$28),"",GlobBerMedDisc!$C$28)</f>
        <v/>
      </c>
      <c r="C587" s="99"/>
    </row>
    <row r="588" spans="1:3" s="208" customFormat="1" x14ac:dyDescent="0.2">
      <c r="A588" s="208" t="s">
        <v>3569</v>
      </c>
      <c r="B588" s="208" t="str">
        <f>IF(ISBLANK(GlobBerMedDisc!$C$29),"",GlobBerMedDisc!$C$29)</f>
        <v/>
      </c>
      <c r="C588" s="99"/>
    </row>
    <row r="589" spans="1:3" x14ac:dyDescent="0.2">
      <c r="A589" s="208" t="s">
        <v>3570</v>
      </c>
      <c r="B589" s="208" t="str">
        <f>IF(ISBLANK(GlobBerMedDisc!$C$30),"",GlobBerMedDisc!$C$30)</f>
        <v/>
      </c>
      <c r="C589" s="99"/>
    </row>
    <row r="590" spans="1:3" x14ac:dyDescent="0.2">
      <c r="A590" s="208" t="s">
        <v>3571</v>
      </c>
      <c r="B590" s="208" t="str">
        <f>IF(ISBLANK(GlobBerMedDisc!$C$31),"",GlobBerMedDisc!$C$31)</f>
        <v/>
      </c>
      <c r="C590" s="99"/>
    </row>
    <row r="591" spans="1:3" x14ac:dyDescent="0.2">
      <c r="A591" s="208" t="s">
        <v>4211</v>
      </c>
      <c r="B591" s="208">
        <f>IF(ISBLANK(GlobTblEnt!$B$39),"",GlobTblEnt!$B$39)</f>
        <v>0</v>
      </c>
      <c r="C591" s="447">
        <v>0</v>
      </c>
    </row>
    <row r="592" spans="1:3" x14ac:dyDescent="0.2">
      <c r="A592" s="208" t="s">
        <v>4213</v>
      </c>
      <c r="B592" s="208">
        <f>IF(ISBLANK(GlobTblEnt!$C$39),"",GlobTblEnt!$C$39)</f>
        <v>0</v>
      </c>
      <c r="C592" s="447">
        <v>0</v>
      </c>
    </row>
    <row r="593" spans="1:3" x14ac:dyDescent="0.2">
      <c r="A593" s="208" t="s">
        <v>4215</v>
      </c>
      <c r="B593" s="208">
        <f>IF(ISBLANK(GlobTblEnt!$D$39),"",GlobTblEnt!$D$39)</f>
        <v>0</v>
      </c>
      <c r="C593" s="447">
        <v>0</v>
      </c>
    </row>
    <row r="594" spans="1:3" x14ac:dyDescent="0.2">
      <c r="A594" s="208" t="s">
        <v>4217</v>
      </c>
      <c r="B594" s="208">
        <f>IF(ISBLANK(GlobTblEnt!$E$39),"",GlobTblEnt!$E$39)</f>
        <v>0</v>
      </c>
      <c r="C594" s="447">
        <v>0</v>
      </c>
    </row>
    <row r="595" spans="1:3" x14ac:dyDescent="0.2">
      <c r="A595" s="208" t="s">
        <v>4219</v>
      </c>
      <c r="B595" s="208">
        <f>IF(ISBLANK(GlobTblEnt!$F$39),"",GlobTblEnt!$F$39)</f>
        <v>0</v>
      </c>
      <c r="C595" s="447">
        <v>0</v>
      </c>
    </row>
    <row r="596" spans="1:3" x14ac:dyDescent="0.2">
      <c r="A596" s="208" t="s">
        <v>4221</v>
      </c>
      <c r="B596" s="208">
        <f>IF(ISBLANK(GlobTblEnt!$G$39),"",GlobTblEnt!$G$39)</f>
        <v>0</v>
      </c>
      <c r="C596" s="447">
        <v>0</v>
      </c>
    </row>
    <row r="597" spans="1:3" x14ac:dyDescent="0.2">
      <c r="A597" s="208" t="s">
        <v>4223</v>
      </c>
      <c r="B597" s="208">
        <f>IF(ISBLANK(GlobTblEnt!$H$39),"",GlobTblEnt!$H$39)</f>
        <v>0</v>
      </c>
      <c r="C597" s="447">
        <v>0</v>
      </c>
    </row>
    <row r="598" spans="1:3" x14ac:dyDescent="0.2">
      <c r="A598" s="208" t="s">
        <v>4225</v>
      </c>
      <c r="B598" s="208">
        <f>IF(ISBLANK(GlobTblEnt!$I$39),"",GlobTblEnt!$I$39)</f>
        <v>0</v>
      </c>
      <c r="C598" s="447">
        <v>0</v>
      </c>
    </row>
    <row r="599" spans="1:3" x14ac:dyDescent="0.2">
      <c r="A599" s="208" t="s">
        <v>4227</v>
      </c>
      <c r="B599" s="208">
        <f>IF(ISBLANK(GlobTblEnt!$J$39),"",GlobTblEnt!$J$39)</f>
        <v>0</v>
      </c>
      <c r="C599" s="447">
        <v>0</v>
      </c>
    </row>
    <row r="600" spans="1:3" x14ac:dyDescent="0.2">
      <c r="A600" s="208" t="s">
        <v>4229</v>
      </c>
      <c r="B600" s="208">
        <f>IF(ISBLANK(GlobTblEnt!$K$39),"",GlobTblEnt!$K$39)</f>
        <v>0</v>
      </c>
      <c r="C600" s="447">
        <v>0</v>
      </c>
    </row>
    <row r="601" spans="1:3" x14ac:dyDescent="0.2">
      <c r="A601" s="208" t="s">
        <v>4231</v>
      </c>
      <c r="B601" s="208">
        <f>IF(ISBLANK(GlobTblEnt!$L$39),"",GlobTblEnt!$L$39)</f>
        <v>0</v>
      </c>
      <c r="C601" s="447">
        <v>0</v>
      </c>
    </row>
    <row r="602" spans="1:3" x14ac:dyDescent="0.2">
      <c r="A602" s="208" t="s">
        <v>4233</v>
      </c>
      <c r="B602" s="208">
        <f>IF(ISBLANK(GlobTblEnt!$M$39),"",GlobTblEnt!$M$39)</f>
        <v>0</v>
      </c>
      <c r="C602" s="447">
        <v>0</v>
      </c>
    </row>
    <row r="603" spans="1:3" x14ac:dyDescent="0.2">
      <c r="A603" s="208" t="s">
        <v>3925</v>
      </c>
      <c r="B603">
        <f>IF(ISBLANK(NeoDataInfB!$D$2),"",NeoDataInfB!$D$2)</f>
        <v>0</v>
      </c>
      <c r="C603" s="7">
        <v>0</v>
      </c>
    </row>
    <row r="604" spans="1:3" x14ac:dyDescent="0.2">
      <c r="A604" s="208" t="s">
        <v>4573</v>
      </c>
      <c r="B604">
        <f>IF(ISBLANK(NeoDataInfB!$D$3),"",NeoDataInfB!$D$3)</f>
        <v>1</v>
      </c>
      <c r="C604" s="208">
        <v>1</v>
      </c>
    </row>
    <row r="605" spans="1:3" x14ac:dyDescent="0.2">
      <c r="A605" s="208" t="s">
        <v>4574</v>
      </c>
      <c r="B605">
        <f>IF(ISBLANK(NeoDataInfB!$D$4),"",NeoDataInfB!$D$4)</f>
        <v>1</v>
      </c>
      <c r="C605" s="208">
        <v>1</v>
      </c>
    </row>
    <row r="606" spans="1:3" x14ac:dyDescent="0.2">
      <c r="A606" s="208" t="s">
        <v>4575</v>
      </c>
      <c r="B606">
        <f>IF(ISBLANK(NeoDataInfB!$D$5),"",NeoDataInfB!$D$5)</f>
        <v>1</v>
      </c>
      <c r="C606" s="208">
        <v>1</v>
      </c>
    </row>
    <row r="607" spans="1:3" x14ac:dyDescent="0.2">
      <c r="A607" s="208" t="s">
        <v>4576</v>
      </c>
      <c r="B607">
        <f>IF(ISBLANK(NeoDataInfB!$D$6),"",NeoDataInfB!$D$6)</f>
        <v>1</v>
      </c>
      <c r="C607" s="208">
        <v>1</v>
      </c>
    </row>
    <row r="608" spans="1:3" x14ac:dyDescent="0.2">
      <c r="A608" s="208" t="s">
        <v>4577</v>
      </c>
      <c r="B608">
        <f>IF(ISBLANK(NeoDataInfB!$D$7),"",NeoDataInfB!$D$7)</f>
        <v>1</v>
      </c>
      <c r="C608" s="208">
        <v>1</v>
      </c>
    </row>
    <row r="609" spans="1:6" x14ac:dyDescent="0.2">
      <c r="A609" s="208" t="s">
        <v>4578</v>
      </c>
      <c r="B609">
        <f>IF(ISBLANK(NeoDataInfB!$D$8),"",NeoDataInfB!$D$8)</f>
        <v>1</v>
      </c>
      <c r="C609" s="208">
        <v>1</v>
      </c>
    </row>
    <row r="610" spans="1:6" x14ac:dyDescent="0.2">
      <c r="A610" s="208" t="s">
        <v>4579</v>
      </c>
      <c r="B610">
        <f>IF(ISBLANK(NeoDataInfB!$D$9),"",NeoDataInfB!$D$9)</f>
        <v>1</v>
      </c>
      <c r="C610" s="208">
        <v>1</v>
      </c>
    </row>
    <row r="611" spans="1:6" x14ac:dyDescent="0.2">
      <c r="A611" s="208" t="s">
        <v>4580</v>
      </c>
      <c r="B611">
        <f>IF(ISBLANK(NeoDataInfB!$D$10),"",NeoDataInfB!$D$10)</f>
        <v>1</v>
      </c>
      <c r="C611" s="208">
        <v>1</v>
      </c>
    </row>
    <row r="612" spans="1:6" x14ac:dyDescent="0.2">
      <c r="A612" s="208" t="s">
        <v>4581</v>
      </c>
      <c r="B612">
        <f>IF(ISBLANK(NeoDataInfB!$D$11),"",NeoDataInfB!$D$11)</f>
        <v>1</v>
      </c>
      <c r="C612" s="208">
        <v>1</v>
      </c>
      <c r="F612" s="208"/>
    </row>
    <row r="613" spans="1:6" x14ac:dyDescent="0.2">
      <c r="A613" s="208" t="s">
        <v>4582</v>
      </c>
      <c r="B613" s="208">
        <f>IF(ISBLANK(NeoDataInfB!$D$12),"",NeoDataInfB!$D$12)</f>
        <v>1</v>
      </c>
      <c r="C613" s="208">
        <v>1</v>
      </c>
    </row>
    <row r="614" spans="1:6" x14ac:dyDescent="0.2">
      <c r="A614" s="208" t="s">
        <v>4389</v>
      </c>
      <c r="B614">
        <f>IF(ISBLANK(NeoDataInfB!$D$13),"",NeoDataInfB!$D$13)</f>
        <v>0</v>
      </c>
      <c r="C614" s="210">
        <v>0</v>
      </c>
    </row>
    <row r="615" spans="1:6" x14ac:dyDescent="0.2">
      <c r="A615" s="208" t="s">
        <v>4390</v>
      </c>
      <c r="B615">
        <f>IF(ISBLANK(NeoDataInfB!$D$14),"",NeoDataInfB!$D$14)</f>
        <v>0</v>
      </c>
      <c r="C615" s="210">
        <v>0</v>
      </c>
    </row>
    <row r="616" spans="1:6" x14ac:dyDescent="0.2">
      <c r="A616" s="208" t="s">
        <v>4391</v>
      </c>
      <c r="B616" s="208">
        <f>IF(ISBLANK(NeoDataInfB!$D$15),"",NeoDataInfB!$D$15)</f>
        <v>0</v>
      </c>
      <c r="C616" s="210">
        <v>0</v>
      </c>
    </row>
    <row r="617" spans="1:6" x14ac:dyDescent="0.2">
      <c r="A617" s="208" t="s">
        <v>4392</v>
      </c>
      <c r="B617">
        <f>IF(ISBLANK(NeoDataInfB!$D$16),"",NeoDataInfB!$D$16)</f>
        <v>0</v>
      </c>
      <c r="C617" s="210">
        <v>0</v>
      </c>
    </row>
    <row r="618" spans="1:6" x14ac:dyDescent="0.2">
      <c r="A618" s="208" t="s">
        <v>4393</v>
      </c>
      <c r="B618">
        <f>IF(ISBLANK(NeoDataInfB!$D$17),"",NeoDataInfB!$D$17)</f>
        <v>0</v>
      </c>
      <c r="C618" s="210">
        <v>0</v>
      </c>
    </row>
    <row r="619" spans="1:6" x14ac:dyDescent="0.2">
      <c r="A619" s="208" t="s">
        <v>4394</v>
      </c>
      <c r="B619">
        <f>IF(ISBLANK(NeoDataInfB!$D$18),"",NeoDataInfB!$D$18)</f>
        <v>0</v>
      </c>
      <c r="C619" s="210">
        <v>0</v>
      </c>
    </row>
    <row r="620" spans="1:6" x14ac:dyDescent="0.2">
      <c r="A620" s="208" t="s">
        <v>4395</v>
      </c>
      <c r="B620">
        <f>IF(ISBLANK(NeoDataInfB!$D$19),"",NeoDataInfB!$D$19)</f>
        <v>0</v>
      </c>
      <c r="C620" s="210">
        <v>0</v>
      </c>
    </row>
    <row r="621" spans="1:6" x14ac:dyDescent="0.2">
      <c r="A621" s="208" t="s">
        <v>4396</v>
      </c>
      <c r="B621">
        <f>IF(ISBLANK(NeoDataInfB!$D$20),"",NeoDataInfB!$D$20)</f>
        <v>0</v>
      </c>
      <c r="C621" s="210">
        <v>0</v>
      </c>
    </row>
    <row r="622" spans="1:6" x14ac:dyDescent="0.2">
      <c r="A622" s="208" t="s">
        <v>4397</v>
      </c>
      <c r="B622">
        <f>IF(ISBLANK(NeoDataInfB!$D$21),"",NeoDataInfB!$D$21)</f>
        <v>0</v>
      </c>
      <c r="C622" s="210">
        <v>0</v>
      </c>
      <c r="F622" s="208"/>
    </row>
    <row r="623" spans="1:6" x14ac:dyDescent="0.2">
      <c r="A623" s="208" t="s">
        <v>4398</v>
      </c>
      <c r="B623" s="208">
        <f>IF(ISBLANK(NeoDataInfB!$D$22),"",NeoDataInfB!$D$22)</f>
        <v>0</v>
      </c>
      <c r="C623" s="210">
        <v>0</v>
      </c>
      <c r="F623" s="208"/>
    </row>
    <row r="624" spans="1:6" x14ac:dyDescent="0.2">
      <c r="A624" s="208" t="s">
        <v>3926</v>
      </c>
      <c r="B624" t="str">
        <f>IF(ISBLANK(NeoDataInfB!$D$23),"",NeoDataInfB!$D$23)</f>
        <v/>
      </c>
      <c r="C624" s="99" t="s">
        <v>3594</v>
      </c>
      <c r="F624" s="208"/>
    </row>
    <row r="625" spans="1:6" x14ac:dyDescent="0.2">
      <c r="A625" s="208" t="s">
        <v>3927</v>
      </c>
      <c r="B625" t="str">
        <f>IF(ISBLANK(NeoDataInfB!$D$24),"",NeoDataInfB!$D$24)</f>
        <v/>
      </c>
      <c r="C625" s="99" t="s">
        <v>3594</v>
      </c>
      <c r="F625" s="208"/>
    </row>
    <row r="626" spans="1:6" x14ac:dyDescent="0.2">
      <c r="A626" s="208" t="s">
        <v>4399</v>
      </c>
      <c r="B626">
        <f>IF(ISBLANK(NeoDataInfB!$D$25),"",NeoDataInfB!$D$25)</f>
        <v>0</v>
      </c>
      <c r="C626" s="210">
        <v>0</v>
      </c>
      <c r="F626" s="208"/>
    </row>
    <row r="627" spans="1:6" x14ac:dyDescent="0.2">
      <c r="A627" s="208" t="s">
        <v>4400</v>
      </c>
      <c r="B627">
        <f>IF(ISBLANK(NeoDataInfB!$D$26),"",NeoDataInfB!$D$26)</f>
        <v>0</v>
      </c>
      <c r="C627" s="210">
        <v>0</v>
      </c>
      <c r="F627" s="208"/>
    </row>
    <row r="628" spans="1:6" x14ac:dyDescent="0.2">
      <c r="A628" s="208" t="s">
        <v>4401</v>
      </c>
      <c r="B628">
        <f>IF(ISBLANK(NeoDataInfB!$D$27),"",NeoDataInfB!$D$27)</f>
        <v>0</v>
      </c>
      <c r="C628" s="210">
        <v>0</v>
      </c>
      <c r="F628" s="208"/>
    </row>
    <row r="629" spans="1:6" x14ac:dyDescent="0.2">
      <c r="A629" s="208" t="s">
        <v>4402</v>
      </c>
      <c r="B629">
        <f>IF(ISBLANK(NeoDataInfB!$D$28),"",NeoDataInfB!$D$28)</f>
        <v>0</v>
      </c>
      <c r="C629" s="210">
        <v>0</v>
      </c>
      <c r="F629" s="208"/>
    </row>
    <row r="630" spans="1:6" x14ac:dyDescent="0.2">
      <c r="A630" s="208" t="s">
        <v>4403</v>
      </c>
      <c r="B630">
        <f>IF(ISBLANK(NeoDataInfB!$D$29),"",NeoDataInfB!$D$29)</f>
        <v>0</v>
      </c>
      <c r="C630" s="210">
        <v>0</v>
      </c>
      <c r="F630" s="208"/>
    </row>
    <row r="631" spans="1:6" x14ac:dyDescent="0.2">
      <c r="A631" s="208" t="s">
        <v>4404</v>
      </c>
      <c r="B631">
        <f>IF(ISBLANK(NeoDataInfB!$D$30),"",NeoDataInfB!$D$30)</f>
        <v>0</v>
      </c>
      <c r="C631" s="210">
        <v>0</v>
      </c>
    </row>
    <row r="632" spans="1:6" x14ac:dyDescent="0.2">
      <c r="A632" s="208" t="s">
        <v>4405</v>
      </c>
      <c r="B632">
        <f>IF(ISBLANK(NeoDataInfB!$D$31),"",NeoDataInfB!$D$31)</f>
        <v>0</v>
      </c>
      <c r="C632" s="210">
        <v>0</v>
      </c>
    </row>
    <row r="633" spans="1:6" x14ac:dyDescent="0.2">
      <c r="A633" s="208" t="s">
        <v>4406</v>
      </c>
      <c r="B633">
        <f>IF(ISBLANK(NeoDataInfB!$D$32),"",NeoDataInfB!$D$32)</f>
        <v>0</v>
      </c>
      <c r="C633" s="210">
        <v>0</v>
      </c>
    </row>
    <row r="634" spans="1:6" x14ac:dyDescent="0.2">
      <c r="A634" s="208" t="s">
        <v>4407</v>
      </c>
      <c r="B634">
        <f>IF(ISBLANK(NeoDataInfB!$D$33),"",NeoDataInfB!$D$33)</f>
        <v>0</v>
      </c>
      <c r="C634" s="210">
        <v>0</v>
      </c>
    </row>
    <row r="635" spans="1:6" x14ac:dyDescent="0.2">
      <c r="A635" s="208" t="s">
        <v>4408</v>
      </c>
      <c r="B635" s="208">
        <f>IF(ISBLANK(NeoDataInfB!$D$34),"",NeoDataInfB!$D$34)</f>
        <v>0</v>
      </c>
      <c r="C635" s="210">
        <v>0</v>
      </c>
    </row>
    <row r="636" spans="1:6" x14ac:dyDescent="0.2">
      <c r="A636" s="208" t="s">
        <v>3928</v>
      </c>
      <c r="B636">
        <f>IF(ISBLANK(NeoDataInfB!$D$35),"",NeoDataInfB!$D$35)</f>
        <v>1</v>
      </c>
      <c r="C636" s="7">
        <v>1</v>
      </c>
    </row>
    <row r="637" spans="1:6" x14ac:dyDescent="0.2">
      <c r="A637" s="208" t="s">
        <v>3929</v>
      </c>
      <c r="B637">
        <f>IF(ISBLANK(NeoDataInfB!$D$36),"",NeoDataInfB!$D$36)</f>
        <v>1</v>
      </c>
      <c r="C637" s="7">
        <v>1</v>
      </c>
    </row>
    <row r="638" spans="1:6" x14ac:dyDescent="0.2">
      <c r="A638" s="208" t="s">
        <v>3930</v>
      </c>
      <c r="B638">
        <f>IF(ISBLANK(NeoDataInfB!$D$37),"",NeoDataInfB!$D$37)</f>
        <v>1</v>
      </c>
      <c r="C638" s="7">
        <v>1</v>
      </c>
    </row>
    <row r="639" spans="1:6" x14ac:dyDescent="0.2">
      <c r="A639" s="208" t="s">
        <v>3931</v>
      </c>
      <c r="B639">
        <f>IF(ISBLANK(NeoDataInfB!$D$38),"",NeoDataInfB!$D$38)</f>
        <v>1</v>
      </c>
      <c r="C639" s="7">
        <v>1</v>
      </c>
    </row>
    <row r="640" spans="1:6" x14ac:dyDescent="0.2">
      <c r="A640" s="208" t="s">
        <v>3932</v>
      </c>
      <c r="B640">
        <f>IF(ISBLANK(NeoDataInfB!$D$39),"",NeoDataInfB!$D$39)</f>
        <v>1</v>
      </c>
      <c r="C640" s="7">
        <v>1</v>
      </c>
    </row>
    <row r="641" spans="1:3" x14ac:dyDescent="0.2">
      <c r="A641" s="208" t="s">
        <v>3933</v>
      </c>
      <c r="B641">
        <f>IF(ISBLANK(NeoDataInfB!$D$40),"",NeoDataInfB!$D$40)</f>
        <v>1</v>
      </c>
      <c r="C641" s="7">
        <v>1</v>
      </c>
    </row>
    <row r="642" spans="1:3" x14ac:dyDescent="0.2">
      <c r="A642" s="208" t="s">
        <v>3934</v>
      </c>
      <c r="B642">
        <f>IF(ISBLANK(NeoDataInfB!$D$41),"",NeoDataInfB!$D$41)</f>
        <v>1</v>
      </c>
      <c r="C642" s="7">
        <v>1</v>
      </c>
    </row>
    <row r="643" spans="1:3" x14ac:dyDescent="0.2">
      <c r="A643" s="208" t="s">
        <v>3935</v>
      </c>
      <c r="B643">
        <f>IF(ISBLANK(NeoDataInfB!$D$42),"",NeoDataInfB!$D$42)</f>
        <v>1</v>
      </c>
      <c r="C643" s="7">
        <v>1</v>
      </c>
    </row>
    <row r="644" spans="1:3" x14ac:dyDescent="0.2">
      <c r="A644" s="208" t="s">
        <v>3936</v>
      </c>
      <c r="B644">
        <f>IF(ISBLANK(NeoDataInfB!$D$43),"",NeoDataInfB!$D$43)</f>
        <v>1</v>
      </c>
      <c r="C644" s="7">
        <v>1</v>
      </c>
    </row>
    <row r="645" spans="1:3" x14ac:dyDescent="0.2">
      <c r="A645" s="208" t="s">
        <v>3937</v>
      </c>
      <c r="B645">
        <f>IF(ISBLANK(NeoDataInfB!$D$44),"",NeoDataInfB!$D$44)</f>
        <v>1</v>
      </c>
      <c r="C645" s="7">
        <v>1</v>
      </c>
    </row>
    <row r="646" spans="1:3" x14ac:dyDescent="0.2">
      <c r="A646" s="208" t="s">
        <v>3938</v>
      </c>
      <c r="B646">
        <f>IF(ISBLANK(NeoDataInfB!$D$45),"",NeoDataInfB!$D$45)</f>
        <v>1</v>
      </c>
      <c r="C646" s="7">
        <v>1</v>
      </c>
    </row>
    <row r="647" spans="1:3" x14ac:dyDescent="0.2">
      <c r="A647" s="208" t="s">
        <v>3939</v>
      </c>
      <c r="B647">
        <f>IF(ISBLANK(NeoDataInfB!$D$46),"",NeoDataInfB!$D$46)</f>
        <v>1</v>
      </c>
      <c r="C647" s="7">
        <v>1</v>
      </c>
    </row>
    <row r="648" spans="1:3" x14ac:dyDescent="0.2">
      <c r="A648" s="208" t="s">
        <v>4409</v>
      </c>
      <c r="B648" s="208">
        <f>IF(ISBLANK(NeoDataInfB!$D$47),"",NeoDataInfB!$D$47)</f>
        <v>1</v>
      </c>
      <c r="C648" s="7">
        <v>1</v>
      </c>
    </row>
    <row r="649" spans="1:3" x14ac:dyDescent="0.2">
      <c r="A649" s="208" t="s">
        <v>3940</v>
      </c>
      <c r="B649">
        <f>IF(ISBLANK(NeoDataInfB!$D$48),"",NeoDataInfB!$D$48)</f>
        <v>0</v>
      </c>
      <c r="C649" s="210">
        <v>0</v>
      </c>
    </row>
    <row r="650" spans="1:3" x14ac:dyDescent="0.2">
      <c r="A650" s="208" t="s">
        <v>3941</v>
      </c>
      <c r="B650">
        <f>IF(ISBLANK(NeoDataInfB!$D$49),"",NeoDataInfB!$D$49)</f>
        <v>0</v>
      </c>
      <c r="C650" s="210">
        <v>0</v>
      </c>
    </row>
    <row r="651" spans="1:3" x14ac:dyDescent="0.2">
      <c r="A651" s="208" t="s">
        <v>3942</v>
      </c>
      <c r="B651">
        <f>IF(ISBLANK(NeoDataInfB!$D$50),"",NeoDataInfB!$D$50)</f>
        <v>0</v>
      </c>
      <c r="C651" s="210">
        <v>0</v>
      </c>
    </row>
    <row r="652" spans="1:3" x14ac:dyDescent="0.2">
      <c r="A652" s="208" t="s">
        <v>3943</v>
      </c>
      <c r="B652">
        <f>IF(ISBLANK(NeoDataInfB!$D$51),"",NeoDataInfB!$D$51)</f>
        <v>0</v>
      </c>
      <c r="C652" s="210">
        <v>0</v>
      </c>
    </row>
    <row r="653" spans="1:3" x14ac:dyDescent="0.2">
      <c r="A653" s="208" t="s">
        <v>3944</v>
      </c>
      <c r="B653">
        <f>IF(ISBLANK(NeoDataInfB!$D$52),"",NeoDataInfB!$D$52)</f>
        <v>0</v>
      </c>
      <c r="C653" s="210">
        <v>0</v>
      </c>
    </row>
    <row r="654" spans="1:3" x14ac:dyDescent="0.2">
      <c r="A654" s="208" t="s">
        <v>3945</v>
      </c>
      <c r="B654">
        <f>IF(ISBLANK(NeoDataInfB!$D$53),"",NeoDataInfB!$D$53)</f>
        <v>0</v>
      </c>
      <c r="C654" s="210">
        <v>0</v>
      </c>
    </row>
    <row r="655" spans="1:3" x14ac:dyDescent="0.2">
      <c r="A655" s="208" t="s">
        <v>3946</v>
      </c>
      <c r="B655">
        <f>IF(ISBLANK(NeoDataInfB!$D$54),"",NeoDataInfB!$D$54)</f>
        <v>0</v>
      </c>
      <c r="C655" s="210">
        <v>0</v>
      </c>
    </row>
    <row r="656" spans="1:3" x14ac:dyDescent="0.2">
      <c r="A656" s="208" t="s">
        <v>3947</v>
      </c>
      <c r="B656">
        <f>IF(ISBLANK(NeoDataInfB!$D$55),"",NeoDataInfB!$D$55)</f>
        <v>0</v>
      </c>
      <c r="C656" s="210">
        <v>0</v>
      </c>
    </row>
    <row r="657" spans="1:3" x14ac:dyDescent="0.2">
      <c r="A657" s="208" t="s">
        <v>3948</v>
      </c>
      <c r="B657" s="7">
        <f>IF(ISBLANK(NeoDataInfB!$D$56),"",NeoDataInfB!$D$56)</f>
        <v>0</v>
      </c>
      <c r="C657" s="210">
        <v>0</v>
      </c>
    </row>
    <row r="658" spans="1:3" x14ac:dyDescent="0.2">
      <c r="A658" s="208" t="s">
        <v>3949</v>
      </c>
      <c r="B658">
        <f>IF(ISBLANK(NeoDataInfB!$D$57),"",NeoDataInfB!$D$57)</f>
        <v>0</v>
      </c>
      <c r="C658" s="210">
        <v>0</v>
      </c>
    </row>
    <row r="659" spans="1:3" x14ac:dyDescent="0.2">
      <c r="A659" s="208" t="s">
        <v>3950</v>
      </c>
      <c r="B659">
        <f>IF(ISBLANK(NeoDataInfB!$D$58),"",NeoDataInfB!$D$58)</f>
        <v>0</v>
      </c>
      <c r="C659" s="210">
        <v>0</v>
      </c>
    </row>
    <row r="660" spans="1:3" x14ac:dyDescent="0.2">
      <c r="A660" s="208" t="s">
        <v>3951</v>
      </c>
      <c r="B660">
        <f>IF(ISBLANK(NeoDataInfB!$D$59),"",NeoDataInfB!$D$59)</f>
        <v>0</v>
      </c>
      <c r="C660" s="210">
        <v>0</v>
      </c>
    </row>
    <row r="661" spans="1:3" x14ac:dyDescent="0.2">
      <c r="A661" s="208" t="s">
        <v>4410</v>
      </c>
      <c r="B661" s="208">
        <f>IF(ISBLANK(NeoDataInfB!$D$60),"",NeoDataInfB!$D$60)</f>
        <v>0</v>
      </c>
      <c r="C661" s="210">
        <v>0</v>
      </c>
    </row>
    <row r="662" spans="1:3" s="208" customFormat="1" x14ac:dyDescent="0.2">
      <c r="A662" s="208" t="s">
        <v>3952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8" t="s">
        <v>3953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8" t="s">
        <v>3954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8" t="s">
        <v>3955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8" t="s">
        <v>3956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8" t="s">
        <v>3957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8" t="s">
        <v>3958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8" t="s">
        <v>3959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8" t="s">
        <v>3960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8" t="s">
        <v>3961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8" t="s">
        <v>3962</v>
      </c>
      <c r="B672" t="b">
        <f>IF(ISBLANK(NeoDataInfB!$D$71),"",NeoDataInfB!$D$71)</f>
        <v>0</v>
      </c>
      <c r="C672" s="208" t="b">
        <v>0</v>
      </c>
    </row>
    <row r="673" spans="1:3" x14ac:dyDescent="0.2">
      <c r="A673" s="208" t="s">
        <v>3963</v>
      </c>
      <c r="B673" t="b">
        <f>IF(ISBLANK(NeoDataInfB!$D$72),"",NeoDataInfB!$D$72)</f>
        <v>0</v>
      </c>
      <c r="C673" s="208" t="b">
        <v>0</v>
      </c>
    </row>
    <row r="674" spans="1:3" x14ac:dyDescent="0.2">
      <c r="A674" s="208" t="s">
        <v>3964</v>
      </c>
      <c r="B674" t="b">
        <f>IF(ISBLANK(NeoDataInfB!$D$73),"",NeoDataInfB!$D$73)</f>
        <v>0</v>
      </c>
      <c r="C674" s="208" t="b">
        <v>0</v>
      </c>
    </row>
    <row r="675" spans="1:3" x14ac:dyDescent="0.2">
      <c r="A675" s="208" t="s">
        <v>3965</v>
      </c>
      <c r="B675" t="b">
        <f>IF(ISBLANK(NeoDataInfB!$D$74),"",NeoDataInfB!$D$74)</f>
        <v>0</v>
      </c>
      <c r="C675" s="208" t="b">
        <v>0</v>
      </c>
    </row>
    <row r="676" spans="1:3" x14ac:dyDescent="0.2">
      <c r="A676" s="209" t="s">
        <v>4583</v>
      </c>
      <c r="B676" s="208">
        <f>IF(ISBLANK(NeoDataInfB!$D$75),"",NeoDataInfB!$D$75)</f>
        <v>2</v>
      </c>
      <c r="C676" s="208">
        <v>2</v>
      </c>
    </row>
    <row r="677" spans="1:3" x14ac:dyDescent="0.2">
      <c r="A677" s="208" t="s">
        <v>3966</v>
      </c>
      <c r="B677">
        <f>IF(ISBLANK(NeoDataInfB!$D$76),"",NeoDataInfB!$D$76)</f>
        <v>0</v>
      </c>
      <c r="C677" s="7">
        <v>0</v>
      </c>
    </row>
    <row r="678" spans="1:3" s="208" customFormat="1" x14ac:dyDescent="0.2">
      <c r="A678" s="208" t="s">
        <v>3967</v>
      </c>
      <c r="B678">
        <f>IF(ISBLANK(NeoDataInfB!$D$77),"",NeoDataInfB!$D$77)</f>
        <v>0</v>
      </c>
      <c r="C678" s="7">
        <v>0</v>
      </c>
    </row>
    <row r="679" spans="1:3" x14ac:dyDescent="0.2">
      <c r="A679" s="208" t="s">
        <v>3968</v>
      </c>
      <c r="B679">
        <f>IF(ISBLANK(NeoDataInfB!$D$78),"",NeoDataInfB!$D$78)</f>
        <v>0</v>
      </c>
      <c r="C679" s="210">
        <v>0</v>
      </c>
    </row>
    <row r="680" spans="1:3" x14ac:dyDescent="0.2">
      <c r="A680" s="208" t="s">
        <v>3969</v>
      </c>
      <c r="B680">
        <f>IF(ISBLANK(NeoDataInfB!$D$79),"",NeoDataInfB!$D$79)</f>
        <v>0</v>
      </c>
      <c r="C680" s="210">
        <v>0</v>
      </c>
    </row>
    <row r="681" spans="1:3" x14ac:dyDescent="0.2">
      <c r="A681" s="208" t="s">
        <v>3970</v>
      </c>
      <c r="B681">
        <f>IF(ISBLANK(NeoDataInfB!$D$80),"",NeoDataInfB!$D$80)</f>
        <v>1</v>
      </c>
      <c r="C681" s="7">
        <v>1</v>
      </c>
    </row>
    <row r="682" spans="1:3" x14ac:dyDescent="0.2">
      <c r="A682" s="208" t="s">
        <v>3971</v>
      </c>
      <c r="B682">
        <f>IF(ISBLANK(NeoDataInfB!$D$81),"",NeoDataInfB!$D$81)</f>
        <v>1</v>
      </c>
      <c r="C682" s="7">
        <v>1</v>
      </c>
    </row>
    <row r="683" spans="1:3" x14ac:dyDescent="0.2">
      <c r="A683" s="208" t="s">
        <v>3972</v>
      </c>
      <c r="B683">
        <f>IF(ISBLANK(NeoDataInfB!$D$82),"",NeoDataInfB!$D$82)</f>
        <v>1</v>
      </c>
      <c r="C683" s="7">
        <v>1</v>
      </c>
    </row>
    <row r="684" spans="1:3" x14ac:dyDescent="0.2">
      <c r="A684" s="208" t="s">
        <v>3973</v>
      </c>
      <c r="B684">
        <f>IF(ISBLANK(NeoDataInfB!$D$83),"",NeoDataInfB!$D$83)</f>
        <v>1</v>
      </c>
      <c r="C684" s="7">
        <v>1</v>
      </c>
    </row>
    <row r="685" spans="1:3" x14ac:dyDescent="0.2">
      <c r="A685" s="208" t="s">
        <v>3974</v>
      </c>
      <c r="B685">
        <f>IF(ISBLANK(NeoDataInfB!$D$84),"",NeoDataInfB!$D$84)</f>
        <v>1</v>
      </c>
      <c r="C685" s="7">
        <v>1</v>
      </c>
    </row>
    <row r="686" spans="1:3" x14ac:dyDescent="0.2">
      <c r="A686" s="208" t="s">
        <v>3975</v>
      </c>
      <c r="B686">
        <f>IF(ISBLANK(NeoDataInfB!$D$85),"",NeoDataInfB!$D$85)</f>
        <v>1</v>
      </c>
      <c r="C686" s="7">
        <v>1</v>
      </c>
    </row>
    <row r="687" spans="1:3" x14ac:dyDescent="0.2">
      <c r="A687" s="208" t="s">
        <v>3976</v>
      </c>
      <c r="B687">
        <f>IF(ISBLANK(NeoDataInfB!$D$86),"",NeoDataInfB!$D$86)</f>
        <v>1</v>
      </c>
      <c r="C687" s="7">
        <v>1</v>
      </c>
    </row>
    <row r="688" spans="1:3" x14ac:dyDescent="0.2">
      <c r="A688" s="208" t="s">
        <v>3977</v>
      </c>
      <c r="B688">
        <f>IF(ISBLANK(NeoDataInfB!$D$87),"",NeoDataInfB!$D$87)</f>
        <v>1</v>
      </c>
      <c r="C688" s="7">
        <v>1</v>
      </c>
    </row>
    <row r="689" spans="1:3" x14ac:dyDescent="0.2">
      <c r="A689" s="208" t="s">
        <v>3978</v>
      </c>
      <c r="B689">
        <f>IF(ISBLANK(NeoDataInfB!$D$88),"",NeoDataInfB!$D$88)</f>
        <v>1</v>
      </c>
      <c r="C689" s="7">
        <v>1</v>
      </c>
    </row>
    <row r="690" spans="1:3" x14ac:dyDescent="0.2">
      <c r="A690" s="208" t="s">
        <v>3979</v>
      </c>
      <c r="B690">
        <f>IF(ISBLANK(NeoDataInfB!$D$89),"",NeoDataInfB!$D$89)</f>
        <v>1</v>
      </c>
      <c r="C690" s="7">
        <v>1</v>
      </c>
    </row>
    <row r="691" spans="1:3" x14ac:dyDescent="0.2">
      <c r="A691" s="208" t="s">
        <v>3980</v>
      </c>
      <c r="B691">
        <f>IF(ISBLANK(NeoDataInfB!$D$90),"",NeoDataInfB!$D$90)</f>
        <v>1</v>
      </c>
      <c r="C691" s="7">
        <v>1</v>
      </c>
    </row>
    <row r="692" spans="1:3" x14ac:dyDescent="0.2">
      <c r="A692" s="208" t="s">
        <v>3981</v>
      </c>
      <c r="B692">
        <f>IF(ISBLANK(NeoDataInfB!$D$91),"",NeoDataInfB!$D$91)</f>
        <v>1</v>
      </c>
      <c r="C692" s="7">
        <v>1</v>
      </c>
    </row>
    <row r="693" spans="1:3" x14ac:dyDescent="0.2">
      <c r="A693" s="208" t="s">
        <v>3982</v>
      </c>
      <c r="B693">
        <f>IF(ISBLANK(NeoDataInfB!$D$92),"",NeoDataInfB!$D$92)</f>
        <v>1</v>
      </c>
      <c r="C693" s="7">
        <v>1</v>
      </c>
    </row>
    <row r="694" spans="1:3" x14ac:dyDescent="0.2">
      <c r="A694" s="208" t="s">
        <v>3983</v>
      </c>
      <c r="B694">
        <f>IF(ISBLANK(NeoDataInfB!$D$93),"",NeoDataInfB!$D$93)</f>
        <v>1</v>
      </c>
      <c r="C694" s="7">
        <v>1</v>
      </c>
    </row>
    <row r="695" spans="1:3" x14ac:dyDescent="0.2">
      <c r="A695" s="208" t="s">
        <v>3984</v>
      </c>
      <c r="B695">
        <f>IF(ISBLANK(NeoDataInfB!$D$94),"",NeoDataInfB!$D$94)</f>
        <v>1</v>
      </c>
      <c r="C695" s="7">
        <v>1</v>
      </c>
    </row>
    <row r="696" spans="1:3" x14ac:dyDescent="0.2">
      <c r="A696" s="208" t="s">
        <v>3985</v>
      </c>
      <c r="B696">
        <f>IF(ISBLANK(NeoDataInfB!$D$95),"",NeoDataInfB!$D$95)</f>
        <v>1</v>
      </c>
      <c r="C696" s="7">
        <v>1</v>
      </c>
    </row>
    <row r="697" spans="1:3" x14ac:dyDescent="0.2">
      <c r="A697" s="208" t="s">
        <v>3986</v>
      </c>
      <c r="B697">
        <f>IF(ISBLANK(NeoDataInfB!$D$96),"",NeoDataInfB!$D$96)</f>
        <v>1</v>
      </c>
      <c r="C697" s="7">
        <v>1</v>
      </c>
    </row>
    <row r="698" spans="1:3" x14ac:dyDescent="0.2">
      <c r="A698" s="208" t="s">
        <v>3987</v>
      </c>
      <c r="B698" s="208">
        <f>IF(ISBLANK(NeoDataInfB!$D$97),"",NeoDataInfB!$D$97)</f>
        <v>1</v>
      </c>
      <c r="C698" s="208">
        <v>1</v>
      </c>
    </row>
    <row r="699" spans="1:3" x14ac:dyDescent="0.2">
      <c r="A699" s="208" t="s">
        <v>3988</v>
      </c>
      <c r="B699">
        <f>IF(ISBLANK(NeoDataInfB!$D$98),"",NeoDataInfB!$D$98)</f>
        <v>5000</v>
      </c>
      <c r="C699" s="208">
        <v>5000</v>
      </c>
    </row>
    <row r="700" spans="1:3" x14ac:dyDescent="0.2">
      <c r="A700" s="208" t="s">
        <v>3989</v>
      </c>
      <c r="B700">
        <f>IF(ISBLANK(NeoDataInfB!$D$99),"",NeoDataInfB!$D$99)</f>
        <v>1</v>
      </c>
      <c r="C700" s="208">
        <v>1</v>
      </c>
    </row>
    <row r="701" spans="1:3" x14ac:dyDescent="0.2">
      <c r="A701" s="208" t="s">
        <v>3990</v>
      </c>
      <c r="B701">
        <f>IF(ISBLANK(NeoDataInfB!$D$100),"",NeoDataInfB!$D$100)</f>
        <v>2</v>
      </c>
      <c r="C701" s="208">
        <v>2</v>
      </c>
    </row>
    <row r="702" spans="1:3" x14ac:dyDescent="0.2">
      <c r="A702" s="208" t="s">
        <v>3991</v>
      </c>
      <c r="B702">
        <f>IF(ISBLANK(NeoDataInfB!$D$101),"",NeoDataInfB!$D$101)</f>
        <v>2</v>
      </c>
      <c r="C702" s="208">
        <v>2</v>
      </c>
    </row>
    <row r="703" spans="1:3" x14ac:dyDescent="0.2">
      <c r="A703" s="208" t="s">
        <v>3992</v>
      </c>
      <c r="B703">
        <f>IF(ISBLANK(NeoDataInfB!$D$102),"",NeoDataInfB!$D$102)</f>
        <v>5000</v>
      </c>
      <c r="C703" s="208">
        <v>5000</v>
      </c>
    </row>
    <row r="704" spans="1:3" x14ac:dyDescent="0.2">
      <c r="A704" s="208" t="s">
        <v>3993</v>
      </c>
      <c r="B704">
        <f>IF(ISBLANK(NeoDataInfB!$D$103),"",NeoDataInfB!$D$103)</f>
        <v>5000</v>
      </c>
      <c r="C704" s="208">
        <v>5000</v>
      </c>
    </row>
    <row r="705" spans="1:3" x14ac:dyDescent="0.2">
      <c r="A705" s="208" t="s">
        <v>3994</v>
      </c>
      <c r="B705">
        <f>IF(ISBLANK(NeoDataInfB!$D$104),"",NeoDataInfB!$D$104)</f>
        <v>1</v>
      </c>
      <c r="C705" s="208">
        <v>1</v>
      </c>
    </row>
    <row r="706" spans="1:3" x14ac:dyDescent="0.2">
      <c r="A706" s="208" t="s">
        <v>3995</v>
      </c>
      <c r="B706">
        <f>IF(ISBLANK(NeoDataInfB!$D$105),"",NeoDataInfB!$D$105)</f>
        <v>5000</v>
      </c>
      <c r="C706" s="208">
        <v>5000</v>
      </c>
    </row>
    <row r="707" spans="1:3" x14ac:dyDescent="0.2">
      <c r="A707" s="208" t="s">
        <v>3996</v>
      </c>
      <c r="B707">
        <f>IF(ISBLANK(NeoDataInfB!$D$106),"",NeoDataInfB!$D$106)</f>
        <v>5000</v>
      </c>
      <c r="C707" s="208">
        <v>5000</v>
      </c>
    </row>
    <row r="708" spans="1:3" x14ac:dyDescent="0.2">
      <c r="A708" s="209" t="s">
        <v>4852</v>
      </c>
      <c r="B708">
        <f>IF(ISBLANK(NeoDataInfB!$D$107),"",NeoDataInfB!$D$107)</f>
        <v>5000</v>
      </c>
      <c r="C708" s="208">
        <v>5000</v>
      </c>
    </row>
    <row r="709" spans="1:3" x14ac:dyDescent="0.2">
      <c r="A709" s="208" t="s">
        <v>3997</v>
      </c>
      <c r="B709">
        <f>IF(ISBLANK(NeoDataInfB!$D$108),"",NeoDataInfB!$D$108)</f>
        <v>5000</v>
      </c>
      <c r="C709" s="208">
        <v>5000</v>
      </c>
    </row>
    <row r="710" spans="1:3" x14ac:dyDescent="0.2">
      <c r="A710" s="208" t="s">
        <v>3998</v>
      </c>
      <c r="B710" t="b">
        <f>IF(ISBLANK(NeoDataInfB!$D$109),"",NeoDataInfB!$D$109)</f>
        <v>0</v>
      </c>
      <c r="C710" s="208" t="b">
        <v>0</v>
      </c>
    </row>
    <row r="711" spans="1:3" x14ac:dyDescent="0.2">
      <c r="A711" s="208" t="s">
        <v>3999</v>
      </c>
      <c r="B711">
        <f>IF(ISBLANK(NeoDataInfB!$D$110),"",NeoDataInfB!$D$110)</f>
        <v>5000</v>
      </c>
      <c r="C711" s="208">
        <v>5000</v>
      </c>
    </row>
    <row r="712" spans="1:3" x14ac:dyDescent="0.2">
      <c r="A712" s="209" t="s">
        <v>4853</v>
      </c>
      <c r="B712">
        <f>IF(ISBLANK(NeoDataInfB!$D$111),"",NeoDataInfB!$D$111)</f>
        <v>5000</v>
      </c>
      <c r="C712" s="208">
        <v>5000</v>
      </c>
    </row>
    <row r="713" spans="1:3" x14ac:dyDescent="0.2">
      <c r="A713" s="208" t="s">
        <v>4000</v>
      </c>
      <c r="B713">
        <f>IF(ISBLANK(NeoDataInfB!$D$112),"",NeoDataInfB!$D$112)</f>
        <v>5000</v>
      </c>
      <c r="C713" s="208">
        <v>5000</v>
      </c>
    </row>
    <row r="714" spans="1:3" x14ac:dyDescent="0.2">
      <c r="A714" s="208" t="s">
        <v>1557</v>
      </c>
      <c r="B714" t="b">
        <f>IF(ISBLANK(NeoBerAfspr!$B$22),"",NeoBerAfspr!$B$22)</f>
        <v>0</v>
      </c>
      <c r="C714" t="b">
        <v>0</v>
      </c>
    </row>
    <row r="715" spans="1:3" x14ac:dyDescent="0.2">
      <c r="A715" s="208" t="s">
        <v>1558</v>
      </c>
      <c r="B715" t="b">
        <f>IF(ISBLANK(NeoBerAfspr!$D$11),"",NeoBerAfspr!$D$11)</f>
        <v>0</v>
      </c>
      <c r="C715" s="208" t="b">
        <v>0</v>
      </c>
    </row>
    <row r="716" spans="1:3" s="208" customFormat="1" x14ac:dyDescent="0.2">
      <c r="A716" s="208" t="s">
        <v>1559</v>
      </c>
      <c r="B716" t="b">
        <f>IF(ISBLANK(NeoBerAfspr!$D$12),"",NeoBerAfspr!$D$12)</f>
        <v>0</v>
      </c>
      <c r="C716" s="208" t="b">
        <v>0</v>
      </c>
    </row>
    <row r="717" spans="1:3" x14ac:dyDescent="0.2">
      <c r="A717" s="208" t="s">
        <v>1560</v>
      </c>
      <c r="B717" t="b">
        <f>IF(ISBLANK(NeoBerAfspr!$D$13),"",NeoBerAfspr!$D$13)</f>
        <v>0</v>
      </c>
      <c r="C717" s="208" t="b">
        <v>0</v>
      </c>
    </row>
    <row r="718" spans="1:3" x14ac:dyDescent="0.2">
      <c r="A718" s="208" t="s">
        <v>1561</v>
      </c>
      <c r="B718" t="b">
        <f>IF(ISBLANK(NeoBerAfspr!$D$14),"",NeoBerAfspr!$D$14)</f>
        <v>0</v>
      </c>
      <c r="C718" s="208" t="b">
        <v>0</v>
      </c>
    </row>
    <row r="719" spans="1:3" x14ac:dyDescent="0.2">
      <c r="A719" s="208" t="s">
        <v>1562</v>
      </c>
      <c r="B719" t="b">
        <f>IF(ISBLANK(NeoBerAfspr!$F$7),"",NeoBerAfspr!$F$7)</f>
        <v>0</v>
      </c>
      <c r="C719" s="208" t="b">
        <v>0</v>
      </c>
    </row>
    <row r="720" spans="1:3" x14ac:dyDescent="0.2">
      <c r="A720" s="208" t="s">
        <v>1563</v>
      </c>
      <c r="B720" t="b">
        <f>IF(ISBLANK(NeoBerAfspr!$J$7),"",NeoBerAfspr!$J$7)</f>
        <v>0</v>
      </c>
      <c r="C720" s="208" t="b">
        <v>0</v>
      </c>
    </row>
    <row r="721" spans="1:3" s="208" customFormat="1" x14ac:dyDescent="0.2">
      <c r="A721" s="208" t="s">
        <v>1564</v>
      </c>
      <c r="B721" t="b">
        <f>IF(ISBLANK(NeoBerAfspr!$B$23),"",NeoBerAfspr!$B$23)</f>
        <v>0</v>
      </c>
      <c r="C721" s="208" t="b">
        <v>0</v>
      </c>
    </row>
    <row r="722" spans="1:3" s="208" customFormat="1" x14ac:dyDescent="0.2">
      <c r="A722" s="208" t="s">
        <v>1565</v>
      </c>
      <c r="B722" t="b">
        <f>IF(ISBLANK(NeoBerAfspr!$B$24),"",NeoBerAfspr!$B$24)</f>
        <v>0</v>
      </c>
      <c r="C722" s="208" t="b">
        <v>0</v>
      </c>
    </row>
    <row r="723" spans="1:3" s="208" customFormat="1" x14ac:dyDescent="0.2">
      <c r="A723" s="208" t="s">
        <v>1566</v>
      </c>
      <c r="B723" t="b">
        <f>IF(ISBLANK(NeoBerAfspr!$B$25),"",NeoBerAfspr!$B$25)</f>
        <v>0</v>
      </c>
      <c r="C723" s="208" t="b">
        <v>0</v>
      </c>
    </row>
    <row r="724" spans="1:3" s="208" customFormat="1" x14ac:dyDescent="0.2">
      <c r="A724" s="208" t="s">
        <v>1567</v>
      </c>
      <c r="B724" t="b">
        <f>IF(ISBLANK(NeoBerAfspr!$B$26),"",NeoBerAfspr!$B$26)</f>
        <v>0</v>
      </c>
      <c r="C724" s="208" t="b">
        <v>0</v>
      </c>
    </row>
    <row r="725" spans="1:3" x14ac:dyDescent="0.2">
      <c r="A725" s="208" t="s">
        <v>1568</v>
      </c>
      <c r="B725" t="b">
        <f>IF(ISBLANK(NeoBerAfspr!$H$8),"",NeoBerAfspr!$H$8)</f>
        <v>0</v>
      </c>
      <c r="C725" s="208" t="b">
        <v>0</v>
      </c>
    </row>
    <row r="726" spans="1:3" x14ac:dyDescent="0.2">
      <c r="A726" s="208" t="s">
        <v>1569</v>
      </c>
      <c r="B726" t="b">
        <f>IF(ISBLANK(NeoBerAfspr!$F$8),"",NeoBerAfspr!$F$8)</f>
        <v>0</v>
      </c>
      <c r="C726" s="208" t="b">
        <v>0</v>
      </c>
    </row>
    <row r="727" spans="1:3" x14ac:dyDescent="0.2">
      <c r="A727" s="208" t="s">
        <v>1570</v>
      </c>
      <c r="B727" t="b">
        <f>IF(ISBLANK(NeoBerAfspr!$H$9),"",NeoBerAfspr!$H$9)</f>
        <v>0</v>
      </c>
      <c r="C727" s="208" t="b">
        <v>0</v>
      </c>
    </row>
    <row r="728" spans="1:3" x14ac:dyDescent="0.2">
      <c r="A728" s="208" t="s">
        <v>1571</v>
      </c>
      <c r="B728" t="b">
        <f>IF(ISBLANK(NeoBerAfspr!$H$10),"",NeoBerAfspr!$H$10)</f>
        <v>0</v>
      </c>
      <c r="C728" s="208" t="b">
        <v>0</v>
      </c>
    </row>
    <row r="729" spans="1:3" x14ac:dyDescent="0.2">
      <c r="A729" s="208" t="s">
        <v>1572</v>
      </c>
      <c r="B729" t="b">
        <f>IF(ISBLANK(NeoBerAfspr!$H$11),"",NeoBerAfspr!$H$11)</f>
        <v>0</v>
      </c>
      <c r="C729" s="208" t="b">
        <v>0</v>
      </c>
    </row>
    <row r="730" spans="1:3" x14ac:dyDescent="0.2">
      <c r="A730" s="208" t="s">
        <v>1573</v>
      </c>
      <c r="B730" t="b">
        <f>IF(ISBLANK(NeoBerAfspr!$B$7),"",NeoBerAfspr!$B$7)</f>
        <v>0</v>
      </c>
      <c r="C730" s="208" t="b">
        <v>0</v>
      </c>
    </row>
    <row r="731" spans="1:3" x14ac:dyDescent="0.2">
      <c r="A731" s="208" t="s">
        <v>1574</v>
      </c>
      <c r="B731" t="b">
        <f>IF(ISBLANK(NeoBerAfspr!$J$29),"",NeoBerAfspr!$J$29)</f>
        <v>0</v>
      </c>
      <c r="C731" s="208" t="b">
        <v>0</v>
      </c>
    </row>
    <row r="732" spans="1:3" x14ac:dyDescent="0.2">
      <c r="A732" s="208" t="s">
        <v>1575</v>
      </c>
      <c r="B732" t="b">
        <f>IF(ISBLANK(NeoBerAfspr!$J$8),"",NeoBerAfspr!$J$8)</f>
        <v>0</v>
      </c>
      <c r="C732" s="208" t="b">
        <v>0</v>
      </c>
    </row>
    <row r="733" spans="1:3" x14ac:dyDescent="0.2">
      <c r="A733" s="208" t="s">
        <v>1576</v>
      </c>
      <c r="B733" t="b">
        <f>IF(ISBLANK(NeoBerAfspr!$J$9),"",NeoBerAfspr!$J$9)</f>
        <v>0</v>
      </c>
      <c r="C733" s="208" t="b">
        <v>0</v>
      </c>
    </row>
    <row r="734" spans="1:3" x14ac:dyDescent="0.2">
      <c r="A734" s="208" t="s">
        <v>1577</v>
      </c>
      <c r="B734" t="b">
        <f>IF(ISBLANK(NeoBerAfspr!$B$8),"",NeoBerAfspr!$B$8)</f>
        <v>0</v>
      </c>
      <c r="C734" s="208" t="b">
        <v>0</v>
      </c>
    </row>
    <row r="735" spans="1:3" x14ac:dyDescent="0.2">
      <c r="A735" s="208" t="s">
        <v>1578</v>
      </c>
      <c r="B735" t="b">
        <f>IF(ISBLANK(NeoBerAfspr!$J$10),"",NeoBerAfspr!$J$10)</f>
        <v>0</v>
      </c>
      <c r="C735" s="208" t="b">
        <v>0</v>
      </c>
    </row>
    <row r="736" spans="1:3" x14ac:dyDescent="0.2">
      <c r="A736" s="208" t="s">
        <v>1579</v>
      </c>
      <c r="B736" t="b">
        <f>IF(ISBLANK(NeoBerAfspr!$J$11),"",NeoBerAfspr!$J$11)</f>
        <v>0</v>
      </c>
      <c r="C736" s="208" t="b">
        <v>0</v>
      </c>
    </row>
    <row r="737" spans="1:3" x14ac:dyDescent="0.2">
      <c r="A737" s="208" t="s">
        <v>1580</v>
      </c>
      <c r="B737" t="b">
        <f>IF(ISBLANK(NeoBerAfspr!$F$12),"",NeoBerAfspr!$F$12)</f>
        <v>0</v>
      </c>
      <c r="C737" s="208" t="b">
        <v>0</v>
      </c>
    </row>
    <row r="738" spans="1:3" x14ac:dyDescent="0.2">
      <c r="A738" s="208" t="s">
        <v>1581</v>
      </c>
      <c r="B738" t="b">
        <f>IF(ISBLANK(NeoBerAfspr!$B$9),"",NeoBerAfspr!$B$9)</f>
        <v>0</v>
      </c>
      <c r="C738" s="208" t="b">
        <v>0</v>
      </c>
    </row>
    <row r="739" spans="1:3" x14ac:dyDescent="0.2">
      <c r="A739" s="208" t="s">
        <v>1582</v>
      </c>
      <c r="B739" t="b">
        <f>IF(ISBLANK(NeoBerAfspr!$B$46),"",NeoBerAfspr!$B$46)</f>
        <v>0</v>
      </c>
      <c r="C739" s="208" t="b">
        <v>0</v>
      </c>
    </row>
    <row r="740" spans="1:3" x14ac:dyDescent="0.2">
      <c r="A740" s="208" t="s">
        <v>1583</v>
      </c>
      <c r="B740" t="b">
        <f>IF(ISBLANK(NeoBerAfspr!$J$12),"",NeoBerAfspr!$J$12)</f>
        <v>0</v>
      </c>
      <c r="C740" s="208" t="b">
        <v>0</v>
      </c>
    </row>
    <row r="741" spans="1:3" x14ac:dyDescent="0.2">
      <c r="A741" s="208" t="s">
        <v>1584</v>
      </c>
      <c r="B741" t="b">
        <f>IF(ISBLANK(NeoBerAfspr!$B$10),"",NeoBerAfspr!$B$10)</f>
        <v>0</v>
      </c>
      <c r="C741" s="208" t="b">
        <v>0</v>
      </c>
    </row>
    <row r="742" spans="1:3" x14ac:dyDescent="0.2">
      <c r="A742" s="208" t="s">
        <v>1585</v>
      </c>
      <c r="B742" t="b">
        <f>IF(ISBLANK(NeoBerAfspr!$B$27),"",NeoBerAfspr!$B$27)</f>
        <v>0</v>
      </c>
      <c r="C742" s="208" t="b">
        <v>0</v>
      </c>
    </row>
    <row r="743" spans="1:3" x14ac:dyDescent="0.2">
      <c r="A743" s="208" t="s">
        <v>1586</v>
      </c>
      <c r="B743" t="b">
        <f>IF(ISBLANK(NeoBerAfspr!$F$13),"",NeoBerAfspr!$F$13)</f>
        <v>0</v>
      </c>
      <c r="C743" s="208" t="b">
        <v>0</v>
      </c>
    </row>
    <row r="744" spans="1:3" x14ac:dyDescent="0.2">
      <c r="A744" s="208" t="s">
        <v>1587</v>
      </c>
      <c r="B744" t="b">
        <f>IF(ISBLANK(NeoBerAfspr!$H$13),"",NeoBerAfspr!$H$13)</f>
        <v>0</v>
      </c>
      <c r="C744" s="208" t="b">
        <v>0</v>
      </c>
    </row>
    <row r="745" spans="1:3" x14ac:dyDescent="0.2">
      <c r="A745" s="208" t="s">
        <v>1588</v>
      </c>
      <c r="B745" t="b">
        <f>IF(ISBLANK(NeoBerAfspr!$B$11),"",NeoBerAfspr!$B$11)</f>
        <v>0</v>
      </c>
      <c r="C745" s="208" t="b">
        <v>0</v>
      </c>
    </row>
    <row r="746" spans="1:3" s="208" customFormat="1" x14ac:dyDescent="0.2">
      <c r="A746" s="208" t="s">
        <v>1589</v>
      </c>
      <c r="B746" t="b">
        <f>IF(ISBLANK(NeoBerAfspr!$B$15),"",NeoBerAfspr!$B$15)</f>
        <v>0</v>
      </c>
      <c r="C746" s="208" t="b">
        <v>0</v>
      </c>
    </row>
    <row r="747" spans="1:3" x14ac:dyDescent="0.2">
      <c r="A747" s="208" t="s">
        <v>1590</v>
      </c>
      <c r="B747" t="b">
        <f>IF(ISBLANK(NeoBerAfspr!$B$28),"",NeoBerAfspr!$B$28)</f>
        <v>0</v>
      </c>
      <c r="C747" s="208" t="b">
        <v>0</v>
      </c>
    </row>
    <row r="748" spans="1:3" x14ac:dyDescent="0.2">
      <c r="A748" s="208" t="s">
        <v>1591</v>
      </c>
      <c r="B748" t="b">
        <f>IF(ISBLANK(NeoBerAfspr!$B$29),"",NeoBerAfspr!$B$29)</f>
        <v>0</v>
      </c>
      <c r="C748" s="208" t="b">
        <v>0</v>
      </c>
    </row>
    <row r="749" spans="1:3" x14ac:dyDescent="0.2">
      <c r="A749" s="208" t="s">
        <v>1592</v>
      </c>
      <c r="B749" t="b">
        <f>IF(ISBLANK(NeoBerAfspr!$B$30),"",NeoBerAfspr!$B$30)</f>
        <v>0</v>
      </c>
      <c r="C749" s="208" t="b">
        <v>0</v>
      </c>
    </row>
    <row r="750" spans="1:3" x14ac:dyDescent="0.2">
      <c r="A750" s="208" t="s">
        <v>1593</v>
      </c>
      <c r="B750" t="b">
        <f>IF(ISBLANK(NeoBerAfspr!$J$15),"",NeoBerAfspr!$J$15)</f>
        <v>0</v>
      </c>
      <c r="C750" s="208" t="b">
        <v>0</v>
      </c>
    </row>
    <row r="751" spans="1:3" s="208" customFormat="1" x14ac:dyDescent="0.2">
      <c r="A751" s="208" t="s">
        <v>1594</v>
      </c>
      <c r="B751" t="b">
        <f>IF(ISBLANK(NeoBerAfspr!$J$13),"",NeoBerAfspr!$J$13)</f>
        <v>0</v>
      </c>
      <c r="C751" s="208" t="b">
        <v>0</v>
      </c>
    </row>
    <row r="752" spans="1:3" s="208" customFormat="1" x14ac:dyDescent="0.2">
      <c r="A752" s="208" t="s">
        <v>1595</v>
      </c>
      <c r="B752" t="b">
        <f>IF(ISBLANK(NeoBerAfspr!$J$14),"",NeoBerAfspr!$J$14)</f>
        <v>0</v>
      </c>
      <c r="C752" s="208" t="b">
        <v>0</v>
      </c>
    </row>
    <row r="753" spans="1:3" s="208" customFormat="1" x14ac:dyDescent="0.2">
      <c r="A753" s="208" t="s">
        <v>1596</v>
      </c>
      <c r="B753" t="b">
        <f>IF(ISBLANK(NeoBerAfspr!$F$14),"",NeoBerAfspr!$F$14)</f>
        <v>0</v>
      </c>
      <c r="C753" s="208" t="b">
        <v>0</v>
      </c>
    </row>
    <row r="754" spans="1:3" s="208" customFormat="1" x14ac:dyDescent="0.2">
      <c r="A754" s="208" t="s">
        <v>1597</v>
      </c>
      <c r="B754" t="b">
        <f>IF(ISBLANK(NeoBerAfspr!$H$16),"",NeoBerAfspr!$H$16)</f>
        <v>0</v>
      </c>
      <c r="C754" s="208" t="b">
        <v>0</v>
      </c>
    </row>
    <row r="755" spans="1:3" x14ac:dyDescent="0.2">
      <c r="A755" s="208" t="s">
        <v>1598</v>
      </c>
      <c r="B755" s="208" t="b">
        <f>IF(ISBLANK(NeoBerAfspr!$F$15),"",NeoBerAfspr!$F$15)</f>
        <v>0</v>
      </c>
      <c r="C755" s="208" t="b">
        <v>0</v>
      </c>
    </row>
    <row r="756" spans="1:3" x14ac:dyDescent="0.2">
      <c r="A756" s="208" t="s">
        <v>1599</v>
      </c>
      <c r="B756" s="208" t="b">
        <f>IF(ISBLANK(NeoBerAfspr!$H$15),"",NeoBerAfspr!$H$15)</f>
        <v>0</v>
      </c>
      <c r="C756" s="208" t="b">
        <v>0</v>
      </c>
    </row>
    <row r="757" spans="1:3" x14ac:dyDescent="0.2">
      <c r="A757" s="208" t="s">
        <v>1600</v>
      </c>
      <c r="B757" s="208" t="b">
        <f>IF(ISBLANK(NeoBerAfspr!$J$16),"",NeoBerAfspr!$J$16)</f>
        <v>0</v>
      </c>
      <c r="C757" s="208" t="b">
        <v>0</v>
      </c>
    </row>
    <row r="758" spans="1:3" x14ac:dyDescent="0.2">
      <c r="A758" s="208" t="s">
        <v>1601</v>
      </c>
      <c r="B758" s="208" t="b">
        <f>IF(ISBLANK(NeoBerAfspr!$B$43),"",NeoBerAfspr!$B$43)</f>
        <v>0</v>
      </c>
      <c r="C758" s="208" t="b">
        <v>0</v>
      </c>
    </row>
    <row r="759" spans="1:3" x14ac:dyDescent="0.2">
      <c r="A759" s="208" t="s">
        <v>1602</v>
      </c>
      <c r="B759" s="208" t="b">
        <f>IF(ISBLANK(NeoBerAfspr!$D$43),"",NeoBerAfspr!$D$43)</f>
        <v>0</v>
      </c>
      <c r="C759" s="208" t="b">
        <v>0</v>
      </c>
    </row>
    <row r="760" spans="1:3" x14ac:dyDescent="0.2">
      <c r="A760" s="208" t="s">
        <v>1603</v>
      </c>
      <c r="B760" s="208" t="b">
        <f>IF(ISBLANK(NeoBerAfspr!$B$44),"",NeoBerAfspr!$B$44)</f>
        <v>0</v>
      </c>
      <c r="C760" s="208" t="b">
        <v>0</v>
      </c>
    </row>
    <row r="761" spans="1:3" x14ac:dyDescent="0.2">
      <c r="A761" s="208" t="s">
        <v>1604</v>
      </c>
      <c r="B761" s="208" t="b">
        <f>IF(ISBLANK(NeoBerAfspr!$D$44),"",NeoBerAfspr!$D$44)</f>
        <v>0</v>
      </c>
      <c r="C761" s="208" t="b">
        <v>0</v>
      </c>
    </row>
    <row r="762" spans="1:3" x14ac:dyDescent="0.2">
      <c r="A762" s="208" t="s">
        <v>1605</v>
      </c>
      <c r="B762" s="208" t="b">
        <f>IF(ISBLANK(NeoBerAfspr!$B$45),"",NeoBerAfspr!$B$45)</f>
        <v>0</v>
      </c>
      <c r="C762" s="208" t="b">
        <v>0</v>
      </c>
    </row>
    <row r="763" spans="1:3" x14ac:dyDescent="0.2">
      <c r="A763" s="208" t="s">
        <v>1606</v>
      </c>
      <c r="B763" s="208" t="b">
        <f>IF(ISBLANK(NeoBerAfspr!$D$45),"",NeoBerAfspr!$D$45)</f>
        <v>0</v>
      </c>
      <c r="C763" s="208" t="b">
        <v>0</v>
      </c>
    </row>
    <row r="764" spans="1:3" x14ac:dyDescent="0.2">
      <c r="A764" s="208" t="s">
        <v>1607</v>
      </c>
      <c r="B764" s="208" t="b">
        <f>IF(ISBLANK(NeoBerAfspr!$J$17),"",NeoBerAfspr!$J$17)</f>
        <v>0</v>
      </c>
      <c r="C764" s="208" t="b">
        <v>0</v>
      </c>
    </row>
    <row r="765" spans="1:3" x14ac:dyDescent="0.2">
      <c r="A765" s="208" t="s">
        <v>1608</v>
      </c>
      <c r="B765" t="b">
        <f>IF(ISBLANK(NeoBerAfspr!$J$18),"",NeoBerAfspr!$J$18)</f>
        <v>0</v>
      </c>
      <c r="C765" s="208" t="b">
        <v>0</v>
      </c>
    </row>
    <row r="766" spans="1:3" x14ac:dyDescent="0.2">
      <c r="A766" s="208" t="s">
        <v>1609</v>
      </c>
      <c r="B766" t="b">
        <f>IF(ISBLANK(NeoBerAfspr!$F$17),"",NeoBerAfspr!$F$17)</f>
        <v>0</v>
      </c>
      <c r="C766" s="208" t="b">
        <v>0</v>
      </c>
    </row>
    <row r="767" spans="1:3" x14ac:dyDescent="0.2">
      <c r="A767" s="208" t="s">
        <v>1610</v>
      </c>
      <c r="B767" t="b">
        <f>IF(ISBLANK(NeoBerAfspr!$B$16),"",NeoBerAfspr!$B$16)</f>
        <v>0</v>
      </c>
      <c r="C767" s="208" t="b">
        <v>0</v>
      </c>
    </row>
    <row r="768" spans="1:3" x14ac:dyDescent="0.2">
      <c r="A768" s="208" t="s">
        <v>1611</v>
      </c>
      <c r="B768" t="b">
        <f>IF(ISBLANK(NeoBerAfspr!$B$17),"",NeoBerAfspr!$B$17)</f>
        <v>0</v>
      </c>
      <c r="C768" s="208" t="b">
        <v>0</v>
      </c>
    </row>
    <row r="769" spans="1:3" x14ac:dyDescent="0.2">
      <c r="A769" s="208" t="s">
        <v>1612</v>
      </c>
      <c r="B769" t="b">
        <f>IF(ISBLANK(NeoBerAfspr!$B$18),"",NeoBerAfspr!$B$18)</f>
        <v>0</v>
      </c>
      <c r="C769" s="208" t="b">
        <v>0</v>
      </c>
    </row>
    <row r="770" spans="1:3" x14ac:dyDescent="0.2">
      <c r="A770" s="208" t="s">
        <v>1613</v>
      </c>
      <c r="B770" t="b">
        <f>IF(ISBLANK(NeoBerAfspr!$H$18),"",NeoBerAfspr!$H$18)</f>
        <v>0</v>
      </c>
      <c r="C770" s="208" t="b">
        <v>0</v>
      </c>
    </row>
    <row r="771" spans="1:3" x14ac:dyDescent="0.2">
      <c r="A771" s="208" t="s">
        <v>1614</v>
      </c>
      <c r="B771" t="b">
        <f>IF(ISBLANK(NeoBerAfspr!$F$18),"",NeoBerAfspr!$F$18)</f>
        <v>0</v>
      </c>
      <c r="C771" s="208" t="b">
        <v>0</v>
      </c>
    </row>
    <row r="772" spans="1:3" x14ac:dyDescent="0.2">
      <c r="A772" s="208" t="s">
        <v>1615</v>
      </c>
      <c r="B772" t="b">
        <f>IF(ISBLANK(NeoBerAfspr!$H$19),"",NeoBerAfspr!$H$19)</f>
        <v>0</v>
      </c>
      <c r="C772" s="208" t="b">
        <v>0</v>
      </c>
    </row>
    <row r="773" spans="1:3" x14ac:dyDescent="0.2">
      <c r="A773" s="208" t="s">
        <v>1616</v>
      </c>
      <c r="B773" t="b">
        <f>IF(ISBLANK(NeoBerAfspr!$H$20),"",NeoBerAfspr!$H$20)</f>
        <v>0</v>
      </c>
      <c r="C773" s="208" t="b">
        <v>0</v>
      </c>
    </row>
    <row r="774" spans="1:3" x14ac:dyDescent="0.2">
      <c r="A774" s="208" t="s">
        <v>1617</v>
      </c>
      <c r="B774" t="b">
        <f>IF(ISBLANK(NeoBerAfspr!$B$34),"",NeoBerAfspr!$B$34)</f>
        <v>0</v>
      </c>
      <c r="C774" s="208" t="b">
        <v>0</v>
      </c>
    </row>
    <row r="775" spans="1:3" x14ac:dyDescent="0.2">
      <c r="A775" s="208" t="s">
        <v>1618</v>
      </c>
      <c r="B775" t="b">
        <f>IF(ISBLANK(NeoBerAfspr!$B$37),"",NeoBerAfspr!$B$37)</f>
        <v>0</v>
      </c>
      <c r="C775" s="208" t="b">
        <v>0</v>
      </c>
    </row>
    <row r="776" spans="1:3" x14ac:dyDescent="0.2">
      <c r="A776" s="208" t="s">
        <v>1619</v>
      </c>
      <c r="B776" t="b">
        <f>IF(ISBLANK(NeoBerAfspr!$B$40),"",NeoBerAfspr!$B$40)</f>
        <v>0</v>
      </c>
      <c r="C776" s="208" t="b">
        <v>0</v>
      </c>
    </row>
    <row r="777" spans="1:3" x14ac:dyDescent="0.2">
      <c r="A777" s="208" t="s">
        <v>1620</v>
      </c>
      <c r="B777" t="b">
        <f>IF(ISBLANK(NeoBerAfspr!$F$21),"",NeoBerAfspr!$F$21)</f>
        <v>0</v>
      </c>
      <c r="C777" s="208" t="b">
        <v>0</v>
      </c>
    </row>
    <row r="778" spans="1:3" x14ac:dyDescent="0.2">
      <c r="A778" s="208" t="s">
        <v>1621</v>
      </c>
      <c r="B778" t="b">
        <f>IF(ISBLANK(NeoBerAfspr!$F$23),"",NeoBerAfspr!$F$23)</f>
        <v>0</v>
      </c>
      <c r="C778" s="208" t="b">
        <v>0</v>
      </c>
    </row>
    <row r="779" spans="1:3" x14ac:dyDescent="0.2">
      <c r="A779" s="208" t="s">
        <v>1622</v>
      </c>
      <c r="B779" t="b">
        <f>IF(ISBLANK(NeoBerAfspr!$H$27),"",NeoBerAfspr!$H$27)</f>
        <v>0</v>
      </c>
      <c r="C779" s="208" t="b">
        <v>0</v>
      </c>
    </row>
    <row r="780" spans="1:3" x14ac:dyDescent="0.2">
      <c r="A780" s="208" t="s">
        <v>1623</v>
      </c>
      <c r="B780" s="207" t="b">
        <f>IF(ISBLANK(NeoBerAfspr!$H$28),"",NeoBerAfspr!$H$28)</f>
        <v>0</v>
      </c>
      <c r="C780" s="208" t="b">
        <v>0</v>
      </c>
    </row>
    <row r="781" spans="1:3" x14ac:dyDescent="0.2">
      <c r="A781" s="208" t="s">
        <v>1624</v>
      </c>
      <c r="B781" s="207" t="b">
        <f>IF(ISBLANK(NeoBerAfspr!$F$22),"",NeoBerAfspr!$F$22)</f>
        <v>0</v>
      </c>
      <c r="C781" s="208" t="b">
        <v>0</v>
      </c>
    </row>
    <row r="782" spans="1:3" x14ac:dyDescent="0.2">
      <c r="A782" s="208" t="s">
        <v>1625</v>
      </c>
      <c r="B782" s="207" t="b">
        <f>IF(ISBLANK(NeoBerAfspr!$H$22),"",NeoBerAfspr!$H$22)</f>
        <v>0</v>
      </c>
      <c r="C782" s="208" t="b">
        <v>0</v>
      </c>
    </row>
    <row r="783" spans="1:3" x14ac:dyDescent="0.2">
      <c r="A783" s="208" t="s">
        <v>1626</v>
      </c>
      <c r="B783" s="207" t="b">
        <f>IF(ISBLANK(NeoBerAfspr!$H$29),"",NeoBerAfspr!$H$29)</f>
        <v>0</v>
      </c>
      <c r="C783" s="208" t="b">
        <v>0</v>
      </c>
    </row>
    <row r="784" spans="1:3" x14ac:dyDescent="0.2">
      <c r="A784" s="208" t="s">
        <v>1627</v>
      </c>
      <c r="B784" s="207" t="b">
        <f>IF(ISBLANK(NeoBerAfspr!$H$23),"",NeoBerAfspr!$H$23)</f>
        <v>0</v>
      </c>
      <c r="C784" s="208" t="b">
        <v>0</v>
      </c>
    </row>
    <row r="785" spans="1:6" x14ac:dyDescent="0.2">
      <c r="A785" s="208" t="s">
        <v>1628</v>
      </c>
      <c r="B785" s="207" t="b">
        <f>IF(ISBLANK(NeoBerAfspr!$H$30),"",NeoBerAfspr!$H$30)</f>
        <v>0</v>
      </c>
      <c r="C785" s="208" t="b">
        <v>0</v>
      </c>
    </row>
    <row r="786" spans="1:6" x14ac:dyDescent="0.2">
      <c r="A786" s="208" t="s">
        <v>1629</v>
      </c>
      <c r="B786" s="207" t="b">
        <f>IF(ISBLANK(NeoBerAfspr!$H$24),"",NeoBerAfspr!$H$24)</f>
        <v>0</v>
      </c>
      <c r="C786" s="208" t="b">
        <v>0</v>
      </c>
    </row>
    <row r="787" spans="1:6" x14ac:dyDescent="0.2">
      <c r="A787" s="208" t="s">
        <v>1630</v>
      </c>
      <c r="B787" s="207" t="b">
        <f>IF(ISBLANK(NeoBerAfspr!$H$25),"",NeoBerAfspr!$H$25)</f>
        <v>0</v>
      </c>
      <c r="C787" s="208" t="b">
        <v>0</v>
      </c>
    </row>
    <row r="788" spans="1:6" x14ac:dyDescent="0.2">
      <c r="A788" s="208" t="s">
        <v>1631</v>
      </c>
      <c r="B788" s="207" t="b">
        <f>IF(ISBLANK(NeoBerAfspr!$H$26),"",NeoBerAfspr!$H$26)</f>
        <v>0</v>
      </c>
      <c r="C788" s="208" t="b">
        <v>0</v>
      </c>
    </row>
    <row r="789" spans="1:6" x14ac:dyDescent="0.2">
      <c r="A789" s="208" t="s">
        <v>1632</v>
      </c>
      <c r="B789" s="207" t="b">
        <f>IF(ISBLANK(NeoBerAfspr!$J$19),"",NeoBerAfspr!$J$19)</f>
        <v>0</v>
      </c>
      <c r="C789" s="208" t="b">
        <v>0</v>
      </c>
    </row>
    <row r="790" spans="1:6" x14ac:dyDescent="0.2">
      <c r="A790" s="208" t="s">
        <v>1633</v>
      </c>
      <c r="B790" s="207" t="b">
        <f>IF(ISBLANK(NeoBerAfspr!$J$20),"",NeoBerAfspr!$J$20)</f>
        <v>0</v>
      </c>
      <c r="C790" s="208" t="b">
        <v>0</v>
      </c>
    </row>
    <row r="791" spans="1:6" x14ac:dyDescent="0.2">
      <c r="A791" s="208" t="s">
        <v>1634</v>
      </c>
      <c r="B791" s="207" t="b">
        <f>IF(ISBLANK(NeoBerAfspr!$L$23),"",NeoBerAfspr!$L$23)</f>
        <v>0</v>
      </c>
      <c r="C791" s="208" t="b">
        <v>0</v>
      </c>
    </row>
    <row r="792" spans="1:6" x14ac:dyDescent="0.2">
      <c r="A792" s="208" t="s">
        <v>1635</v>
      </c>
      <c r="B792" s="207" t="b">
        <f>IF(ISBLANK(NeoBerAfspr!$L$22),"",NeoBerAfspr!$L$22)</f>
        <v>0</v>
      </c>
      <c r="C792" s="208" t="b">
        <v>0</v>
      </c>
    </row>
    <row r="793" spans="1:6" x14ac:dyDescent="0.2">
      <c r="A793" s="208" t="s">
        <v>1636</v>
      </c>
      <c r="B793" s="207" t="b">
        <f>IF(ISBLANK(NeoBerAfspr!$L$21),"",NeoBerAfspr!$L$21)</f>
        <v>0</v>
      </c>
      <c r="C793" s="208" t="b">
        <v>0</v>
      </c>
    </row>
    <row r="794" spans="1:6" x14ac:dyDescent="0.2">
      <c r="A794" s="208" t="s">
        <v>1637</v>
      </c>
      <c r="B794" s="207" t="b">
        <f>IF(ISBLANK(NeoBerAfspr!$J$24),"",NeoBerAfspr!$J$24)</f>
        <v>0</v>
      </c>
      <c r="C794" s="208" t="b">
        <v>0</v>
      </c>
    </row>
    <row r="795" spans="1:6" x14ac:dyDescent="0.2">
      <c r="A795" s="208" t="s">
        <v>1638</v>
      </c>
      <c r="B795" s="207" t="b">
        <f>IF(ISBLANK(NeoBerAfspr!$L$24),"",NeoBerAfspr!$L$24)</f>
        <v>0</v>
      </c>
      <c r="C795" s="208" t="b">
        <v>0</v>
      </c>
    </row>
    <row r="796" spans="1:6" x14ac:dyDescent="0.2">
      <c r="A796" s="208" t="s">
        <v>1639</v>
      </c>
      <c r="B796" s="207" t="b">
        <f>IF(ISBLANK(NeoBerAfspr!$L$25),"",NeoBerAfspr!$L$25)</f>
        <v>0</v>
      </c>
      <c r="C796" s="208" t="b">
        <v>0</v>
      </c>
    </row>
    <row r="797" spans="1:6" x14ac:dyDescent="0.2">
      <c r="A797" s="208" t="s">
        <v>1640</v>
      </c>
      <c r="B797" s="207" t="b">
        <f>IF(ISBLANK(NeoBerAfspr!$L$26),"",NeoBerAfspr!$L$26)</f>
        <v>0</v>
      </c>
      <c r="C797" s="208" t="b">
        <v>0</v>
      </c>
    </row>
    <row r="798" spans="1:6" x14ac:dyDescent="0.2">
      <c r="A798" s="208" t="s">
        <v>1641</v>
      </c>
      <c r="B798" s="207" t="b">
        <f>IF(ISBLANK(NeoBerAfspr!$L$27),"",NeoBerAfspr!$L$27)</f>
        <v>0</v>
      </c>
      <c r="C798" s="208" t="b">
        <v>0</v>
      </c>
    </row>
    <row r="799" spans="1:6" x14ac:dyDescent="0.2">
      <c r="A799" s="208" t="s">
        <v>1642</v>
      </c>
      <c r="B799" s="207" t="b">
        <f>IF(ISBLANK(NeoBerAfspr!$B$19),"",NeoBerAfspr!$B$19)</f>
        <v>0</v>
      </c>
      <c r="C799" s="208" t="b">
        <v>0</v>
      </c>
    </row>
    <row r="800" spans="1:6" x14ac:dyDescent="0.2">
      <c r="A800" s="209" t="s">
        <v>4933</v>
      </c>
      <c r="B800" s="207" t="b">
        <f>IF(ISBLANK(NeoBerAfspr!$F$31),"",NeoBerAfspr!$F$31)</f>
        <v>0</v>
      </c>
      <c r="C800" s="208" t="b">
        <v>0</v>
      </c>
      <c r="F800" s="208"/>
    </row>
    <row r="801" spans="1:6" x14ac:dyDescent="0.2">
      <c r="A801" s="208" t="s">
        <v>1643</v>
      </c>
      <c r="B801" s="207" t="b">
        <f>IF(ISBLANK(NeoBerAfspr!$B$31),"",NeoBerAfspr!$B$31)</f>
        <v>0</v>
      </c>
      <c r="C801" s="208" t="b">
        <v>0</v>
      </c>
      <c r="F801" s="208"/>
    </row>
    <row r="802" spans="1:6" x14ac:dyDescent="0.2">
      <c r="A802" s="208" t="s">
        <v>1644</v>
      </c>
      <c r="B802" s="207" t="b">
        <f>IF(ISBLANK(NeoBerAfspr!$B$32),"",NeoBerAfspr!$B$32)</f>
        <v>0</v>
      </c>
      <c r="C802" s="208" t="b">
        <v>0</v>
      </c>
      <c r="F802" s="208"/>
    </row>
    <row r="803" spans="1:6" x14ac:dyDescent="0.2">
      <c r="A803" s="208" t="s">
        <v>1645</v>
      </c>
      <c r="B803" s="207">
        <f>IF(ISBLANK(NeoBerAfspr!$K$29),"",NeoBerAfspr!$K$29)</f>
        <v>0</v>
      </c>
      <c r="C803">
        <v>0</v>
      </c>
      <c r="F803" s="208"/>
    </row>
    <row r="804" spans="1:6" x14ac:dyDescent="0.2">
      <c r="A804" s="208" t="s">
        <v>1646</v>
      </c>
      <c r="B804" s="207">
        <f>IF(ISBLANK(NeoBerAfspr!$D$22),"",NeoBerAfspr!$D$22)</f>
        <v>1</v>
      </c>
      <c r="C804">
        <v>1</v>
      </c>
      <c r="F804" s="208"/>
    </row>
    <row r="805" spans="1:6" x14ac:dyDescent="0.2">
      <c r="A805" s="208" t="s">
        <v>1647</v>
      </c>
      <c r="B805" s="207">
        <f>IF(ISBLANK(NeoBerAfspr!$C$8),"",NeoBerAfspr!$C$8)</f>
        <v>0</v>
      </c>
      <c r="C805">
        <v>0</v>
      </c>
      <c r="F805" s="208"/>
    </row>
    <row r="806" spans="1:6" x14ac:dyDescent="0.2">
      <c r="A806" s="208" t="s">
        <v>1648</v>
      </c>
      <c r="B806" s="207">
        <f>IF(ISBLANK(NeoBerAfspr!$D$8),"",NeoBerAfspr!$D$8)</f>
        <v>1</v>
      </c>
      <c r="C806">
        <v>1</v>
      </c>
      <c r="F806" s="208"/>
    </row>
    <row r="807" spans="1:6" x14ac:dyDescent="0.2">
      <c r="A807" s="208" t="s">
        <v>1649</v>
      </c>
      <c r="B807" s="207">
        <f>IF(ISBLANK(NeoBerAfspr!$C$9),"",NeoBerAfspr!$C$9)</f>
        <v>0</v>
      </c>
      <c r="C807">
        <v>0</v>
      </c>
      <c r="F807" s="208"/>
    </row>
    <row r="808" spans="1:6" x14ac:dyDescent="0.2">
      <c r="A808" s="208" t="s">
        <v>1650</v>
      </c>
      <c r="B808" s="207">
        <f>IF(ISBLANK(NeoBerAfspr!$D$9),"",NeoBerAfspr!$D$9)</f>
        <v>1</v>
      </c>
      <c r="C808">
        <v>1</v>
      </c>
      <c r="F808" s="208"/>
    </row>
    <row r="809" spans="1:6" x14ac:dyDescent="0.2">
      <c r="A809" s="208" t="s">
        <v>1651</v>
      </c>
      <c r="B809" s="207">
        <f>IF(ISBLANK(NeoBerAfspr!$D$47),"",NeoBerAfspr!$D$47)</f>
        <v>0</v>
      </c>
      <c r="C809">
        <v>0</v>
      </c>
      <c r="F809" s="208"/>
    </row>
    <row r="810" spans="1:6" x14ac:dyDescent="0.2">
      <c r="A810" s="208" t="s">
        <v>1652</v>
      </c>
      <c r="B810" s="207">
        <f>IF(ISBLANK(NeoBerAfspr!$D$46),"",NeoBerAfspr!$D$46)</f>
        <v>1</v>
      </c>
      <c r="C810">
        <v>1</v>
      </c>
    </row>
    <row r="811" spans="1:6" x14ac:dyDescent="0.2">
      <c r="A811" s="208" t="s">
        <v>1653</v>
      </c>
      <c r="B811" s="207">
        <f>IF(ISBLANK(NeoBerAfspr!$B$12),"",NeoBerAfspr!$B$12)</f>
        <v>0</v>
      </c>
      <c r="C811">
        <v>0</v>
      </c>
    </row>
    <row r="812" spans="1:6" x14ac:dyDescent="0.2">
      <c r="A812" s="208" t="s">
        <v>1654</v>
      </c>
      <c r="B812" s="207">
        <f>IF(ISBLANK(NeoBerAfspr!$K$17),"",NeoBerAfspr!$K$17)</f>
        <v>0</v>
      </c>
      <c r="C812">
        <v>0</v>
      </c>
    </row>
    <row r="813" spans="1:6" x14ac:dyDescent="0.2">
      <c r="A813" s="208" t="s">
        <v>1655</v>
      </c>
      <c r="B813" s="207">
        <f>IF(ISBLANK(NeoBerAfspr!$L$17),"",NeoBerAfspr!$L$17)</f>
        <v>0</v>
      </c>
      <c r="C813">
        <v>0</v>
      </c>
    </row>
    <row r="814" spans="1:6" x14ac:dyDescent="0.2">
      <c r="A814" s="208" t="s">
        <v>1656</v>
      </c>
      <c r="B814" s="207">
        <f>IF(ISBLANK(NeoBerAfspr!$C$18),"",NeoBerAfspr!$C$18)</f>
        <v>0</v>
      </c>
      <c r="C814">
        <v>0</v>
      </c>
    </row>
    <row r="815" spans="1:6" x14ac:dyDescent="0.2">
      <c r="A815" s="208" t="s">
        <v>1657</v>
      </c>
      <c r="B815" s="207">
        <f>IF(ISBLANK(NeoBerAfspr!$D$18),"",NeoBerAfspr!$D$18)</f>
        <v>1</v>
      </c>
      <c r="C815">
        <v>1</v>
      </c>
    </row>
    <row r="816" spans="1:6" x14ac:dyDescent="0.2">
      <c r="A816" s="208" t="s">
        <v>1658</v>
      </c>
      <c r="B816" s="207">
        <f>IF(ISBLANK(NeoBerAfspr!$D$36),"",NeoBerAfspr!$D$36)</f>
        <v>1</v>
      </c>
      <c r="C816">
        <v>1</v>
      </c>
    </row>
    <row r="817" spans="1:5" x14ac:dyDescent="0.2">
      <c r="A817" s="208" t="s">
        <v>1659</v>
      </c>
      <c r="B817" s="207">
        <f>IF(ISBLANK(NeoBerAfspr!$D$34),"",NeoBerAfspr!$D$34)</f>
        <v>1</v>
      </c>
      <c r="C817">
        <v>1</v>
      </c>
    </row>
    <row r="818" spans="1:5" x14ac:dyDescent="0.2">
      <c r="A818" s="208" t="s">
        <v>1660</v>
      </c>
      <c r="B818" s="207">
        <f>IF(ISBLANK(NeoBerAfspr!$D$35),"",NeoBerAfspr!$D$35)</f>
        <v>1</v>
      </c>
      <c r="C818">
        <v>1</v>
      </c>
    </row>
    <row r="819" spans="1:5" x14ac:dyDescent="0.2">
      <c r="A819" s="208" t="s">
        <v>1661</v>
      </c>
      <c r="B819" s="207">
        <f>IF(ISBLANK(NeoBerAfspr!$D$39),"",NeoBerAfspr!$D$39)</f>
        <v>1</v>
      </c>
      <c r="C819">
        <v>1</v>
      </c>
      <c r="D819" s="208"/>
    </row>
    <row r="820" spans="1:5" x14ac:dyDescent="0.2">
      <c r="A820" s="208" t="s">
        <v>1662</v>
      </c>
      <c r="B820" s="207">
        <f>IF(ISBLANK(NeoBerAfspr!$D$37),"",NeoBerAfspr!$D$37)</f>
        <v>1</v>
      </c>
      <c r="C820">
        <v>1</v>
      </c>
    </row>
    <row r="821" spans="1:5" x14ac:dyDescent="0.2">
      <c r="A821" s="208" t="s">
        <v>1663</v>
      </c>
      <c r="B821" s="207">
        <f>IF(ISBLANK(NeoBerAfspr!$D$38),"",NeoBerAfspr!$D$38)</f>
        <v>1</v>
      </c>
      <c r="C821">
        <v>1</v>
      </c>
    </row>
    <row r="822" spans="1:5" x14ac:dyDescent="0.2">
      <c r="A822" s="208" t="s">
        <v>1664</v>
      </c>
      <c r="B822" s="207">
        <f>IF(ISBLANK(NeoBerAfspr!$D$42),"",NeoBerAfspr!$D$42)</f>
        <v>1</v>
      </c>
      <c r="C822">
        <v>1</v>
      </c>
    </row>
    <row r="823" spans="1:5" x14ac:dyDescent="0.2">
      <c r="A823" s="208" t="s">
        <v>1665</v>
      </c>
      <c r="B823" s="207">
        <f>IF(ISBLANK(NeoBerAfspr!$D$40),"",NeoBerAfspr!$D$40)</f>
        <v>1</v>
      </c>
      <c r="C823">
        <v>1</v>
      </c>
    </row>
    <row r="824" spans="1:5" x14ac:dyDescent="0.2">
      <c r="A824" s="208" t="s">
        <v>1666</v>
      </c>
      <c r="B824" s="207">
        <f>IF(ISBLANK(NeoBerAfspr!$D$41),"",NeoBerAfspr!$D$41)</f>
        <v>1</v>
      </c>
      <c r="C824">
        <v>1</v>
      </c>
    </row>
    <row r="825" spans="1:5" x14ac:dyDescent="0.2">
      <c r="A825" s="208" t="s">
        <v>1667</v>
      </c>
      <c r="B825" s="207">
        <f>IF(ISBLANK(NeoBerAfspr!$K$20),"",NeoBerAfspr!$K$20)</f>
        <v>0</v>
      </c>
      <c r="C825">
        <v>0</v>
      </c>
    </row>
    <row r="826" spans="1:5" x14ac:dyDescent="0.2">
      <c r="A826" s="208" t="s">
        <v>1668</v>
      </c>
      <c r="B826" s="207">
        <f>IF(ISBLANK(NeoBerAfspr!$D$27),"",NeoBerAfspr!$D$27)</f>
        <v>50</v>
      </c>
      <c r="C826">
        <v>50</v>
      </c>
    </row>
    <row r="827" spans="1:5" x14ac:dyDescent="0.2">
      <c r="A827" s="209" t="s">
        <v>1669</v>
      </c>
      <c r="B827" s="207" t="str">
        <f>IF(ISBLANK(NeoBerAfspr!$G$31),"",NeoBerAfspr!$G$31)</f>
        <v/>
      </c>
      <c r="C827" s="351"/>
      <c r="E827" s="208"/>
    </row>
    <row r="828" spans="1:5" x14ac:dyDescent="0.2">
      <c r="A828" s="208" t="s">
        <v>1554</v>
      </c>
      <c r="B828" s="207">
        <f>IF(ISBLANK(NeoBerAfspr!$D$27),"",NeoBerAfspr!$D$27)</f>
        <v>50</v>
      </c>
      <c r="C828">
        <v>50</v>
      </c>
      <c r="E828" s="208"/>
    </row>
    <row r="829" spans="1:5" x14ac:dyDescent="0.2">
      <c r="A829" s="208" t="s">
        <v>4001</v>
      </c>
      <c r="B829" s="207">
        <f>IF(ISBLANK(NeoDataInfB!$B$2),"",NeoDataInfB!$B$2)</f>
        <v>0</v>
      </c>
      <c r="C829" s="7">
        <v>0</v>
      </c>
      <c r="E829" s="208"/>
    </row>
    <row r="830" spans="1:5" x14ac:dyDescent="0.2">
      <c r="A830" s="208" t="s">
        <v>4416</v>
      </c>
      <c r="B830" s="207">
        <f>IF(ISBLANK(NeoDataInfB!$B$3),"",NeoDataInfB!$B$3)</f>
        <v>1</v>
      </c>
      <c r="C830">
        <v>1</v>
      </c>
      <c r="E830" s="208"/>
    </row>
    <row r="831" spans="1:5" x14ac:dyDescent="0.2">
      <c r="A831" s="208" t="s">
        <v>4417</v>
      </c>
      <c r="B831" s="207">
        <f>IF(ISBLANK(NeoDataInfB!$B$4),"",NeoDataInfB!$B$4)</f>
        <v>1</v>
      </c>
      <c r="C831">
        <v>1</v>
      </c>
      <c r="E831" s="208"/>
    </row>
    <row r="832" spans="1:5" x14ac:dyDescent="0.2">
      <c r="A832" s="208" t="s">
        <v>4418</v>
      </c>
      <c r="B832" s="207">
        <f>IF(ISBLANK(NeoDataInfB!$B$5),"",NeoDataInfB!$B$5)</f>
        <v>1</v>
      </c>
      <c r="C832">
        <v>1</v>
      </c>
      <c r="E832" s="208"/>
    </row>
    <row r="833" spans="1:5" x14ac:dyDescent="0.2">
      <c r="A833" s="208" t="s">
        <v>4419</v>
      </c>
      <c r="B833" s="207">
        <f>IF(ISBLANK(NeoDataInfB!$B$6),"",NeoDataInfB!$B$6)</f>
        <v>1</v>
      </c>
      <c r="C833">
        <v>1</v>
      </c>
      <c r="E833" s="208"/>
    </row>
    <row r="834" spans="1:5" x14ac:dyDescent="0.2">
      <c r="A834" s="208" t="s">
        <v>4420</v>
      </c>
      <c r="B834" s="207">
        <f>IF(ISBLANK(NeoDataInfB!$B$7),"",NeoDataInfB!$B$7)</f>
        <v>1</v>
      </c>
      <c r="C834">
        <v>1</v>
      </c>
      <c r="E834" s="208"/>
    </row>
    <row r="835" spans="1:5" x14ac:dyDescent="0.2">
      <c r="A835" s="208" t="s">
        <v>4421</v>
      </c>
      <c r="B835" s="207">
        <f>IF(ISBLANK(NeoDataInfB!$B$8),"",NeoDataInfB!$B$8)</f>
        <v>1</v>
      </c>
      <c r="C835">
        <v>1</v>
      </c>
      <c r="E835" s="208"/>
    </row>
    <row r="836" spans="1:5" x14ac:dyDescent="0.2">
      <c r="A836" s="208" t="s">
        <v>4422</v>
      </c>
      <c r="B836" s="207">
        <f>IF(ISBLANK(NeoDataInfB!$B$9),"",NeoDataInfB!$B$9)</f>
        <v>1</v>
      </c>
      <c r="C836">
        <v>1</v>
      </c>
    </row>
    <row r="837" spans="1:5" x14ac:dyDescent="0.2">
      <c r="A837" s="208" t="s">
        <v>4423</v>
      </c>
      <c r="B837" s="207">
        <f>IF(ISBLANK(NeoDataInfB!$B$10),"",NeoDataInfB!$B$10)</f>
        <v>1</v>
      </c>
      <c r="C837">
        <v>1</v>
      </c>
    </row>
    <row r="838" spans="1:5" x14ac:dyDescent="0.2">
      <c r="A838" s="208" t="s">
        <v>4424</v>
      </c>
      <c r="B838" s="207">
        <f>IF(ISBLANK(NeoDataInfB!$B$11),"",NeoDataInfB!$B$11)</f>
        <v>1</v>
      </c>
      <c r="C838">
        <v>1</v>
      </c>
    </row>
    <row r="839" spans="1:5" x14ac:dyDescent="0.2">
      <c r="A839" s="208" t="s">
        <v>4425</v>
      </c>
      <c r="B839" s="207">
        <f>IF(ISBLANK(NeoDataInfB!$B$12),"",NeoDataInfB!$B$12)</f>
        <v>1</v>
      </c>
      <c r="C839" s="208">
        <v>1</v>
      </c>
      <c r="E839" s="208"/>
    </row>
    <row r="840" spans="1:5" x14ac:dyDescent="0.2">
      <c r="A840" s="208" t="s">
        <v>4426</v>
      </c>
      <c r="B840" s="207">
        <f>IF(ISBLANK(NeoDataInfB!$B$13),"",NeoDataInfB!$B$13)</f>
        <v>0</v>
      </c>
      <c r="C840" s="210">
        <v>0</v>
      </c>
      <c r="E840" s="208"/>
    </row>
    <row r="841" spans="1:5" x14ac:dyDescent="0.2">
      <c r="A841" s="208" t="s">
        <v>4427</v>
      </c>
      <c r="B841" s="207">
        <f>IF(ISBLANK(NeoDataInfB!$B$14),"",NeoDataInfB!$B$14)</f>
        <v>0</v>
      </c>
      <c r="C841" s="210">
        <v>0</v>
      </c>
      <c r="E841" s="208"/>
    </row>
    <row r="842" spans="1:5" x14ac:dyDescent="0.2">
      <c r="A842" s="208" t="s">
        <v>4428</v>
      </c>
      <c r="B842" s="207">
        <f>IF(ISBLANK(NeoDataInfB!$B$15),"",NeoDataInfB!$B$15)</f>
        <v>0</v>
      </c>
      <c r="C842" s="210">
        <v>0</v>
      </c>
      <c r="E842" s="208"/>
    </row>
    <row r="843" spans="1:5" x14ac:dyDescent="0.2">
      <c r="A843" s="208" t="s">
        <v>4429</v>
      </c>
      <c r="B843" s="207">
        <f>IF(ISBLANK(NeoDataInfB!$B$16),"",NeoDataInfB!$B$16)</f>
        <v>0</v>
      </c>
      <c r="C843" s="210">
        <v>0</v>
      </c>
      <c r="E843" s="208"/>
    </row>
    <row r="844" spans="1:5" x14ac:dyDescent="0.2">
      <c r="A844" s="208" t="s">
        <v>4430</v>
      </c>
      <c r="B844" s="207">
        <f>IF(ISBLANK(NeoDataInfB!$B$17),"",NeoDataInfB!$B$17)</f>
        <v>0</v>
      </c>
      <c r="C844" s="210">
        <v>0</v>
      </c>
      <c r="E844" s="208"/>
    </row>
    <row r="845" spans="1:5" x14ac:dyDescent="0.2">
      <c r="A845" s="208" t="s">
        <v>4431</v>
      </c>
      <c r="B845" s="207">
        <f>IF(ISBLANK(NeoDataInfB!$B$18),"",NeoDataInfB!$B$18)</f>
        <v>0</v>
      </c>
      <c r="C845" s="210">
        <v>0</v>
      </c>
      <c r="E845" s="208"/>
    </row>
    <row r="846" spans="1:5" x14ac:dyDescent="0.2">
      <c r="A846" s="208" t="s">
        <v>4432</v>
      </c>
      <c r="B846" s="207">
        <f>IF(ISBLANK(NeoDataInfB!$B$19),"",NeoDataInfB!$B$19)</f>
        <v>0</v>
      </c>
      <c r="C846" s="210">
        <v>0</v>
      </c>
      <c r="E846" s="208"/>
    </row>
    <row r="847" spans="1:5" x14ac:dyDescent="0.2">
      <c r="A847" s="208" t="s">
        <v>4433</v>
      </c>
      <c r="B847" s="207">
        <f>IF(ISBLANK(NeoDataInfB!$B$20),"",NeoDataInfB!$B$20)</f>
        <v>0</v>
      </c>
      <c r="C847" s="210">
        <v>0</v>
      </c>
      <c r="E847" s="208"/>
    </row>
    <row r="848" spans="1:5" x14ac:dyDescent="0.2">
      <c r="A848" s="208" t="s">
        <v>4434</v>
      </c>
      <c r="B848" s="207">
        <f>IF(ISBLANK(NeoDataInfB!$B$21),"",NeoDataInfB!$B$21)</f>
        <v>0</v>
      </c>
      <c r="C848" s="210">
        <v>0</v>
      </c>
    </row>
    <row r="849" spans="1:3" x14ac:dyDescent="0.2">
      <c r="A849" s="208" t="s">
        <v>4435</v>
      </c>
      <c r="B849" s="207">
        <f>IF(ISBLANK(NeoDataInfB!$B$22),"",NeoDataInfB!$B$22)</f>
        <v>0</v>
      </c>
      <c r="C849" s="210">
        <v>0</v>
      </c>
    </row>
    <row r="850" spans="1:3" x14ac:dyDescent="0.2">
      <c r="A850" s="208" t="s">
        <v>4002</v>
      </c>
      <c r="B850" s="207" t="str">
        <f>IF(ISBLANK(NeoDataInfB!$B$23),"",NeoDataInfB!$B$23)</f>
        <v/>
      </c>
      <c r="C850" s="99" t="s">
        <v>3594</v>
      </c>
    </row>
    <row r="851" spans="1:3" x14ac:dyDescent="0.2">
      <c r="A851" s="208" t="s">
        <v>4003</v>
      </c>
      <c r="B851" s="207" t="str">
        <f>IF(ISBLANK(NeoDataInfB!$B$24),"",NeoDataInfB!$B$24)</f>
        <v/>
      </c>
      <c r="C851" s="99" t="s">
        <v>3594</v>
      </c>
    </row>
    <row r="852" spans="1:3" x14ac:dyDescent="0.2">
      <c r="A852" s="208" t="s">
        <v>4436</v>
      </c>
      <c r="B852" s="207">
        <f>IF(ISBLANK(NeoDataInfB!$B$25),"",NeoDataInfB!$B$25)</f>
        <v>0</v>
      </c>
      <c r="C852" s="210">
        <v>0</v>
      </c>
    </row>
    <row r="853" spans="1:3" x14ac:dyDescent="0.2">
      <c r="A853" s="208" t="s">
        <v>4437</v>
      </c>
      <c r="B853" s="207">
        <f>IF(ISBLANK(NeoDataInfB!$B$26),"",NeoDataInfB!$B$26)</f>
        <v>0</v>
      </c>
      <c r="C853" s="210">
        <v>0</v>
      </c>
    </row>
    <row r="854" spans="1:3" x14ac:dyDescent="0.2">
      <c r="A854" s="208" t="s">
        <v>4438</v>
      </c>
      <c r="B854" s="207">
        <f>IF(ISBLANK(NeoDataInfB!$B$27),"",NeoDataInfB!$B$27)</f>
        <v>0</v>
      </c>
      <c r="C854" s="210">
        <v>0</v>
      </c>
    </row>
    <row r="855" spans="1:3" x14ac:dyDescent="0.2">
      <c r="A855" s="208" t="s">
        <v>4439</v>
      </c>
      <c r="B855" s="207">
        <f>IF(ISBLANK(NeoDataInfB!$B$28),"",NeoDataInfB!$B$28)</f>
        <v>0</v>
      </c>
      <c r="C855" s="210">
        <v>0</v>
      </c>
    </row>
    <row r="856" spans="1:3" x14ac:dyDescent="0.2">
      <c r="A856" s="208" t="s">
        <v>4440</v>
      </c>
      <c r="B856" s="207">
        <f>IF(ISBLANK(NeoDataInfB!$B$29),"",NeoDataInfB!$B$29)</f>
        <v>0</v>
      </c>
      <c r="C856" s="210">
        <v>0</v>
      </c>
    </row>
    <row r="857" spans="1:3" x14ac:dyDescent="0.2">
      <c r="A857" s="208" t="s">
        <v>4441</v>
      </c>
      <c r="B857" s="207">
        <f>IF(ISBLANK(NeoDataInfB!$B$30),"",NeoDataInfB!$B$30)</f>
        <v>0</v>
      </c>
      <c r="C857" s="210">
        <v>0</v>
      </c>
    </row>
    <row r="858" spans="1:3" x14ac:dyDescent="0.2">
      <c r="A858" s="208" t="s">
        <v>4442</v>
      </c>
      <c r="B858" s="207">
        <f>IF(ISBLANK(NeoDataInfB!$B$31),"",NeoDataInfB!$B$31)</f>
        <v>0</v>
      </c>
      <c r="C858" s="210">
        <v>0</v>
      </c>
    </row>
    <row r="859" spans="1:3" x14ac:dyDescent="0.2">
      <c r="A859" s="208" t="s">
        <v>4443</v>
      </c>
      <c r="B859" s="207">
        <f>IF(ISBLANK(NeoDataInfB!$B$32),"",NeoDataInfB!$B$32)</f>
        <v>0</v>
      </c>
      <c r="C859" s="210">
        <v>0</v>
      </c>
    </row>
    <row r="860" spans="1:3" x14ac:dyDescent="0.2">
      <c r="A860" s="208" t="s">
        <v>4444</v>
      </c>
      <c r="B860" s="207">
        <f>IF(ISBLANK(NeoDataInfB!$B$33),"",NeoDataInfB!$B$33)</f>
        <v>0</v>
      </c>
      <c r="C860" s="210">
        <v>0</v>
      </c>
    </row>
    <row r="861" spans="1:3" x14ac:dyDescent="0.2">
      <c r="A861" s="208" t="s">
        <v>4445</v>
      </c>
      <c r="B861" s="207">
        <f>IF(ISBLANK(NeoDataInfB!$B$34),"",NeoDataInfB!$B$34)</f>
        <v>0</v>
      </c>
      <c r="C861" s="210">
        <v>0</v>
      </c>
    </row>
    <row r="862" spans="1:3" x14ac:dyDescent="0.2">
      <c r="A862" s="208" t="s">
        <v>4004</v>
      </c>
      <c r="B862" s="207">
        <f>IF(ISBLANK(NeoDataInfB!$B$35),"",NeoDataInfB!$B$35)</f>
        <v>1</v>
      </c>
      <c r="C862" s="7">
        <v>1</v>
      </c>
    </row>
    <row r="863" spans="1:3" x14ac:dyDescent="0.2">
      <c r="A863" s="208" t="s">
        <v>4005</v>
      </c>
      <c r="B863" s="207">
        <f>IF(ISBLANK(NeoDataInfB!$B$36),"",NeoDataInfB!$B$36)</f>
        <v>1</v>
      </c>
      <c r="C863" s="7">
        <v>1</v>
      </c>
    </row>
    <row r="864" spans="1:3" x14ac:dyDescent="0.2">
      <c r="A864" s="208" t="s">
        <v>4006</v>
      </c>
      <c r="B864" s="207">
        <f>IF(ISBLANK(NeoDataInfB!$B$37),"",NeoDataInfB!$B$37)</f>
        <v>1</v>
      </c>
      <c r="C864" s="7">
        <v>1</v>
      </c>
    </row>
    <row r="865" spans="1:4" x14ac:dyDescent="0.2">
      <c r="A865" s="208" t="s">
        <v>4007</v>
      </c>
      <c r="B865" s="207">
        <f>IF(ISBLANK(NeoDataInfB!$B$38),"",NeoDataInfB!$B$38)</f>
        <v>1</v>
      </c>
      <c r="C865" s="7">
        <v>1</v>
      </c>
    </row>
    <row r="866" spans="1:4" x14ac:dyDescent="0.2">
      <c r="A866" s="208" t="s">
        <v>4008</v>
      </c>
      <c r="B866" s="207">
        <f>IF(ISBLANK(NeoDataInfB!$B$39),"",NeoDataInfB!$B$39)</f>
        <v>1</v>
      </c>
      <c r="C866" s="7">
        <v>1</v>
      </c>
    </row>
    <row r="867" spans="1:4" x14ac:dyDescent="0.2">
      <c r="A867" s="208" t="s">
        <v>4009</v>
      </c>
      <c r="B867" s="207">
        <f>IF(ISBLANK(NeoDataInfB!$B$40),"",NeoDataInfB!$B$40)</f>
        <v>1</v>
      </c>
      <c r="C867" s="7">
        <v>1</v>
      </c>
    </row>
    <row r="868" spans="1:4" x14ac:dyDescent="0.2">
      <c r="A868" s="208" t="s">
        <v>4010</v>
      </c>
      <c r="B868" s="207">
        <f>IF(ISBLANK(NeoDataInfB!$B$41),"",NeoDataInfB!$B$41)</f>
        <v>1</v>
      </c>
      <c r="C868" s="7">
        <v>1</v>
      </c>
    </row>
    <row r="869" spans="1:4" x14ac:dyDescent="0.2">
      <c r="A869" s="208" t="s">
        <v>4011</v>
      </c>
      <c r="B869" s="207">
        <f>IF(ISBLANK(NeoDataInfB!$B$42),"",NeoDataInfB!$B$42)</f>
        <v>1</v>
      </c>
      <c r="C869" s="7">
        <v>1</v>
      </c>
    </row>
    <row r="870" spans="1:4" s="208" customFormat="1" x14ac:dyDescent="0.2">
      <c r="A870" s="208" t="s">
        <v>4012</v>
      </c>
      <c r="B870" s="207">
        <f>IF(ISBLANK(NeoDataInfB!$B$43),"",NeoDataInfB!$B$43)</f>
        <v>1</v>
      </c>
      <c r="C870" s="7">
        <v>1</v>
      </c>
      <c r="D870"/>
    </row>
    <row r="871" spans="1:4" x14ac:dyDescent="0.2">
      <c r="A871" s="208" t="s">
        <v>4013</v>
      </c>
      <c r="B871" s="207">
        <f>IF(ISBLANK(NeoDataInfB!$B$44),"",NeoDataInfB!$B$44)</f>
        <v>1</v>
      </c>
      <c r="C871" s="7">
        <v>1</v>
      </c>
      <c r="D871" s="208"/>
    </row>
    <row r="872" spans="1:4" x14ac:dyDescent="0.2">
      <c r="A872" s="208" t="s">
        <v>4014</v>
      </c>
      <c r="B872" s="207">
        <f>IF(ISBLANK(NeoDataInfB!$B$45),"",NeoDataInfB!$B$45)</f>
        <v>1</v>
      </c>
      <c r="C872" s="7">
        <v>1</v>
      </c>
    </row>
    <row r="873" spans="1:4" s="208" customFormat="1" x14ac:dyDescent="0.2">
      <c r="A873" s="208" t="s">
        <v>4015</v>
      </c>
      <c r="B873" s="207">
        <f>IF(ISBLANK(NeoDataInfB!$B$46),"",NeoDataInfB!$B$46)</f>
        <v>1</v>
      </c>
      <c r="C873" s="7">
        <v>1</v>
      </c>
      <c r="D873"/>
    </row>
    <row r="874" spans="1:4" s="208" customFormat="1" x14ac:dyDescent="0.2">
      <c r="A874" s="208" t="s">
        <v>4446</v>
      </c>
      <c r="B874" s="207">
        <f>IF(ISBLANK(NeoDataInfB!$B$47),"",NeoDataInfB!$B$47)</f>
        <v>1</v>
      </c>
      <c r="C874" s="7">
        <v>1</v>
      </c>
    </row>
    <row r="875" spans="1:4" x14ac:dyDescent="0.2">
      <c r="A875" s="208" t="s">
        <v>4016</v>
      </c>
      <c r="B875" s="207">
        <f>IF(ISBLANK(NeoDataInfB!$B$48),"",NeoDataInfB!$B$48)</f>
        <v>0</v>
      </c>
      <c r="C875" s="210">
        <v>0</v>
      </c>
      <c r="D875" s="208"/>
    </row>
    <row r="876" spans="1:4" x14ac:dyDescent="0.2">
      <c r="A876" s="208" t="s">
        <v>4017</v>
      </c>
      <c r="B876" s="207">
        <f>IF(ISBLANK(NeoDataInfB!$B$49),"",NeoDataInfB!$B$49)</f>
        <v>0</v>
      </c>
      <c r="C876" s="210">
        <v>0</v>
      </c>
    </row>
    <row r="877" spans="1:4" x14ac:dyDescent="0.2">
      <c r="A877" s="208" t="s">
        <v>4018</v>
      </c>
      <c r="B877" s="207">
        <f>IF(ISBLANK(NeoDataInfB!$B$50),"",NeoDataInfB!$B$50)</f>
        <v>0</v>
      </c>
      <c r="C877" s="210">
        <v>0</v>
      </c>
    </row>
    <row r="878" spans="1:4" x14ac:dyDescent="0.2">
      <c r="A878" s="208" t="s">
        <v>4019</v>
      </c>
      <c r="B878" s="207">
        <f>IF(ISBLANK(NeoDataInfB!$B$51),"",NeoDataInfB!$B$51)</f>
        <v>0</v>
      </c>
      <c r="C878" s="210">
        <v>0</v>
      </c>
    </row>
    <row r="879" spans="1:4" s="208" customFormat="1" x14ac:dyDescent="0.2">
      <c r="A879" s="208" t="s">
        <v>4020</v>
      </c>
      <c r="B879" s="207">
        <f>IF(ISBLANK(NeoDataInfB!$B$52),"",NeoDataInfB!$B$52)</f>
        <v>0</v>
      </c>
      <c r="C879" s="210">
        <v>0</v>
      </c>
      <c r="D879"/>
    </row>
    <row r="880" spans="1:4" s="208" customFormat="1" x14ac:dyDescent="0.2">
      <c r="A880" s="208" t="s">
        <v>4021</v>
      </c>
      <c r="B880" s="207">
        <f>IF(ISBLANK(NeoDataInfB!$B$53),"",NeoDataInfB!$B$53)</f>
        <v>0</v>
      </c>
      <c r="C880" s="210">
        <v>0</v>
      </c>
    </row>
    <row r="881" spans="1:4" x14ac:dyDescent="0.2">
      <c r="A881" s="208" t="s">
        <v>4022</v>
      </c>
      <c r="B881" s="207">
        <f>IF(ISBLANK(NeoDataInfB!$B$54),"",NeoDataInfB!$B$54)</f>
        <v>0</v>
      </c>
      <c r="C881" s="210">
        <v>0</v>
      </c>
      <c r="D881" s="208"/>
    </row>
    <row r="882" spans="1:4" x14ac:dyDescent="0.2">
      <c r="A882" s="208" t="s">
        <v>4023</v>
      </c>
      <c r="B882" s="207">
        <f>IF(ISBLANK(NeoDataInfB!$B$55),"",NeoDataInfB!$B$55)</f>
        <v>0</v>
      </c>
      <c r="C882" s="210">
        <v>0</v>
      </c>
    </row>
    <row r="883" spans="1:4" x14ac:dyDescent="0.2">
      <c r="A883" s="208" t="s">
        <v>4024</v>
      </c>
      <c r="B883" s="207">
        <f>IF(ISBLANK(NeoDataInfB!$B$56),"",NeoDataInfB!$B$56)</f>
        <v>0</v>
      </c>
      <c r="C883" s="210">
        <v>0</v>
      </c>
    </row>
    <row r="884" spans="1:4" x14ac:dyDescent="0.2">
      <c r="A884" s="208" t="s">
        <v>4025</v>
      </c>
      <c r="B884" s="207">
        <f>IF(ISBLANK(NeoDataInfB!$B$57),"",NeoDataInfB!$B$57)</f>
        <v>0</v>
      </c>
      <c r="C884" s="210">
        <v>0</v>
      </c>
    </row>
    <row r="885" spans="1:4" x14ac:dyDescent="0.2">
      <c r="A885" s="208" t="s">
        <v>4026</v>
      </c>
      <c r="B885" s="207">
        <f>IF(ISBLANK(NeoDataInfB!$B$58),"",NeoDataInfB!$B$58)</f>
        <v>0</v>
      </c>
      <c r="C885" s="210">
        <v>0</v>
      </c>
    </row>
    <row r="886" spans="1:4" x14ac:dyDescent="0.2">
      <c r="A886" s="208" t="s">
        <v>4027</v>
      </c>
      <c r="B886" s="207">
        <f>IF(ISBLANK(NeoDataInfB!$B$59),"",NeoDataInfB!$B$59)</f>
        <v>0</v>
      </c>
      <c r="C886" s="210">
        <v>0</v>
      </c>
    </row>
    <row r="887" spans="1:4" x14ac:dyDescent="0.2">
      <c r="A887" s="208" t="s">
        <v>4447</v>
      </c>
      <c r="B887" s="207">
        <f>IF(ISBLANK(NeoDataInfB!$B$60),"",NeoDataInfB!$B$60)</f>
        <v>0</v>
      </c>
      <c r="C887" s="210">
        <v>0</v>
      </c>
    </row>
    <row r="888" spans="1:4" s="208" customFormat="1" x14ac:dyDescent="0.2">
      <c r="A888" s="208" t="s">
        <v>4028</v>
      </c>
      <c r="B888" s="207" t="b">
        <f>IF(ISBLANK(NeoDataInfB!$B$61),"",NeoDataInfB!$B$61)</f>
        <v>0</v>
      </c>
      <c r="C888" s="7" t="b">
        <v>0</v>
      </c>
    </row>
    <row r="889" spans="1:4" x14ac:dyDescent="0.2">
      <c r="A889" s="208" t="s">
        <v>4029</v>
      </c>
      <c r="B889" s="207" t="b">
        <f>IF(ISBLANK(NeoDataInfB!$B$62),"",NeoDataInfB!$B$62)</f>
        <v>0</v>
      </c>
      <c r="C889" s="7" t="b">
        <v>0</v>
      </c>
    </row>
    <row r="890" spans="1:4" x14ac:dyDescent="0.2">
      <c r="A890" s="208" t="s">
        <v>4030</v>
      </c>
      <c r="B890" s="207" t="b">
        <f>IF(ISBLANK(NeoDataInfB!$B$63),"",NeoDataInfB!$B$63)</f>
        <v>0</v>
      </c>
      <c r="C890" s="7" t="b">
        <v>0</v>
      </c>
    </row>
    <row r="891" spans="1:4" x14ac:dyDescent="0.2">
      <c r="A891" s="208" t="s">
        <v>4031</v>
      </c>
      <c r="B891" s="207" t="b">
        <f>IF(ISBLANK(NeoDataInfB!$B$64),"",NeoDataInfB!$B$64)</f>
        <v>0</v>
      </c>
      <c r="C891" s="7" t="b">
        <v>0</v>
      </c>
    </row>
    <row r="892" spans="1:4" x14ac:dyDescent="0.2">
      <c r="A892" s="208" t="s">
        <v>4032</v>
      </c>
      <c r="B892" s="207" t="b">
        <f>IF(ISBLANK(NeoDataInfB!$B$65),"",NeoDataInfB!$B$65)</f>
        <v>0</v>
      </c>
      <c r="C892" s="7" t="b">
        <v>0</v>
      </c>
    </row>
    <row r="893" spans="1:4" x14ac:dyDescent="0.2">
      <c r="A893" s="208" t="s">
        <v>4033</v>
      </c>
      <c r="B893" s="207" t="b">
        <f>IF(ISBLANK(NeoDataInfB!$B$66),"",NeoDataInfB!$B$66)</f>
        <v>0</v>
      </c>
      <c r="C893" s="7" t="b">
        <v>0</v>
      </c>
    </row>
    <row r="894" spans="1:4" x14ac:dyDescent="0.2">
      <c r="A894" s="208" t="s">
        <v>4034</v>
      </c>
      <c r="B894" s="207" t="b">
        <f>IF(ISBLANK(NeoDataInfB!$B$67),"",NeoDataInfB!$B$67)</f>
        <v>0</v>
      </c>
      <c r="C894" s="7" t="b">
        <v>0</v>
      </c>
    </row>
    <row r="895" spans="1:4" x14ac:dyDescent="0.2">
      <c r="A895" s="208" t="s">
        <v>4035</v>
      </c>
      <c r="B895" s="207" t="b">
        <f>IF(ISBLANK(NeoDataInfB!$B$68),"",NeoDataInfB!$B$68)</f>
        <v>0</v>
      </c>
      <c r="C895" s="7" t="b">
        <v>0</v>
      </c>
    </row>
    <row r="896" spans="1:4" x14ac:dyDescent="0.2">
      <c r="A896" s="208" t="s">
        <v>4036</v>
      </c>
      <c r="B896" s="207" t="b">
        <f>IF(ISBLANK(NeoDataInfB!$B$69),"",NeoDataInfB!$B$69)</f>
        <v>0</v>
      </c>
      <c r="C896" s="7" t="b">
        <v>0</v>
      </c>
    </row>
    <row r="897" spans="1:3" x14ac:dyDescent="0.2">
      <c r="A897" s="208" t="s">
        <v>4037</v>
      </c>
      <c r="B897" s="207" t="b">
        <f>IF(ISBLANK(NeoDataInfB!$B$70),"",NeoDataInfB!$B$70)</f>
        <v>0</v>
      </c>
      <c r="C897" s="7" t="b">
        <v>0</v>
      </c>
    </row>
    <row r="898" spans="1:3" x14ac:dyDescent="0.2">
      <c r="A898" s="208" t="s">
        <v>4038</v>
      </c>
      <c r="B898" s="207" t="b">
        <f>IF(ISBLANK(NeoDataInfB!$B$71),"",NeoDataInfB!$B$71)</f>
        <v>0</v>
      </c>
      <c r="C898" s="208" t="b">
        <v>0</v>
      </c>
    </row>
    <row r="899" spans="1:3" x14ac:dyDescent="0.2">
      <c r="A899" s="208" t="s">
        <v>4039</v>
      </c>
      <c r="B899" s="109" t="b">
        <f>IF(ISBLANK(NeoDataInfB!$B$72),"",NeoDataInfB!$B$72)</f>
        <v>0</v>
      </c>
      <c r="C899" s="208" t="b">
        <v>0</v>
      </c>
    </row>
    <row r="900" spans="1:3" x14ac:dyDescent="0.2">
      <c r="A900" s="208" t="s">
        <v>4040</v>
      </c>
      <c r="B900" s="109" t="b">
        <f>IF(ISBLANK(NeoDataInfB!$B$73),"",NeoDataInfB!$B$73)</f>
        <v>0</v>
      </c>
      <c r="C900" t="b">
        <v>0</v>
      </c>
    </row>
    <row r="901" spans="1:3" x14ac:dyDescent="0.2">
      <c r="A901" s="208" t="s">
        <v>4041</v>
      </c>
      <c r="B901" s="109" t="b">
        <f>IF(ISBLANK(NeoDataInfB!$B$74),"",NeoDataInfB!$B$74)</f>
        <v>0</v>
      </c>
      <c r="C901" t="b">
        <v>0</v>
      </c>
    </row>
    <row r="902" spans="1:3" x14ac:dyDescent="0.2">
      <c r="A902" s="209" t="s">
        <v>4590</v>
      </c>
      <c r="B902" s="321">
        <f>IF(ISBLANK(NeoDataInfB!$B$75),"",NeoDataInfB!$B$75)</f>
        <v>2</v>
      </c>
      <c r="C902" s="208">
        <v>2</v>
      </c>
    </row>
    <row r="903" spans="1:3" x14ac:dyDescent="0.2">
      <c r="A903" s="208" t="s">
        <v>4042</v>
      </c>
      <c r="B903" s="109">
        <f>IF(ISBLANK(NeoDataInfB!$B$76),"",NeoDataInfB!$B$76)</f>
        <v>0</v>
      </c>
      <c r="C903" s="7">
        <v>0</v>
      </c>
    </row>
    <row r="904" spans="1:3" x14ac:dyDescent="0.2">
      <c r="A904" s="208" t="s">
        <v>4043</v>
      </c>
      <c r="B904" s="109">
        <f>IF(ISBLANK(NeoDataInfB!$B$77),"",NeoDataInfB!$B$77)</f>
        <v>0</v>
      </c>
      <c r="C904" s="7">
        <v>0</v>
      </c>
    </row>
    <row r="905" spans="1:3" x14ac:dyDescent="0.2">
      <c r="A905" s="208" t="s">
        <v>4044</v>
      </c>
      <c r="B905" s="109">
        <f>IF(ISBLANK(NeoDataInfB!$B$78),"",NeoDataInfB!$B$78)</f>
        <v>0</v>
      </c>
      <c r="C905" s="210">
        <v>0</v>
      </c>
    </row>
    <row r="906" spans="1:3" x14ac:dyDescent="0.2">
      <c r="A906" s="208" t="s">
        <v>4045</v>
      </c>
      <c r="B906" s="109">
        <f>IF(ISBLANK(NeoDataInfB!$B$79),"",NeoDataInfB!$B$79)</f>
        <v>0</v>
      </c>
      <c r="C906" s="210">
        <v>0</v>
      </c>
    </row>
    <row r="907" spans="1:3" x14ac:dyDescent="0.2">
      <c r="A907" s="208" t="s">
        <v>4046</v>
      </c>
      <c r="B907" s="109">
        <f>IF(ISBLANK(NeoDataInfB!$B$80),"",NeoDataInfB!$B$80)</f>
        <v>1</v>
      </c>
      <c r="C907" s="7">
        <v>1</v>
      </c>
    </row>
    <row r="908" spans="1:3" x14ac:dyDescent="0.2">
      <c r="A908" s="208" t="s">
        <v>4047</v>
      </c>
      <c r="B908" s="109">
        <f>IF(ISBLANK(NeoDataInfB!$B$81),"",NeoDataInfB!$B$81)</f>
        <v>1</v>
      </c>
      <c r="C908" s="7">
        <v>1</v>
      </c>
    </row>
    <row r="909" spans="1:3" x14ac:dyDescent="0.2">
      <c r="A909" s="208" t="s">
        <v>4048</v>
      </c>
      <c r="B909" s="109">
        <f>IF(ISBLANK(NeoDataInfB!$B$82),"",NeoDataInfB!$B$82)</f>
        <v>1</v>
      </c>
      <c r="C909" s="7">
        <v>1</v>
      </c>
    </row>
    <row r="910" spans="1:3" x14ac:dyDescent="0.2">
      <c r="A910" s="208" t="s">
        <v>4049</v>
      </c>
      <c r="B910" s="109">
        <f>IF(ISBLANK(NeoDataInfB!$B$83),"",NeoDataInfB!$B$83)</f>
        <v>1</v>
      </c>
      <c r="C910" s="7">
        <v>1</v>
      </c>
    </row>
    <row r="911" spans="1:3" x14ac:dyDescent="0.2">
      <c r="A911" s="208" t="s">
        <v>4050</v>
      </c>
      <c r="B911" s="109">
        <f>IF(ISBLANK(NeoDataInfB!$B$84),"",NeoDataInfB!$B$84)</f>
        <v>1</v>
      </c>
      <c r="C911" s="7">
        <v>1</v>
      </c>
    </row>
    <row r="912" spans="1:3" x14ac:dyDescent="0.2">
      <c r="A912" s="208" t="s">
        <v>4051</v>
      </c>
      <c r="B912" s="109">
        <f>IF(ISBLANK(NeoDataInfB!$B$85),"",NeoDataInfB!$B$85)</f>
        <v>1</v>
      </c>
      <c r="C912" s="7">
        <v>1</v>
      </c>
    </row>
    <row r="913" spans="1:4" x14ac:dyDescent="0.2">
      <c r="A913" s="208" t="s">
        <v>4052</v>
      </c>
      <c r="B913">
        <f>IF(ISBLANK(NeoDataInfB!$B$86),"",NeoDataInfB!$B$86)</f>
        <v>1</v>
      </c>
      <c r="C913" s="7">
        <v>1</v>
      </c>
    </row>
    <row r="914" spans="1:4" x14ac:dyDescent="0.2">
      <c r="A914" s="208" t="s">
        <v>4053</v>
      </c>
      <c r="B914">
        <f>IF(ISBLANK(NeoDataInfB!$B$87),"",NeoDataInfB!$B$87)</f>
        <v>1</v>
      </c>
      <c r="C914" s="7">
        <v>1</v>
      </c>
    </row>
    <row r="915" spans="1:4" x14ac:dyDescent="0.2">
      <c r="A915" s="208" t="s">
        <v>4054</v>
      </c>
      <c r="B915">
        <f>IF(ISBLANK(NeoDataInfB!$B$88),"",NeoDataInfB!$B$88)</f>
        <v>1</v>
      </c>
      <c r="C915" s="7">
        <v>1</v>
      </c>
    </row>
    <row r="916" spans="1:4" x14ac:dyDescent="0.2">
      <c r="A916" s="208" t="s">
        <v>4055</v>
      </c>
      <c r="B916">
        <f>IF(ISBLANK(NeoDataInfB!$B$89),"",NeoDataInfB!$B$89)</f>
        <v>1</v>
      </c>
      <c r="C916" s="7">
        <v>1</v>
      </c>
    </row>
    <row r="917" spans="1:4" x14ac:dyDescent="0.2">
      <c r="A917" s="208" t="s">
        <v>4056</v>
      </c>
      <c r="B917">
        <f>IF(ISBLANK(NeoDataInfB!$B$90),"",NeoDataInfB!$B$90)</f>
        <v>1</v>
      </c>
      <c r="C917" s="7">
        <v>1</v>
      </c>
    </row>
    <row r="918" spans="1:4" x14ac:dyDescent="0.2">
      <c r="A918" s="208" t="s">
        <v>4057</v>
      </c>
      <c r="B918">
        <f>IF(ISBLANK(NeoDataInfB!$B$91),"",NeoDataInfB!$B$91)</f>
        <v>1</v>
      </c>
      <c r="C918" s="7">
        <v>1</v>
      </c>
    </row>
    <row r="919" spans="1:4" x14ac:dyDescent="0.2">
      <c r="A919" s="208" t="s">
        <v>4058</v>
      </c>
      <c r="B919">
        <f>IF(ISBLANK(NeoDataInfB!$B$92),"",NeoDataInfB!$B$92)</f>
        <v>1</v>
      </c>
      <c r="C919" s="7">
        <v>1</v>
      </c>
    </row>
    <row r="920" spans="1:4" x14ac:dyDescent="0.2">
      <c r="A920" s="208" t="s">
        <v>4059</v>
      </c>
      <c r="B920">
        <f>IF(ISBLANK(NeoDataInfB!$B$93),"",NeoDataInfB!$B$93)</f>
        <v>1</v>
      </c>
      <c r="C920" s="7">
        <v>1</v>
      </c>
    </row>
    <row r="921" spans="1:4" s="208" customFormat="1" x14ac:dyDescent="0.2">
      <c r="A921" s="208" t="s">
        <v>4060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8" t="s">
        <v>4061</v>
      </c>
      <c r="B922">
        <f>IF(ISBLANK(NeoDataInfB!$B$95),"",NeoDataInfB!$B$95)</f>
        <v>1</v>
      </c>
      <c r="C922" s="7">
        <v>1</v>
      </c>
      <c r="D922" s="208"/>
    </row>
    <row r="923" spans="1:4" x14ac:dyDescent="0.2">
      <c r="A923" s="208" t="s">
        <v>4062</v>
      </c>
      <c r="B923" s="208">
        <f>IF(ISBLANK(NeoDataInfB!$B$96),"",NeoDataInfB!$B$96)</f>
        <v>1</v>
      </c>
      <c r="C923" s="7">
        <v>1</v>
      </c>
    </row>
    <row r="924" spans="1:4" x14ac:dyDescent="0.2">
      <c r="A924" s="208" t="s">
        <v>4063</v>
      </c>
      <c r="B924" s="208">
        <f>IF(ISBLANK(NeoDataInfB!$B$97),"",NeoDataInfB!$B$97)</f>
        <v>1</v>
      </c>
      <c r="C924">
        <v>1</v>
      </c>
    </row>
    <row r="925" spans="1:4" x14ac:dyDescent="0.2">
      <c r="A925" s="208" t="s">
        <v>4064</v>
      </c>
      <c r="B925" s="208">
        <f>IF(ISBLANK(NeoDataInfB!$B$98),"",NeoDataInfB!$B$98)</f>
        <v>5000</v>
      </c>
      <c r="C925">
        <v>5000</v>
      </c>
    </row>
    <row r="926" spans="1:4" x14ac:dyDescent="0.2">
      <c r="A926" s="208" t="s">
        <v>4065</v>
      </c>
      <c r="B926" s="208">
        <f>IF(ISBLANK(NeoDataInfB!$B$99),"",NeoDataInfB!$B$99)</f>
        <v>1</v>
      </c>
      <c r="C926">
        <v>1</v>
      </c>
    </row>
    <row r="927" spans="1:4" x14ac:dyDescent="0.2">
      <c r="A927" s="208" t="s">
        <v>4066</v>
      </c>
      <c r="B927" s="208">
        <f>IF(ISBLANK(NeoDataInfB!$B$100),"",NeoDataInfB!$B$100)</f>
        <v>2</v>
      </c>
      <c r="C927">
        <v>2</v>
      </c>
    </row>
    <row r="928" spans="1:4" x14ac:dyDescent="0.2">
      <c r="A928" s="208" t="s">
        <v>4067</v>
      </c>
      <c r="B928" s="208">
        <f>IF(ISBLANK(NeoDataInfB!$B$101),"",NeoDataInfB!$B$101)</f>
        <v>2</v>
      </c>
      <c r="C928">
        <v>2</v>
      </c>
    </row>
    <row r="929" spans="1:4" x14ac:dyDescent="0.2">
      <c r="A929" s="208" t="s">
        <v>4068</v>
      </c>
      <c r="B929" s="208">
        <f>IF(ISBLANK(NeoDataInfB!$B$102),"",NeoDataInfB!$B$102)</f>
        <v>0</v>
      </c>
      <c r="C929">
        <v>0</v>
      </c>
    </row>
    <row r="930" spans="1:4" x14ac:dyDescent="0.2">
      <c r="A930" s="208" t="s">
        <v>4069</v>
      </c>
      <c r="B930" s="208">
        <f>IF(ISBLANK(NeoDataInfB!$B$103),"",NeoDataInfB!$B$103)</f>
        <v>5000</v>
      </c>
      <c r="C930">
        <v>5000</v>
      </c>
    </row>
    <row r="931" spans="1:4" x14ac:dyDescent="0.2">
      <c r="A931" s="208" t="s">
        <v>4070</v>
      </c>
      <c r="B931" s="208">
        <f>IF(ISBLANK(NeoDataInfB!$B$104),"",NeoDataInfB!$B$104)</f>
        <v>1</v>
      </c>
      <c r="C931">
        <v>1</v>
      </c>
    </row>
    <row r="932" spans="1:4" x14ac:dyDescent="0.2">
      <c r="A932" s="208" t="s">
        <v>4071</v>
      </c>
      <c r="B932">
        <f>IF(ISBLANK(NeoDataInfB!$B$105),"",NeoDataInfB!$B$105)</f>
        <v>5000</v>
      </c>
      <c r="C932">
        <v>5000</v>
      </c>
    </row>
    <row r="933" spans="1:4" s="208" customFormat="1" x14ac:dyDescent="0.2">
      <c r="A933" s="208" t="s">
        <v>4072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09" t="s">
        <v>4854</v>
      </c>
      <c r="B934">
        <f>IF(ISBLANK(NeoDataInfB!$B$107),"",NeoDataInfB!$B$107)</f>
        <v>5000</v>
      </c>
      <c r="C934">
        <v>5000</v>
      </c>
      <c r="D934" s="208"/>
    </row>
    <row r="935" spans="1:4" x14ac:dyDescent="0.2">
      <c r="A935" s="208" t="s">
        <v>4074</v>
      </c>
      <c r="B935">
        <f>IF(ISBLANK(NeoDataInfB!$B$108),"",NeoDataInfB!$B$108)</f>
        <v>5000</v>
      </c>
      <c r="C935">
        <v>5000</v>
      </c>
    </row>
    <row r="936" spans="1:4" x14ac:dyDescent="0.2">
      <c r="A936" s="208" t="s">
        <v>4075</v>
      </c>
      <c r="B936" t="b">
        <f>IF(ISBLANK(NeoDataInfB!$B$109),"",NeoDataInfB!$B$109)</f>
        <v>0</v>
      </c>
      <c r="C936" t="b">
        <v>0</v>
      </c>
    </row>
    <row r="937" spans="1:4" x14ac:dyDescent="0.2">
      <c r="A937" s="208" t="s">
        <v>4076</v>
      </c>
      <c r="B937">
        <f>IF(ISBLANK(NeoDataInfB!$B$110),"",NeoDataInfB!$B$110)</f>
        <v>5000</v>
      </c>
      <c r="C937">
        <v>5000</v>
      </c>
    </row>
    <row r="938" spans="1:4" x14ac:dyDescent="0.2">
      <c r="A938" s="209" t="s">
        <v>4855</v>
      </c>
      <c r="B938">
        <f>IF(ISBLANK(NeoDataInfB!$B$111),"",NeoDataInfB!$B$111)</f>
        <v>5000</v>
      </c>
      <c r="C938">
        <v>5000</v>
      </c>
    </row>
    <row r="939" spans="1:4" x14ac:dyDescent="0.2">
      <c r="A939" s="208" t="s">
        <v>4078</v>
      </c>
      <c r="B939">
        <f>IF(ISBLANK(NeoDataInfB!$B$112),"",NeoDataInfB!$B$112)</f>
        <v>5000</v>
      </c>
      <c r="C939">
        <v>5000</v>
      </c>
    </row>
    <row r="940" spans="1:4" x14ac:dyDescent="0.2">
      <c r="A940" s="208" t="s">
        <v>2240</v>
      </c>
      <c r="B940" t="b">
        <f>IF(ISBLANK(NeoBerLab!$M$4),"",NeoBerLab!$M$4)</f>
        <v>0</v>
      </c>
      <c r="C940" t="b">
        <v>0</v>
      </c>
    </row>
    <row r="941" spans="1:4" x14ac:dyDescent="0.2">
      <c r="A941" s="208" t="s">
        <v>2241</v>
      </c>
      <c r="B941" t="b">
        <f>IF(ISBLANK(NeoBerLab!$M$5),"",NeoBerLab!$M$5)</f>
        <v>0</v>
      </c>
      <c r="C941" s="208" t="b">
        <v>0</v>
      </c>
    </row>
    <row r="942" spans="1:4" x14ac:dyDescent="0.2">
      <c r="A942" s="208" t="s">
        <v>2242</v>
      </c>
      <c r="B942" t="b">
        <f>IF(ISBLANK(NeoBerLab!$M$6),"",NeoBerLab!$M$6)</f>
        <v>0</v>
      </c>
      <c r="C942" s="208" t="b">
        <v>0</v>
      </c>
    </row>
    <row r="943" spans="1:4" x14ac:dyDescent="0.2">
      <c r="A943" s="208" t="s">
        <v>2243</v>
      </c>
      <c r="B943" t="b">
        <f>IF(ISBLANK(NeoBerLab!$M$7),"",NeoBerLab!$M$7)</f>
        <v>0</v>
      </c>
      <c r="C943" s="208" t="b">
        <v>0</v>
      </c>
    </row>
    <row r="944" spans="1:4" x14ac:dyDescent="0.2">
      <c r="A944" s="208" t="s">
        <v>2244</v>
      </c>
      <c r="B944" t="b">
        <f>IF(ISBLANK(NeoBerLab!$M$8),"",NeoBerLab!$M$8)</f>
        <v>0</v>
      </c>
      <c r="C944" s="208" t="b">
        <v>0</v>
      </c>
    </row>
    <row r="945" spans="1:3" x14ac:dyDescent="0.2">
      <c r="A945" s="208" t="s">
        <v>2245</v>
      </c>
      <c r="B945" t="b">
        <f>IF(ISBLANK(NeoBerLab!$M$9),"",NeoBerLab!$M$9)</f>
        <v>0</v>
      </c>
      <c r="C945" s="208" t="b">
        <v>0</v>
      </c>
    </row>
    <row r="946" spans="1:3" x14ac:dyDescent="0.2">
      <c r="A946" s="208" t="s">
        <v>2246</v>
      </c>
      <c r="B946" t="b">
        <f>IF(ISBLANK(NeoBerLab!$M$10),"",NeoBerLab!$M$10)</f>
        <v>0</v>
      </c>
      <c r="C946" s="208" t="b">
        <v>0</v>
      </c>
    </row>
    <row r="947" spans="1:3" x14ac:dyDescent="0.2">
      <c r="A947" s="208" t="s">
        <v>2247</v>
      </c>
      <c r="B947" t="b">
        <f>IF(ISBLANK(NeoBerLab!$M$11),"",NeoBerLab!$M$11)</f>
        <v>0</v>
      </c>
      <c r="C947" s="208" t="b">
        <v>0</v>
      </c>
    </row>
    <row r="948" spans="1:3" x14ac:dyDescent="0.2">
      <c r="A948" s="208" t="s">
        <v>2248</v>
      </c>
      <c r="B948" t="b">
        <f>IF(ISBLANK(NeoBerLab!$M$12),"",NeoBerLab!$M$12)</f>
        <v>0</v>
      </c>
      <c r="C948" s="208" t="b">
        <v>0</v>
      </c>
    </row>
    <row r="949" spans="1:3" x14ac:dyDescent="0.2">
      <c r="A949" s="208" t="s">
        <v>2249</v>
      </c>
      <c r="B949" t="b">
        <f>IF(ISBLANK(NeoBerLab!$M$13),"",NeoBerLab!$M$13)</f>
        <v>0</v>
      </c>
      <c r="C949" s="208" t="b">
        <v>0</v>
      </c>
    </row>
    <row r="950" spans="1:3" x14ac:dyDescent="0.2">
      <c r="A950" s="208" t="s">
        <v>2250</v>
      </c>
      <c r="B950" t="b">
        <f>IF(ISBLANK(NeoBerLab!$M$14),"",NeoBerLab!$M$14)</f>
        <v>0</v>
      </c>
      <c r="C950" s="208" t="b">
        <v>0</v>
      </c>
    </row>
    <row r="951" spans="1:3" x14ac:dyDescent="0.2">
      <c r="A951" s="208" t="s">
        <v>2251</v>
      </c>
      <c r="B951" t="b">
        <f>IF(ISBLANK(NeoBerLab!$M$15),"",NeoBerLab!$M$15)</f>
        <v>0</v>
      </c>
      <c r="C951" s="208" t="b">
        <v>0</v>
      </c>
    </row>
    <row r="952" spans="1:3" x14ac:dyDescent="0.2">
      <c r="A952" s="208" t="s">
        <v>2252</v>
      </c>
      <c r="B952" t="b">
        <f>IF(ISBLANK(NeoBerLab!$M$16),"",NeoBerLab!$M$16)</f>
        <v>0</v>
      </c>
      <c r="C952" s="208" t="b">
        <v>0</v>
      </c>
    </row>
    <row r="953" spans="1:3" x14ac:dyDescent="0.2">
      <c r="A953" s="208" t="s">
        <v>2253</v>
      </c>
      <c r="B953" t="b">
        <f>IF(ISBLANK(NeoBerLab!$M$17),"",NeoBerLab!$M$17)</f>
        <v>0</v>
      </c>
      <c r="C953" s="208" t="b">
        <v>0</v>
      </c>
    </row>
    <row r="954" spans="1:3" x14ac:dyDescent="0.2">
      <c r="A954" s="208" t="s">
        <v>2254</v>
      </c>
      <c r="B954" t="b">
        <f>IF(ISBLANK(NeoBerLab!$M$18),"",NeoBerLab!$M$18)</f>
        <v>0</v>
      </c>
      <c r="C954" s="208" t="b">
        <v>0</v>
      </c>
    </row>
    <row r="955" spans="1:3" x14ac:dyDescent="0.2">
      <c r="A955" s="208" t="s">
        <v>2255</v>
      </c>
      <c r="B955" t="b">
        <f>IF(ISBLANK(NeoBerLab!$M$19),"",NeoBerLab!$M$19)</f>
        <v>0</v>
      </c>
      <c r="C955" s="208" t="b">
        <v>0</v>
      </c>
    </row>
    <row r="956" spans="1:3" x14ac:dyDescent="0.2">
      <c r="A956" s="208" t="s">
        <v>2256</v>
      </c>
      <c r="B956" t="b">
        <f>IF(ISBLANK(NeoBerLab!$M$20),"",NeoBerLab!$M$20)</f>
        <v>0</v>
      </c>
      <c r="C956" s="208" t="b">
        <v>0</v>
      </c>
    </row>
    <row r="957" spans="1:3" x14ac:dyDescent="0.2">
      <c r="A957" s="208" t="s">
        <v>2257</v>
      </c>
      <c r="B957" t="b">
        <f>IF(ISBLANK(NeoBerLab!$M$21),"",NeoBerLab!$M$21)</f>
        <v>0</v>
      </c>
      <c r="C957" s="208" t="b">
        <v>0</v>
      </c>
    </row>
    <row r="958" spans="1:3" x14ac:dyDescent="0.2">
      <c r="A958" s="208" t="s">
        <v>2258</v>
      </c>
      <c r="B958" t="b">
        <f>IF(ISBLANK(NeoBerLab!$M$22),"",NeoBerLab!$M$22)</f>
        <v>0</v>
      </c>
      <c r="C958" s="208" t="b">
        <v>0</v>
      </c>
    </row>
    <row r="959" spans="1:3" x14ac:dyDescent="0.2">
      <c r="A959" s="208" t="s">
        <v>2259</v>
      </c>
      <c r="B959" t="b">
        <f>IF(ISBLANK(NeoBerLab!$M$23),"",NeoBerLab!$M$23)</f>
        <v>0</v>
      </c>
      <c r="C959" s="208" t="b">
        <v>0</v>
      </c>
    </row>
    <row r="960" spans="1:3" x14ac:dyDescent="0.2">
      <c r="A960" s="208" t="s">
        <v>2260</v>
      </c>
      <c r="B960" t="b">
        <f>IF(ISBLANK(NeoBerLab!$M$24),"",NeoBerLab!$M$24)</f>
        <v>0</v>
      </c>
      <c r="C960" s="208" t="b">
        <v>0</v>
      </c>
    </row>
    <row r="961" spans="1:3" x14ac:dyDescent="0.2">
      <c r="A961" s="208" t="s">
        <v>2261</v>
      </c>
      <c r="B961" t="b">
        <f>IF(ISBLANK(NeoBerLab!$M$25),"",NeoBerLab!$M$25)</f>
        <v>0</v>
      </c>
      <c r="C961" s="208" t="b">
        <v>0</v>
      </c>
    </row>
    <row r="962" spans="1:3" x14ac:dyDescent="0.2">
      <c r="A962" s="208" t="s">
        <v>2262</v>
      </c>
      <c r="B962" t="b">
        <f>IF(ISBLANK(NeoBerLab!$M$26),"",NeoBerLab!$M$26)</f>
        <v>0</v>
      </c>
      <c r="C962" s="208" t="b">
        <v>0</v>
      </c>
    </row>
    <row r="963" spans="1:3" x14ac:dyDescent="0.2">
      <c r="A963" s="208" t="s">
        <v>2263</v>
      </c>
      <c r="B963" t="b">
        <f>IF(ISBLANK(NeoBerLab!$M$27),"",NeoBerLab!$M$27)</f>
        <v>0</v>
      </c>
      <c r="C963" s="208" t="b">
        <v>0</v>
      </c>
    </row>
    <row r="964" spans="1:3" x14ac:dyDescent="0.2">
      <c r="A964" s="208" t="s">
        <v>2264</v>
      </c>
      <c r="B964" t="b">
        <f>IF(ISBLANK(NeoBerLab!$M$28),"",NeoBerLab!$M$28)</f>
        <v>0</v>
      </c>
      <c r="C964" s="208" t="b">
        <v>0</v>
      </c>
    </row>
    <row r="965" spans="1:3" x14ac:dyDescent="0.2">
      <c r="A965" s="208" t="s">
        <v>2265</v>
      </c>
      <c r="B965" t="b">
        <f>IF(ISBLANK(NeoBerLab!$M$29),"",NeoBerLab!$M$29)</f>
        <v>0</v>
      </c>
      <c r="C965" s="208" t="b">
        <v>0</v>
      </c>
    </row>
    <row r="966" spans="1:3" x14ac:dyDescent="0.2">
      <c r="A966" s="208" t="s">
        <v>2266</v>
      </c>
      <c r="B966" t="b">
        <f>IF(ISBLANK(NeoBerLab!$M$30),"",NeoBerLab!$M$30)</f>
        <v>0</v>
      </c>
      <c r="C966" s="208" t="b">
        <v>0</v>
      </c>
    </row>
    <row r="967" spans="1:3" x14ac:dyDescent="0.2">
      <c r="A967" s="208" t="s">
        <v>2267</v>
      </c>
      <c r="B967" t="b">
        <f>IF(ISBLANK(NeoBerLab!$M$31),"",NeoBerLab!$M$31)</f>
        <v>0</v>
      </c>
      <c r="C967" s="208" t="b">
        <v>0</v>
      </c>
    </row>
    <row r="968" spans="1:3" x14ac:dyDescent="0.2">
      <c r="A968" s="208" t="s">
        <v>2268</v>
      </c>
      <c r="B968" t="b">
        <f>IF(ISBLANK(NeoBerLab!$M$32),"",NeoBerLab!$M$32)</f>
        <v>0</v>
      </c>
      <c r="C968" s="208" t="b">
        <v>0</v>
      </c>
    </row>
    <row r="969" spans="1:3" x14ac:dyDescent="0.2">
      <c r="A969" s="208" t="s">
        <v>2269</v>
      </c>
      <c r="B969" t="b">
        <f>IF(ISBLANK(NeoBerLab!$M$33),"",NeoBerLab!$M$33)</f>
        <v>0</v>
      </c>
      <c r="C969" s="208" t="b">
        <v>0</v>
      </c>
    </row>
    <row r="970" spans="1:3" x14ac:dyDescent="0.2">
      <c r="A970" s="208" t="s">
        <v>2270</v>
      </c>
      <c r="B970" t="b">
        <f>IF(ISBLANK(NeoBerLab!$M$34),"",NeoBerLab!$M$34)</f>
        <v>0</v>
      </c>
      <c r="C970" s="208" t="b">
        <v>0</v>
      </c>
    </row>
    <row r="971" spans="1:3" x14ac:dyDescent="0.2">
      <c r="A971" s="208" t="s">
        <v>2271</v>
      </c>
      <c r="B971" t="b">
        <f>IF(ISBLANK(NeoBerLab!$E$4),"",NeoBerLab!$E$4)</f>
        <v>0</v>
      </c>
      <c r="C971" s="208" t="b">
        <v>0</v>
      </c>
    </row>
    <row r="972" spans="1:3" x14ac:dyDescent="0.2">
      <c r="A972" s="208" t="s">
        <v>2272</v>
      </c>
      <c r="B972" t="b">
        <f>IF(ISBLANK(NeoBerLab!$E$5),"",NeoBerLab!$E$5)</f>
        <v>0</v>
      </c>
      <c r="C972" s="208" t="b">
        <v>0</v>
      </c>
    </row>
    <row r="973" spans="1:3" x14ac:dyDescent="0.2">
      <c r="A973" s="208" t="s">
        <v>2273</v>
      </c>
      <c r="B973" t="b">
        <f>IF(ISBLANK(NeoBerLab!$E$6),"",NeoBerLab!$E$6)</f>
        <v>0</v>
      </c>
      <c r="C973" s="208" t="b">
        <v>0</v>
      </c>
    </row>
    <row r="974" spans="1:3" x14ac:dyDescent="0.2">
      <c r="A974" s="208" t="s">
        <v>2274</v>
      </c>
      <c r="B974" t="b">
        <f>IF(ISBLANK(NeoBerLab!$E$7),"",NeoBerLab!$E$7)</f>
        <v>0</v>
      </c>
      <c r="C974" s="208" t="b">
        <v>0</v>
      </c>
    </row>
    <row r="975" spans="1:3" x14ac:dyDescent="0.2">
      <c r="A975" s="208" t="s">
        <v>2275</v>
      </c>
      <c r="B975" t="b">
        <f>IF(ISBLANK(NeoBerLab!$E$8),"",NeoBerLab!$E$8)</f>
        <v>0</v>
      </c>
      <c r="C975" s="208" t="b">
        <v>0</v>
      </c>
    </row>
    <row r="976" spans="1:3" x14ac:dyDescent="0.2">
      <c r="A976" s="208" t="s">
        <v>2276</v>
      </c>
      <c r="B976" t="b">
        <f>IF(ISBLANK(NeoBerLab!$E$9),"",NeoBerLab!$E$9)</f>
        <v>0</v>
      </c>
      <c r="C976" s="208" t="b">
        <v>0</v>
      </c>
    </row>
    <row r="977" spans="1:4" x14ac:dyDescent="0.2">
      <c r="A977" s="208" t="s">
        <v>2277</v>
      </c>
      <c r="B977" t="b">
        <f>IF(ISBLANK(NeoBerLab!$E$10),"",NeoBerLab!$E$10)</f>
        <v>0</v>
      </c>
      <c r="C977" s="208" t="b">
        <v>0</v>
      </c>
    </row>
    <row r="978" spans="1:4" x14ac:dyDescent="0.2">
      <c r="A978" s="208" t="s">
        <v>2278</v>
      </c>
      <c r="B978" t="b">
        <f>IF(ISBLANK(NeoBerLab!$E$11),"",NeoBerLab!$E$11)</f>
        <v>0</v>
      </c>
      <c r="C978" s="208" t="b">
        <v>0</v>
      </c>
    </row>
    <row r="979" spans="1:4" x14ac:dyDescent="0.2">
      <c r="A979" s="208" t="s">
        <v>2279</v>
      </c>
      <c r="B979" t="b">
        <f>IF(ISBLANK(NeoBerLab!$E$12),"",NeoBerLab!$E$12)</f>
        <v>0</v>
      </c>
      <c r="C979" s="208" t="b">
        <v>0</v>
      </c>
    </row>
    <row r="980" spans="1:4" x14ac:dyDescent="0.2">
      <c r="A980" s="208" t="s">
        <v>2280</v>
      </c>
      <c r="B980" t="b">
        <f>IF(ISBLANK(NeoBerLab!$E$13),"",NeoBerLab!$E$13)</f>
        <v>0</v>
      </c>
      <c r="C980" s="208" t="b">
        <v>0</v>
      </c>
    </row>
    <row r="981" spans="1:4" x14ac:dyDescent="0.2">
      <c r="A981" s="208" t="s">
        <v>2281</v>
      </c>
      <c r="B981" t="b">
        <f>IF(ISBLANK(NeoBerLab!$E$14),"",NeoBerLab!$E$14)</f>
        <v>0</v>
      </c>
      <c r="C981" s="208" t="b">
        <v>0</v>
      </c>
    </row>
    <row r="982" spans="1:4" s="208" customFormat="1" x14ac:dyDescent="0.2">
      <c r="A982" s="208" t="s">
        <v>2282</v>
      </c>
      <c r="B982" t="b">
        <f>IF(ISBLANK(NeoBerLab!$E$15),"",NeoBerLab!$E$15)</f>
        <v>0</v>
      </c>
      <c r="C982" s="208" t="b">
        <v>0</v>
      </c>
      <c r="D982"/>
    </row>
    <row r="983" spans="1:4" x14ac:dyDescent="0.2">
      <c r="A983" s="208" t="s">
        <v>2283</v>
      </c>
      <c r="B983" t="b">
        <f>IF(ISBLANK(NeoBerLab!$E$16),"",NeoBerLab!$E$16)</f>
        <v>0</v>
      </c>
      <c r="C983" s="208" t="b">
        <v>0</v>
      </c>
      <c r="D983" s="208"/>
    </row>
    <row r="984" spans="1:4" x14ac:dyDescent="0.2">
      <c r="A984" s="208" t="s">
        <v>2284</v>
      </c>
      <c r="B984" t="b">
        <f>IF(ISBLANK(NeoBerLab!$E$17),"",NeoBerLab!$E$17)</f>
        <v>0</v>
      </c>
      <c r="C984" s="208" t="b">
        <v>0</v>
      </c>
    </row>
    <row r="985" spans="1:4" x14ac:dyDescent="0.2">
      <c r="A985" s="208" t="s">
        <v>2285</v>
      </c>
      <c r="B985" t="b">
        <f>IF(ISBLANK(NeoBerLab!$E$18),"",NeoBerLab!$E$18)</f>
        <v>0</v>
      </c>
      <c r="C985" s="208" t="b">
        <v>0</v>
      </c>
    </row>
    <row r="986" spans="1:4" x14ac:dyDescent="0.2">
      <c r="A986" s="208" t="s">
        <v>2286</v>
      </c>
      <c r="B986" t="b">
        <f>IF(ISBLANK(NeoBerLab!$E$19),"",NeoBerLab!$E$19)</f>
        <v>0</v>
      </c>
      <c r="C986" s="208" t="b">
        <v>0</v>
      </c>
    </row>
    <row r="987" spans="1:4" x14ac:dyDescent="0.2">
      <c r="A987" s="208" t="s">
        <v>2287</v>
      </c>
      <c r="B987" t="b">
        <f>IF(ISBLANK(NeoBerLab!$E$20),"",NeoBerLab!$E$20)</f>
        <v>0</v>
      </c>
      <c r="C987" s="208" t="b">
        <v>0</v>
      </c>
    </row>
    <row r="988" spans="1:4" x14ac:dyDescent="0.2">
      <c r="A988" s="208" t="s">
        <v>2288</v>
      </c>
      <c r="B988" t="b">
        <f>IF(ISBLANK(NeoBerLab!$E$21),"",NeoBerLab!$E$21)</f>
        <v>0</v>
      </c>
      <c r="C988" s="208" t="b">
        <v>0</v>
      </c>
    </row>
    <row r="989" spans="1:4" x14ac:dyDescent="0.2">
      <c r="A989" s="208" t="s">
        <v>2289</v>
      </c>
      <c r="B989" t="b">
        <f>IF(ISBLANK(NeoBerLab!$E$22),"",NeoBerLab!$E$22)</f>
        <v>0</v>
      </c>
      <c r="C989" s="208" t="b">
        <v>0</v>
      </c>
    </row>
    <row r="990" spans="1:4" x14ac:dyDescent="0.2">
      <c r="A990" s="208" t="s">
        <v>2290</v>
      </c>
      <c r="B990" t="b">
        <f>IF(ISBLANK(NeoBerLab!$E$23),"",NeoBerLab!$E$23)</f>
        <v>0</v>
      </c>
      <c r="C990" s="208" t="b">
        <v>0</v>
      </c>
    </row>
    <row r="991" spans="1:4" x14ac:dyDescent="0.2">
      <c r="A991" s="208" t="s">
        <v>2291</v>
      </c>
      <c r="B991" t="b">
        <f>IF(ISBLANK(NeoBerLab!$E$24),"",NeoBerLab!$E$24)</f>
        <v>0</v>
      </c>
      <c r="C991" s="208" t="b">
        <v>0</v>
      </c>
    </row>
    <row r="992" spans="1:4" x14ac:dyDescent="0.2">
      <c r="A992" s="208" t="s">
        <v>2292</v>
      </c>
      <c r="B992" t="b">
        <f>IF(ISBLANK(NeoBerLab!$E$25),"",NeoBerLab!$E$25)</f>
        <v>0</v>
      </c>
      <c r="C992" s="208" t="b">
        <v>0</v>
      </c>
    </row>
    <row r="993" spans="1:3" x14ac:dyDescent="0.2">
      <c r="A993" s="208" t="s">
        <v>2293</v>
      </c>
      <c r="B993" t="b">
        <f>IF(ISBLANK(NeoBerLab!$E$26),"",NeoBerLab!$E$26)</f>
        <v>0</v>
      </c>
      <c r="C993" s="208" t="b">
        <v>0</v>
      </c>
    </row>
    <row r="994" spans="1:3" x14ac:dyDescent="0.2">
      <c r="A994" s="208" t="s">
        <v>2294</v>
      </c>
      <c r="B994" t="b">
        <f>IF(ISBLANK(NeoBerLab!$E$27),"",NeoBerLab!$E$27)</f>
        <v>0</v>
      </c>
      <c r="C994" s="208" t="b">
        <v>0</v>
      </c>
    </row>
    <row r="995" spans="1:3" x14ac:dyDescent="0.2">
      <c r="A995" s="208" t="s">
        <v>2295</v>
      </c>
      <c r="B995" t="b">
        <f>IF(ISBLANK(NeoBerLab!$E$28),"",NeoBerLab!$E$28)</f>
        <v>0</v>
      </c>
      <c r="C995" s="208" t="b">
        <v>0</v>
      </c>
    </row>
    <row r="996" spans="1:3" x14ac:dyDescent="0.2">
      <c r="A996" s="208" t="s">
        <v>2296</v>
      </c>
      <c r="B996" t="b">
        <f>IF(ISBLANK(NeoBerLab!$E$29),"",NeoBerLab!$E$29)</f>
        <v>0</v>
      </c>
      <c r="C996" s="208" t="b">
        <v>0</v>
      </c>
    </row>
    <row r="997" spans="1:3" x14ac:dyDescent="0.2">
      <c r="A997" s="208" t="s">
        <v>2297</v>
      </c>
      <c r="B997" t="b">
        <f>IF(ISBLANK(NeoBerLab!$E$30),"",NeoBerLab!$E$30)</f>
        <v>0</v>
      </c>
      <c r="C997" s="208" t="b">
        <v>0</v>
      </c>
    </row>
    <row r="998" spans="1:3" x14ac:dyDescent="0.2">
      <c r="A998" s="208" t="s">
        <v>2298</v>
      </c>
      <c r="B998" t="b">
        <f>IF(ISBLANK(NeoBerLab!$E$31),"",NeoBerLab!$E$31)</f>
        <v>0</v>
      </c>
      <c r="C998" s="208" t="b">
        <v>0</v>
      </c>
    </row>
    <row r="999" spans="1:3" x14ac:dyDescent="0.2">
      <c r="A999" s="208" t="s">
        <v>2299</v>
      </c>
      <c r="B999" t="b">
        <f>IF(ISBLANK(NeoBerLab!$E$32),"",NeoBerLab!$E$32)</f>
        <v>0</v>
      </c>
      <c r="C999" s="208" t="b">
        <v>0</v>
      </c>
    </row>
    <row r="1000" spans="1:3" x14ac:dyDescent="0.2">
      <c r="A1000" s="208" t="s">
        <v>2300</v>
      </c>
      <c r="B1000" t="b">
        <f>IF(ISBLANK(NeoBerLab!$E$33),"",NeoBerLab!$E$33)</f>
        <v>0</v>
      </c>
      <c r="C1000" s="208" t="b">
        <v>0</v>
      </c>
    </row>
    <row r="1001" spans="1:3" x14ac:dyDescent="0.2">
      <c r="A1001" s="208" t="s">
        <v>2301</v>
      </c>
      <c r="B1001" t="b">
        <f>IF(ISBLANK(NeoBerLab!$E$34),"",NeoBerLab!$E$34)</f>
        <v>0</v>
      </c>
      <c r="C1001" s="208" t="b">
        <v>0</v>
      </c>
    </row>
    <row r="1002" spans="1:3" x14ac:dyDescent="0.2">
      <c r="A1002" s="208" t="s">
        <v>2302</v>
      </c>
      <c r="B1002" t="b">
        <f>IF(ISBLANK(NeoBerLab!$G$4),"",NeoBerLab!$G$4)</f>
        <v>0</v>
      </c>
      <c r="C1002" s="208" t="b">
        <v>0</v>
      </c>
    </row>
    <row r="1003" spans="1:3" x14ac:dyDescent="0.2">
      <c r="A1003" s="208" t="s">
        <v>2303</v>
      </c>
      <c r="B1003" t="b">
        <f>IF(ISBLANK(NeoBerLab!$G$5),"",NeoBerLab!$G$5)</f>
        <v>0</v>
      </c>
      <c r="C1003" s="208" t="b">
        <v>0</v>
      </c>
    </row>
    <row r="1004" spans="1:3" x14ac:dyDescent="0.2">
      <c r="A1004" s="208" t="s">
        <v>2304</v>
      </c>
      <c r="B1004" t="b">
        <f>IF(ISBLANK(NeoBerLab!$G$6),"",NeoBerLab!$G$6)</f>
        <v>0</v>
      </c>
      <c r="C1004" s="208" t="b">
        <v>0</v>
      </c>
    </row>
    <row r="1005" spans="1:3" x14ac:dyDescent="0.2">
      <c r="A1005" s="208" t="s">
        <v>2305</v>
      </c>
      <c r="B1005" t="b">
        <f>IF(ISBLANK(NeoBerLab!$G$7),"",NeoBerLab!$G$7)</f>
        <v>0</v>
      </c>
      <c r="C1005" s="208" t="b">
        <v>0</v>
      </c>
    </row>
    <row r="1006" spans="1:3" x14ac:dyDescent="0.2">
      <c r="A1006" s="208" t="s">
        <v>2306</v>
      </c>
      <c r="B1006" t="b">
        <f>IF(ISBLANK(NeoBerLab!$G$8),"",NeoBerLab!$G$8)</f>
        <v>0</v>
      </c>
      <c r="C1006" s="208" t="b">
        <v>0</v>
      </c>
    </row>
    <row r="1007" spans="1:3" x14ac:dyDescent="0.2">
      <c r="A1007" s="208" t="s">
        <v>2307</v>
      </c>
      <c r="B1007" t="b">
        <f>IF(ISBLANK(NeoBerLab!$G$9),"",NeoBerLab!$G$9)</f>
        <v>0</v>
      </c>
      <c r="C1007" s="208" t="b">
        <v>0</v>
      </c>
    </row>
    <row r="1008" spans="1:3" x14ac:dyDescent="0.2">
      <c r="A1008" s="208" t="s">
        <v>2308</v>
      </c>
      <c r="B1008" t="b">
        <f>IF(ISBLANK(NeoBerLab!$G$10),"",NeoBerLab!$G$10)</f>
        <v>0</v>
      </c>
      <c r="C1008" s="208" t="b">
        <v>0</v>
      </c>
    </row>
    <row r="1009" spans="1:3" x14ac:dyDescent="0.2">
      <c r="A1009" s="208" t="s">
        <v>2309</v>
      </c>
      <c r="B1009" t="b">
        <f>IF(ISBLANK(NeoBerLab!$G$11),"",NeoBerLab!$G$11)</f>
        <v>0</v>
      </c>
      <c r="C1009" s="208" t="b">
        <v>0</v>
      </c>
    </row>
    <row r="1010" spans="1:3" x14ac:dyDescent="0.2">
      <c r="A1010" s="208" t="s">
        <v>2310</v>
      </c>
      <c r="B1010" t="b">
        <f>IF(ISBLANK(NeoBerLab!$G$12),"",NeoBerLab!$G$12)</f>
        <v>0</v>
      </c>
      <c r="C1010" s="208" t="b">
        <v>0</v>
      </c>
    </row>
    <row r="1011" spans="1:3" x14ac:dyDescent="0.2">
      <c r="A1011" s="208" t="s">
        <v>2311</v>
      </c>
      <c r="B1011" t="b">
        <f>IF(ISBLANK(NeoBerLab!$G$13),"",NeoBerLab!$G$13)</f>
        <v>0</v>
      </c>
      <c r="C1011" s="208" t="b">
        <v>0</v>
      </c>
    </row>
    <row r="1012" spans="1:3" x14ac:dyDescent="0.2">
      <c r="A1012" s="208" t="s">
        <v>2312</v>
      </c>
      <c r="B1012" t="b">
        <f>IF(ISBLANK(NeoBerLab!$G$14),"",NeoBerLab!$G$14)</f>
        <v>0</v>
      </c>
      <c r="C1012" s="208" t="b">
        <v>0</v>
      </c>
    </row>
    <row r="1013" spans="1:3" x14ac:dyDescent="0.2">
      <c r="A1013" s="208" t="s">
        <v>2313</v>
      </c>
      <c r="B1013" t="b">
        <f>IF(ISBLANK(NeoBerLab!$G$15),"",NeoBerLab!$G$15)</f>
        <v>0</v>
      </c>
      <c r="C1013" s="208" t="b">
        <v>0</v>
      </c>
    </row>
    <row r="1014" spans="1:3" x14ac:dyDescent="0.2">
      <c r="A1014" s="208" t="s">
        <v>2314</v>
      </c>
      <c r="B1014" s="208" t="b">
        <f>IF(ISBLANK(NeoBerLab!$G$16),"",NeoBerLab!$G$16)</f>
        <v>0</v>
      </c>
      <c r="C1014" s="208" t="b">
        <v>0</v>
      </c>
    </row>
    <row r="1015" spans="1:3" x14ac:dyDescent="0.2">
      <c r="A1015" s="208" t="s">
        <v>2315</v>
      </c>
      <c r="B1015" t="b">
        <f>IF(ISBLANK(NeoBerLab!$G$17),"",NeoBerLab!$G$17)</f>
        <v>0</v>
      </c>
      <c r="C1015" s="208" t="b">
        <v>0</v>
      </c>
    </row>
    <row r="1016" spans="1:3" x14ac:dyDescent="0.2">
      <c r="A1016" s="208" t="s">
        <v>2316</v>
      </c>
      <c r="B1016" t="b">
        <f>IF(ISBLANK(NeoBerLab!$G$18),"",NeoBerLab!$G$18)</f>
        <v>0</v>
      </c>
      <c r="C1016" s="208" t="b">
        <v>0</v>
      </c>
    </row>
    <row r="1017" spans="1:3" x14ac:dyDescent="0.2">
      <c r="A1017" s="208" t="s">
        <v>2317</v>
      </c>
      <c r="B1017" s="208" t="b">
        <f>IF(ISBLANK(NeoBerLab!$G$19),"",NeoBerLab!$G$19)</f>
        <v>0</v>
      </c>
      <c r="C1017" s="208" t="b">
        <v>0</v>
      </c>
    </row>
    <row r="1018" spans="1:3" x14ac:dyDescent="0.2">
      <c r="A1018" s="208" t="s">
        <v>2318</v>
      </c>
      <c r="B1018" s="208" t="b">
        <f>IF(ISBLANK(NeoBerLab!$G$20),"",NeoBerLab!$G$20)</f>
        <v>0</v>
      </c>
      <c r="C1018" s="208" t="b">
        <v>0</v>
      </c>
    </row>
    <row r="1019" spans="1:3" x14ac:dyDescent="0.2">
      <c r="A1019" s="208" t="s">
        <v>2319</v>
      </c>
      <c r="B1019" t="b">
        <f>IF(ISBLANK(NeoBerLab!$G$21),"",NeoBerLab!$G$21)</f>
        <v>0</v>
      </c>
      <c r="C1019" s="208" t="b">
        <v>0</v>
      </c>
    </row>
    <row r="1020" spans="1:3" x14ac:dyDescent="0.2">
      <c r="A1020" s="208" t="s">
        <v>2320</v>
      </c>
      <c r="B1020" t="b">
        <f>IF(ISBLANK(NeoBerLab!$G$22),"",NeoBerLab!$G$22)</f>
        <v>0</v>
      </c>
      <c r="C1020" s="208" t="b">
        <v>0</v>
      </c>
    </row>
    <row r="1021" spans="1:3" x14ac:dyDescent="0.2">
      <c r="A1021" s="208" t="s">
        <v>2321</v>
      </c>
      <c r="B1021" t="b">
        <f>IF(ISBLANK(NeoBerLab!$G$23),"",NeoBerLab!$G$23)</f>
        <v>0</v>
      </c>
      <c r="C1021" s="208" t="b">
        <v>0</v>
      </c>
    </row>
    <row r="1022" spans="1:3" x14ac:dyDescent="0.2">
      <c r="A1022" s="208" t="s">
        <v>2322</v>
      </c>
      <c r="B1022" t="b">
        <f>IF(ISBLANK(NeoBerLab!$G$24),"",NeoBerLab!$G$24)</f>
        <v>0</v>
      </c>
      <c r="C1022" s="208" t="b">
        <v>0</v>
      </c>
    </row>
    <row r="1023" spans="1:3" x14ac:dyDescent="0.2">
      <c r="A1023" s="208" t="s">
        <v>2323</v>
      </c>
      <c r="B1023" s="208" t="b">
        <f>IF(ISBLANK(NeoBerLab!$G$25),"",NeoBerLab!$G$25)</f>
        <v>0</v>
      </c>
      <c r="C1023" s="208" t="b">
        <v>0</v>
      </c>
    </row>
    <row r="1024" spans="1:3" x14ac:dyDescent="0.2">
      <c r="A1024" s="208" t="s">
        <v>2324</v>
      </c>
      <c r="B1024" s="208" t="b">
        <f>IF(ISBLANK(NeoBerLab!$G$26),"",NeoBerLab!$G$26)</f>
        <v>0</v>
      </c>
      <c r="C1024" s="208" t="b">
        <v>0</v>
      </c>
    </row>
    <row r="1025" spans="1:3" x14ac:dyDescent="0.2">
      <c r="A1025" s="208" t="s">
        <v>2325</v>
      </c>
      <c r="B1025" t="b">
        <f>IF(ISBLANK(NeoBerLab!$G$27),"",NeoBerLab!$G$27)</f>
        <v>0</v>
      </c>
      <c r="C1025" s="208" t="b">
        <v>0</v>
      </c>
    </row>
    <row r="1026" spans="1:3" x14ac:dyDescent="0.2">
      <c r="A1026" s="208" t="s">
        <v>2326</v>
      </c>
      <c r="B1026" t="b">
        <f>IF(ISBLANK(NeoBerLab!$G$28),"",NeoBerLab!$G$28)</f>
        <v>0</v>
      </c>
      <c r="C1026" s="208" t="b">
        <v>0</v>
      </c>
    </row>
    <row r="1027" spans="1:3" x14ac:dyDescent="0.2">
      <c r="A1027" s="208" t="s">
        <v>2327</v>
      </c>
      <c r="B1027" t="b">
        <f>IF(ISBLANK(NeoBerLab!$G$29),"",NeoBerLab!$G$29)</f>
        <v>0</v>
      </c>
      <c r="C1027" s="208" t="b">
        <v>0</v>
      </c>
    </row>
    <row r="1028" spans="1:3" x14ac:dyDescent="0.2">
      <c r="A1028" s="208" t="s">
        <v>2328</v>
      </c>
      <c r="B1028" t="b">
        <f>IF(ISBLANK(NeoBerLab!$G$30),"",NeoBerLab!$G$30)</f>
        <v>0</v>
      </c>
      <c r="C1028" s="208" t="b">
        <v>0</v>
      </c>
    </row>
    <row r="1029" spans="1:3" x14ac:dyDescent="0.2">
      <c r="A1029" s="208" t="s">
        <v>2329</v>
      </c>
      <c r="B1029" t="b">
        <f>IF(ISBLANK(NeoBerLab!$G$31),"",NeoBerLab!$G$31)</f>
        <v>0</v>
      </c>
      <c r="C1029" s="208" t="b">
        <v>0</v>
      </c>
    </row>
    <row r="1030" spans="1:3" x14ac:dyDescent="0.2">
      <c r="A1030" s="208" t="s">
        <v>2330</v>
      </c>
      <c r="B1030" t="b">
        <f>IF(ISBLANK(NeoBerLab!$G$32),"",NeoBerLab!$G$32)</f>
        <v>0</v>
      </c>
      <c r="C1030" s="208" t="b">
        <v>0</v>
      </c>
    </row>
    <row r="1031" spans="1:3" x14ac:dyDescent="0.2">
      <c r="A1031" s="208" t="s">
        <v>2331</v>
      </c>
      <c r="B1031" t="b">
        <f>IF(ISBLANK(NeoBerLab!$G$33),"",NeoBerLab!$G$33)</f>
        <v>0</v>
      </c>
      <c r="C1031" s="208" t="b">
        <v>0</v>
      </c>
    </row>
    <row r="1032" spans="1:3" x14ac:dyDescent="0.2">
      <c r="A1032" s="208" t="s">
        <v>2332</v>
      </c>
      <c r="B1032" t="b">
        <f>IF(ISBLANK(NeoBerLab!$G$34),"",NeoBerLab!$G$34)</f>
        <v>0</v>
      </c>
      <c r="C1032" s="208" t="b">
        <v>0</v>
      </c>
    </row>
    <row r="1033" spans="1:3" x14ac:dyDescent="0.2">
      <c r="A1033" s="208" t="s">
        <v>2333</v>
      </c>
      <c r="B1033" t="b">
        <f>IF(ISBLANK(NeoBerLab!$I$4),"",NeoBerLab!$I$4)</f>
        <v>0</v>
      </c>
      <c r="C1033" s="208" t="b">
        <v>0</v>
      </c>
    </row>
    <row r="1034" spans="1:3" x14ac:dyDescent="0.2">
      <c r="A1034" s="208" t="s">
        <v>2334</v>
      </c>
      <c r="B1034" t="b">
        <f>IF(ISBLANK(NeoBerLab!$I$5),"",NeoBerLab!$I$5)</f>
        <v>0</v>
      </c>
      <c r="C1034" s="208" t="b">
        <v>0</v>
      </c>
    </row>
    <row r="1035" spans="1:3" x14ac:dyDescent="0.2">
      <c r="A1035" s="208" t="s">
        <v>2335</v>
      </c>
      <c r="B1035" t="b">
        <f>IF(ISBLANK(NeoBerLab!$I$6),"",NeoBerLab!$I$6)</f>
        <v>0</v>
      </c>
      <c r="C1035" s="208" t="b">
        <v>0</v>
      </c>
    </row>
    <row r="1036" spans="1:3" x14ac:dyDescent="0.2">
      <c r="A1036" s="208" t="s">
        <v>2336</v>
      </c>
      <c r="B1036" t="b">
        <f>IF(ISBLANK(NeoBerLab!$I$7),"",NeoBerLab!$I$7)</f>
        <v>0</v>
      </c>
      <c r="C1036" s="208" t="b">
        <v>0</v>
      </c>
    </row>
    <row r="1037" spans="1:3" x14ac:dyDescent="0.2">
      <c r="A1037" s="208" t="s">
        <v>2337</v>
      </c>
      <c r="B1037" t="b">
        <f>IF(ISBLANK(NeoBerLab!$I$8),"",NeoBerLab!$I$8)</f>
        <v>0</v>
      </c>
      <c r="C1037" s="208" t="b">
        <v>0</v>
      </c>
    </row>
    <row r="1038" spans="1:3" x14ac:dyDescent="0.2">
      <c r="A1038" s="208" t="s">
        <v>2338</v>
      </c>
      <c r="B1038" t="b">
        <f>IF(ISBLANK(NeoBerLab!$I$9),"",NeoBerLab!$I$9)</f>
        <v>0</v>
      </c>
      <c r="C1038" s="208" t="b">
        <v>0</v>
      </c>
    </row>
    <row r="1039" spans="1:3" x14ac:dyDescent="0.2">
      <c r="A1039" s="208" t="s">
        <v>2339</v>
      </c>
      <c r="B1039" t="b">
        <f>IF(ISBLANK(NeoBerLab!$I$10),"",NeoBerLab!$I$10)</f>
        <v>0</v>
      </c>
      <c r="C1039" s="208" t="b">
        <v>0</v>
      </c>
    </row>
    <row r="1040" spans="1:3" x14ac:dyDescent="0.2">
      <c r="A1040" s="208" t="s">
        <v>2340</v>
      </c>
      <c r="B1040" t="b">
        <f>IF(ISBLANK(NeoBerLab!$I$11),"",NeoBerLab!$I$11)</f>
        <v>0</v>
      </c>
      <c r="C1040" s="208" t="b">
        <v>0</v>
      </c>
    </row>
    <row r="1041" spans="1:3" x14ac:dyDescent="0.2">
      <c r="A1041" s="208" t="s">
        <v>2341</v>
      </c>
      <c r="B1041" t="b">
        <f>IF(ISBLANK(NeoBerLab!$I$12),"",NeoBerLab!$I$12)</f>
        <v>0</v>
      </c>
      <c r="C1041" s="208" t="b">
        <v>0</v>
      </c>
    </row>
    <row r="1042" spans="1:3" x14ac:dyDescent="0.2">
      <c r="A1042" s="208" t="s">
        <v>2342</v>
      </c>
      <c r="B1042" t="b">
        <f>IF(ISBLANK(NeoBerLab!$I$13),"",NeoBerLab!$I$13)</f>
        <v>0</v>
      </c>
      <c r="C1042" s="208" t="b">
        <v>0</v>
      </c>
    </row>
    <row r="1043" spans="1:3" x14ac:dyDescent="0.2">
      <c r="A1043" s="208" t="s">
        <v>2343</v>
      </c>
      <c r="B1043" t="b">
        <f>IF(ISBLANK(NeoBerLab!$I$14),"",NeoBerLab!$I$14)</f>
        <v>0</v>
      </c>
      <c r="C1043" s="208" t="b">
        <v>0</v>
      </c>
    </row>
    <row r="1044" spans="1:3" x14ac:dyDescent="0.2">
      <c r="A1044" s="208" t="s">
        <v>2344</v>
      </c>
      <c r="B1044" t="b">
        <f>IF(ISBLANK(NeoBerLab!$I$15),"",NeoBerLab!$I$15)</f>
        <v>0</v>
      </c>
      <c r="C1044" s="208" t="b">
        <v>0</v>
      </c>
    </row>
    <row r="1045" spans="1:3" x14ac:dyDescent="0.2">
      <c r="A1045" s="208" t="s">
        <v>2345</v>
      </c>
      <c r="B1045" t="b">
        <f>IF(ISBLANK(NeoBerLab!$I$16),"",NeoBerLab!$I$16)</f>
        <v>0</v>
      </c>
      <c r="C1045" s="208" t="b">
        <v>0</v>
      </c>
    </row>
    <row r="1046" spans="1:3" x14ac:dyDescent="0.2">
      <c r="A1046" s="208" t="s">
        <v>2346</v>
      </c>
      <c r="B1046" t="b">
        <f>IF(ISBLANK(NeoBerLab!$I$17),"",NeoBerLab!$I$17)</f>
        <v>0</v>
      </c>
      <c r="C1046" s="208" t="b">
        <v>0</v>
      </c>
    </row>
    <row r="1047" spans="1:3" x14ac:dyDescent="0.2">
      <c r="A1047" s="208" t="s">
        <v>2347</v>
      </c>
      <c r="B1047" t="b">
        <f>IF(ISBLANK(NeoBerLab!$I$18),"",NeoBerLab!$I$18)</f>
        <v>0</v>
      </c>
      <c r="C1047" s="208" t="b">
        <v>0</v>
      </c>
    </row>
    <row r="1048" spans="1:3" x14ac:dyDescent="0.2">
      <c r="A1048" s="208" t="s">
        <v>2348</v>
      </c>
      <c r="B1048" t="b">
        <f>IF(ISBLANK(NeoBerLab!$I$19),"",NeoBerLab!$I$19)</f>
        <v>0</v>
      </c>
      <c r="C1048" s="208" t="b">
        <v>0</v>
      </c>
    </row>
    <row r="1049" spans="1:3" x14ac:dyDescent="0.2">
      <c r="A1049" s="208" t="s">
        <v>2349</v>
      </c>
      <c r="B1049" t="b">
        <f>IF(ISBLANK(NeoBerLab!$I$20),"",NeoBerLab!$I$20)</f>
        <v>0</v>
      </c>
      <c r="C1049" s="208" t="b">
        <v>0</v>
      </c>
    </row>
    <row r="1050" spans="1:3" x14ac:dyDescent="0.2">
      <c r="A1050" s="208" t="s">
        <v>2350</v>
      </c>
      <c r="B1050" t="b">
        <f>IF(ISBLANK(NeoBerLab!$I$21),"",NeoBerLab!$I$21)</f>
        <v>0</v>
      </c>
      <c r="C1050" s="208" t="b">
        <v>0</v>
      </c>
    </row>
    <row r="1051" spans="1:3" x14ac:dyDescent="0.2">
      <c r="A1051" s="208" t="s">
        <v>2351</v>
      </c>
      <c r="B1051" t="b">
        <f>IF(ISBLANK(NeoBerLab!$I$22),"",NeoBerLab!$I$22)</f>
        <v>0</v>
      </c>
      <c r="C1051" s="208" t="b">
        <v>0</v>
      </c>
    </row>
    <row r="1052" spans="1:3" x14ac:dyDescent="0.2">
      <c r="A1052" s="208" t="s">
        <v>2352</v>
      </c>
      <c r="B1052" t="b">
        <f>IF(ISBLANK(NeoBerLab!$I$23),"",NeoBerLab!$I$23)</f>
        <v>0</v>
      </c>
      <c r="C1052" s="208" t="b">
        <v>0</v>
      </c>
    </row>
    <row r="1053" spans="1:3" x14ac:dyDescent="0.2">
      <c r="A1053" s="208" t="s">
        <v>2353</v>
      </c>
      <c r="B1053" t="b">
        <f>IF(ISBLANK(NeoBerLab!$I$24),"",NeoBerLab!$I$24)</f>
        <v>0</v>
      </c>
      <c r="C1053" s="208" t="b">
        <v>0</v>
      </c>
    </row>
    <row r="1054" spans="1:3" x14ac:dyDescent="0.2">
      <c r="A1054" s="208" t="s">
        <v>2354</v>
      </c>
      <c r="B1054" t="b">
        <f>IF(ISBLANK(NeoBerLab!$I$25),"",NeoBerLab!$I$25)</f>
        <v>0</v>
      </c>
      <c r="C1054" s="208" t="b">
        <v>0</v>
      </c>
    </row>
    <row r="1055" spans="1:3" x14ac:dyDescent="0.2">
      <c r="A1055" s="208" t="s">
        <v>2355</v>
      </c>
      <c r="B1055" t="b">
        <f>IF(ISBLANK(NeoBerLab!$I$26),"",NeoBerLab!$I$26)</f>
        <v>0</v>
      </c>
      <c r="C1055" s="208" t="b">
        <v>0</v>
      </c>
    </row>
    <row r="1056" spans="1:3" x14ac:dyDescent="0.2">
      <c r="A1056" s="208" t="s">
        <v>2356</v>
      </c>
      <c r="B1056" t="b">
        <f>IF(ISBLANK(NeoBerLab!$I$27),"",NeoBerLab!$I$27)</f>
        <v>0</v>
      </c>
      <c r="C1056" s="208" t="b">
        <v>0</v>
      </c>
    </row>
    <row r="1057" spans="1:3" x14ac:dyDescent="0.2">
      <c r="A1057" s="208" t="s">
        <v>2357</v>
      </c>
      <c r="B1057" t="b">
        <f>IF(ISBLANK(NeoBerLab!$I$28),"",NeoBerLab!$I$28)</f>
        <v>0</v>
      </c>
      <c r="C1057" s="208" t="b">
        <v>0</v>
      </c>
    </row>
    <row r="1058" spans="1:3" x14ac:dyDescent="0.2">
      <c r="A1058" s="208" t="s">
        <v>2358</v>
      </c>
      <c r="B1058" t="b">
        <f>IF(ISBLANK(NeoBerLab!$I$29),"",NeoBerLab!$I$29)</f>
        <v>0</v>
      </c>
      <c r="C1058" s="208" t="b">
        <v>0</v>
      </c>
    </row>
    <row r="1059" spans="1:3" x14ac:dyDescent="0.2">
      <c r="A1059" s="208" t="s">
        <v>2359</v>
      </c>
      <c r="B1059" t="b">
        <f>IF(ISBLANK(NeoBerLab!$I$30),"",NeoBerLab!$I$30)</f>
        <v>0</v>
      </c>
      <c r="C1059" s="208" t="b">
        <v>0</v>
      </c>
    </row>
    <row r="1060" spans="1:3" x14ac:dyDescent="0.2">
      <c r="A1060" s="208" t="s">
        <v>2360</v>
      </c>
      <c r="B1060" t="b">
        <f>IF(ISBLANK(NeoBerLab!$I$31),"",NeoBerLab!$I$31)</f>
        <v>0</v>
      </c>
      <c r="C1060" s="208" t="b">
        <v>0</v>
      </c>
    </row>
    <row r="1061" spans="1:3" x14ac:dyDescent="0.2">
      <c r="A1061" s="208" t="s">
        <v>2361</v>
      </c>
      <c r="B1061" t="b">
        <f>IF(ISBLANK(NeoBerLab!$I$32),"",NeoBerLab!$I$32)</f>
        <v>0</v>
      </c>
      <c r="C1061" s="208" t="b">
        <v>0</v>
      </c>
    </row>
    <row r="1062" spans="1:3" x14ac:dyDescent="0.2">
      <c r="A1062" s="208" t="s">
        <v>2362</v>
      </c>
      <c r="B1062" t="b">
        <f>IF(ISBLANK(NeoBerLab!$I$33),"",NeoBerLab!$I$33)</f>
        <v>0</v>
      </c>
      <c r="C1062" s="208" t="b">
        <v>0</v>
      </c>
    </row>
    <row r="1063" spans="1:3" x14ac:dyDescent="0.2">
      <c r="A1063" s="208" t="s">
        <v>2363</v>
      </c>
      <c r="B1063" t="b">
        <f>IF(ISBLANK(NeoBerLab!$I$34),"",NeoBerLab!$I$34)</f>
        <v>0</v>
      </c>
      <c r="C1063" s="208" t="b">
        <v>0</v>
      </c>
    </row>
    <row r="1064" spans="1:3" x14ac:dyDescent="0.2">
      <c r="A1064" s="208" t="s">
        <v>2364</v>
      </c>
      <c r="B1064" t="b">
        <f>IF(ISBLANK(NeoBerLab!$K$4),"",NeoBerLab!$K$4)</f>
        <v>0</v>
      </c>
      <c r="C1064" s="208" t="b">
        <v>0</v>
      </c>
    </row>
    <row r="1065" spans="1:3" x14ac:dyDescent="0.2">
      <c r="A1065" s="208" t="s">
        <v>2365</v>
      </c>
      <c r="B1065" t="b">
        <f>IF(ISBLANK(NeoBerLab!$K$5),"",NeoBerLab!$K$5)</f>
        <v>0</v>
      </c>
      <c r="C1065" s="208" t="b">
        <v>0</v>
      </c>
    </row>
    <row r="1066" spans="1:3" x14ac:dyDescent="0.2">
      <c r="A1066" s="208" t="s">
        <v>2366</v>
      </c>
      <c r="B1066" t="b">
        <f>IF(ISBLANK(NeoBerLab!$K$6),"",NeoBerLab!$K$6)</f>
        <v>0</v>
      </c>
      <c r="C1066" s="208" t="b">
        <v>0</v>
      </c>
    </row>
    <row r="1067" spans="1:3" x14ac:dyDescent="0.2">
      <c r="A1067" s="208" t="s">
        <v>2367</v>
      </c>
      <c r="B1067" t="b">
        <f>IF(ISBLANK(NeoBerLab!$K$7),"",NeoBerLab!$K$7)</f>
        <v>0</v>
      </c>
      <c r="C1067" s="208" t="b">
        <v>0</v>
      </c>
    </row>
    <row r="1068" spans="1:3" x14ac:dyDescent="0.2">
      <c r="A1068" s="208" t="s">
        <v>2368</v>
      </c>
      <c r="B1068" t="b">
        <f>IF(ISBLANK(NeoBerLab!$K$8),"",NeoBerLab!$K$8)</f>
        <v>0</v>
      </c>
      <c r="C1068" s="208" t="b">
        <v>0</v>
      </c>
    </row>
    <row r="1069" spans="1:3" x14ac:dyDescent="0.2">
      <c r="A1069" s="208" t="s">
        <v>2369</v>
      </c>
      <c r="B1069" t="b">
        <f>IF(ISBLANK(NeoBerLab!$K$9),"",NeoBerLab!$K$9)</f>
        <v>0</v>
      </c>
      <c r="C1069" s="208" t="b">
        <v>0</v>
      </c>
    </row>
    <row r="1070" spans="1:3" x14ac:dyDescent="0.2">
      <c r="A1070" s="208" t="s">
        <v>2370</v>
      </c>
      <c r="B1070" t="b">
        <f>IF(ISBLANK(NeoBerLab!$K$10),"",NeoBerLab!$K$10)</f>
        <v>0</v>
      </c>
      <c r="C1070" s="208" t="b">
        <v>0</v>
      </c>
    </row>
    <row r="1071" spans="1:3" x14ac:dyDescent="0.2">
      <c r="A1071" s="208" t="s">
        <v>2371</v>
      </c>
      <c r="B1071" t="b">
        <f>IF(ISBLANK(NeoBerLab!$K$11),"",NeoBerLab!$K$11)</f>
        <v>0</v>
      </c>
      <c r="C1071" s="208" t="b">
        <v>0</v>
      </c>
    </row>
    <row r="1072" spans="1:3" x14ac:dyDescent="0.2">
      <c r="A1072" s="208" t="s">
        <v>2372</v>
      </c>
      <c r="B1072" t="b">
        <f>IF(ISBLANK(NeoBerLab!$K$12),"",NeoBerLab!$K$12)</f>
        <v>0</v>
      </c>
      <c r="C1072" s="208" t="b">
        <v>0</v>
      </c>
    </row>
    <row r="1073" spans="1:3" x14ac:dyDescent="0.2">
      <c r="A1073" s="208" t="s">
        <v>2373</v>
      </c>
      <c r="B1073" t="b">
        <f>IF(ISBLANK(NeoBerLab!$K$13),"",NeoBerLab!$K$13)</f>
        <v>0</v>
      </c>
      <c r="C1073" s="208" t="b">
        <v>0</v>
      </c>
    </row>
    <row r="1074" spans="1:3" x14ac:dyDescent="0.2">
      <c r="A1074" s="208" t="s">
        <v>2374</v>
      </c>
      <c r="B1074" t="b">
        <f>IF(ISBLANK(NeoBerLab!$K$14),"",NeoBerLab!$K$14)</f>
        <v>0</v>
      </c>
      <c r="C1074" s="208" t="b">
        <v>0</v>
      </c>
    </row>
    <row r="1075" spans="1:3" x14ac:dyDescent="0.2">
      <c r="A1075" s="208" t="s">
        <v>2375</v>
      </c>
      <c r="B1075" t="b">
        <f>IF(ISBLANK(NeoBerLab!$K$15),"",NeoBerLab!$K$15)</f>
        <v>0</v>
      </c>
      <c r="C1075" s="208" t="b">
        <v>0</v>
      </c>
    </row>
    <row r="1076" spans="1:3" x14ac:dyDescent="0.2">
      <c r="A1076" s="208" t="s">
        <v>2376</v>
      </c>
      <c r="B1076" t="b">
        <f>IF(ISBLANK(NeoBerLab!$K$16),"",NeoBerLab!$K$16)</f>
        <v>0</v>
      </c>
      <c r="C1076" s="208" t="b">
        <v>0</v>
      </c>
    </row>
    <row r="1077" spans="1:3" x14ac:dyDescent="0.2">
      <c r="A1077" s="208" t="s">
        <v>2377</v>
      </c>
      <c r="B1077" s="208" t="b">
        <f>IF(ISBLANK(NeoBerLab!$K$17),"",NeoBerLab!$K$17)</f>
        <v>0</v>
      </c>
      <c r="C1077" s="208" t="b">
        <v>0</v>
      </c>
    </row>
    <row r="1078" spans="1:3" x14ac:dyDescent="0.2">
      <c r="A1078" s="208" t="s">
        <v>2378</v>
      </c>
      <c r="B1078" t="b">
        <f>IF(ISBLANK(NeoBerLab!$K$18),"",NeoBerLab!$K$18)</f>
        <v>0</v>
      </c>
      <c r="C1078" s="208" t="b">
        <v>0</v>
      </c>
    </row>
    <row r="1079" spans="1:3" x14ac:dyDescent="0.2">
      <c r="A1079" s="208" t="s">
        <v>2379</v>
      </c>
      <c r="B1079" t="b">
        <f>IF(ISBLANK(NeoBerLab!$K$19),"",NeoBerLab!$K$19)</f>
        <v>0</v>
      </c>
      <c r="C1079" s="208" t="b">
        <v>0</v>
      </c>
    </row>
    <row r="1080" spans="1:3" x14ac:dyDescent="0.2">
      <c r="A1080" s="208" t="s">
        <v>2380</v>
      </c>
      <c r="B1080" t="b">
        <f>IF(ISBLANK(NeoBerLab!$K$20),"",NeoBerLab!$K$20)</f>
        <v>0</v>
      </c>
      <c r="C1080" s="208" t="b">
        <v>0</v>
      </c>
    </row>
    <row r="1081" spans="1:3" x14ac:dyDescent="0.2">
      <c r="A1081" s="208" t="s">
        <v>2381</v>
      </c>
      <c r="B1081" t="b">
        <f>IF(ISBLANK(NeoBerLab!$K$21),"",NeoBerLab!$K$21)</f>
        <v>0</v>
      </c>
      <c r="C1081" s="208" t="b">
        <v>0</v>
      </c>
    </row>
    <row r="1082" spans="1:3" x14ac:dyDescent="0.2">
      <c r="A1082" s="208" t="s">
        <v>2382</v>
      </c>
      <c r="B1082" t="b">
        <f>IF(ISBLANK(NeoBerLab!$K$22),"",NeoBerLab!$K$22)</f>
        <v>0</v>
      </c>
      <c r="C1082" s="208" t="b">
        <v>0</v>
      </c>
    </row>
    <row r="1083" spans="1:3" x14ac:dyDescent="0.2">
      <c r="A1083" s="208" t="s">
        <v>2383</v>
      </c>
      <c r="B1083" t="b">
        <f>IF(ISBLANK(NeoBerLab!$K$23),"",NeoBerLab!$K$23)</f>
        <v>0</v>
      </c>
      <c r="C1083" s="208" t="b">
        <v>0</v>
      </c>
    </row>
    <row r="1084" spans="1:3" x14ac:dyDescent="0.2">
      <c r="A1084" s="208" t="s">
        <v>2384</v>
      </c>
      <c r="B1084" t="b">
        <f>IF(ISBLANK(NeoBerLab!$K$24),"",NeoBerLab!$K$24)</f>
        <v>0</v>
      </c>
      <c r="C1084" s="208" t="b">
        <v>0</v>
      </c>
    </row>
    <row r="1085" spans="1:3" x14ac:dyDescent="0.2">
      <c r="A1085" s="208" t="s">
        <v>2385</v>
      </c>
      <c r="B1085" t="b">
        <f>IF(ISBLANK(NeoBerLab!$K$25),"",NeoBerLab!$K$25)</f>
        <v>0</v>
      </c>
      <c r="C1085" s="208" t="b">
        <v>0</v>
      </c>
    </row>
    <row r="1086" spans="1:3" x14ac:dyDescent="0.2">
      <c r="A1086" s="208" t="s">
        <v>2386</v>
      </c>
      <c r="B1086" t="b">
        <f>IF(ISBLANK(NeoBerLab!$K$26),"",NeoBerLab!$K$26)</f>
        <v>0</v>
      </c>
      <c r="C1086" s="208" t="b">
        <v>0</v>
      </c>
    </row>
    <row r="1087" spans="1:3" x14ac:dyDescent="0.2">
      <c r="A1087" s="208" t="s">
        <v>2387</v>
      </c>
      <c r="B1087" t="b">
        <f>IF(ISBLANK(NeoBerLab!$K$27),"",NeoBerLab!$K$27)</f>
        <v>0</v>
      </c>
      <c r="C1087" s="208" t="b">
        <v>0</v>
      </c>
    </row>
    <row r="1088" spans="1:3" x14ac:dyDescent="0.2">
      <c r="A1088" s="208" t="s">
        <v>2388</v>
      </c>
      <c r="B1088" t="b">
        <f>IF(ISBLANK(NeoBerLab!$K$28),"",NeoBerLab!$K$28)</f>
        <v>0</v>
      </c>
      <c r="C1088" s="208" t="b">
        <v>0</v>
      </c>
    </row>
    <row r="1089" spans="1:3" x14ac:dyDescent="0.2">
      <c r="A1089" s="208" t="s">
        <v>2389</v>
      </c>
      <c r="B1089" s="208" t="b">
        <f>IF(ISBLANK(NeoBerLab!$K$29),"",NeoBerLab!$K$29)</f>
        <v>0</v>
      </c>
      <c r="C1089" s="208" t="b">
        <v>0</v>
      </c>
    </row>
    <row r="1090" spans="1:3" x14ac:dyDescent="0.2">
      <c r="A1090" s="208" t="s">
        <v>2390</v>
      </c>
      <c r="B1090" t="b">
        <f>IF(ISBLANK(NeoBerLab!$K$30),"",NeoBerLab!$K$30)</f>
        <v>0</v>
      </c>
      <c r="C1090" s="208" t="b">
        <v>0</v>
      </c>
    </row>
    <row r="1091" spans="1:3" x14ac:dyDescent="0.2">
      <c r="A1091" s="208" t="s">
        <v>2391</v>
      </c>
      <c r="B1091" t="b">
        <f>IF(ISBLANK(NeoBerLab!$K$31),"",NeoBerLab!$K$31)</f>
        <v>0</v>
      </c>
      <c r="C1091" s="208" t="b">
        <v>0</v>
      </c>
    </row>
    <row r="1092" spans="1:3" x14ac:dyDescent="0.2">
      <c r="A1092" s="208" t="s">
        <v>2392</v>
      </c>
      <c r="B1092" t="b">
        <f>IF(ISBLANK(NeoBerLab!$K$32),"",NeoBerLab!$K$32)</f>
        <v>0</v>
      </c>
      <c r="C1092" s="208" t="b">
        <v>0</v>
      </c>
    </row>
    <row r="1093" spans="1:3" x14ac:dyDescent="0.2">
      <c r="A1093" s="208" t="s">
        <v>2393</v>
      </c>
      <c r="B1093" t="b">
        <f>IF(ISBLANK(NeoBerLab!$K$33),"",NeoBerLab!$K$33)</f>
        <v>0</v>
      </c>
      <c r="C1093" s="208" t="b">
        <v>0</v>
      </c>
    </row>
    <row r="1094" spans="1:3" x14ac:dyDescent="0.2">
      <c r="A1094" s="208" t="s">
        <v>2394</v>
      </c>
      <c r="B1094" t="b">
        <f>IF(ISBLANK(NeoBerLab!$K$34),"",NeoBerLab!$K$34)</f>
        <v>0</v>
      </c>
      <c r="C1094" s="208" t="b">
        <v>0</v>
      </c>
    </row>
    <row r="1095" spans="1:3" x14ac:dyDescent="0.2">
      <c r="A1095" s="208" t="s">
        <v>2395</v>
      </c>
      <c r="B1095" t="b">
        <f>IF(ISBLANK(NeoBerLab!$O$4),"",NeoBerLab!$O$4)</f>
        <v>0</v>
      </c>
      <c r="C1095" s="208" t="b">
        <v>0</v>
      </c>
    </row>
    <row r="1096" spans="1:3" x14ac:dyDescent="0.2">
      <c r="A1096" s="208" t="s">
        <v>2396</v>
      </c>
      <c r="B1096" t="b">
        <f>IF(ISBLANK(NeoBerLab!$O$5),"",NeoBerLab!$O$5)</f>
        <v>0</v>
      </c>
      <c r="C1096" s="208" t="b">
        <v>0</v>
      </c>
    </row>
    <row r="1097" spans="1:3" x14ac:dyDescent="0.2">
      <c r="A1097" s="208" t="s">
        <v>2397</v>
      </c>
      <c r="B1097" t="b">
        <f>IF(ISBLANK(NeoBerLab!$O$6),"",NeoBerLab!$O$6)</f>
        <v>0</v>
      </c>
      <c r="C1097" s="208" t="b">
        <v>0</v>
      </c>
    </row>
    <row r="1098" spans="1:3" x14ac:dyDescent="0.2">
      <c r="A1098" s="208" t="s">
        <v>2398</v>
      </c>
      <c r="B1098" t="b">
        <f>IF(ISBLANK(NeoBerLab!$O$7),"",NeoBerLab!$O$7)</f>
        <v>0</v>
      </c>
      <c r="C1098" s="208" t="b">
        <v>0</v>
      </c>
    </row>
    <row r="1099" spans="1:3" x14ac:dyDescent="0.2">
      <c r="A1099" s="208" t="s">
        <v>2399</v>
      </c>
      <c r="B1099" t="b">
        <f>IF(ISBLANK(NeoBerLab!$O$8),"",NeoBerLab!$O$8)</f>
        <v>0</v>
      </c>
      <c r="C1099" s="208" t="b">
        <v>0</v>
      </c>
    </row>
    <row r="1100" spans="1:3" x14ac:dyDescent="0.2">
      <c r="A1100" s="208" t="s">
        <v>2400</v>
      </c>
      <c r="B1100" t="b">
        <f>IF(ISBLANK(NeoBerLab!$O$9),"",NeoBerLab!$O$9)</f>
        <v>0</v>
      </c>
      <c r="C1100" s="208" t="b">
        <v>0</v>
      </c>
    </row>
    <row r="1101" spans="1:3" x14ac:dyDescent="0.2">
      <c r="A1101" s="208" t="s">
        <v>2401</v>
      </c>
      <c r="B1101" t="b">
        <f>IF(ISBLANK(NeoBerLab!$O$10),"",NeoBerLab!$O$10)</f>
        <v>0</v>
      </c>
      <c r="C1101" s="208" t="b">
        <v>0</v>
      </c>
    </row>
    <row r="1102" spans="1:3" x14ac:dyDescent="0.2">
      <c r="A1102" s="208" t="s">
        <v>2402</v>
      </c>
      <c r="B1102" t="b">
        <f>IF(ISBLANK(NeoBerLab!$O$11),"",NeoBerLab!$O$11)</f>
        <v>0</v>
      </c>
      <c r="C1102" s="208" t="b">
        <v>0</v>
      </c>
    </row>
    <row r="1103" spans="1:3" x14ac:dyDescent="0.2">
      <c r="A1103" s="208" t="s">
        <v>2403</v>
      </c>
      <c r="B1103" t="b">
        <f>IF(ISBLANK(NeoBerLab!$O$12),"",NeoBerLab!$O$12)</f>
        <v>0</v>
      </c>
      <c r="C1103" s="208" t="b">
        <v>0</v>
      </c>
    </row>
    <row r="1104" spans="1:3" x14ac:dyDescent="0.2">
      <c r="A1104" s="208" t="s">
        <v>2404</v>
      </c>
      <c r="B1104" t="b">
        <f>IF(ISBLANK(NeoBerLab!$O$13),"",NeoBerLab!$O$13)</f>
        <v>0</v>
      </c>
      <c r="C1104" s="208" t="b">
        <v>0</v>
      </c>
    </row>
    <row r="1105" spans="1:3" x14ac:dyDescent="0.2">
      <c r="A1105" s="208" t="s">
        <v>2405</v>
      </c>
      <c r="B1105" t="b">
        <f>IF(ISBLANK(NeoBerLab!$O$14),"",NeoBerLab!$O$14)</f>
        <v>0</v>
      </c>
      <c r="C1105" s="208" t="b">
        <v>0</v>
      </c>
    </row>
    <row r="1106" spans="1:3" x14ac:dyDescent="0.2">
      <c r="A1106" s="208" t="s">
        <v>2406</v>
      </c>
      <c r="B1106" t="b">
        <f>IF(ISBLANK(NeoBerLab!$O$15),"",NeoBerLab!$O$15)</f>
        <v>0</v>
      </c>
      <c r="C1106" s="208" t="b">
        <v>0</v>
      </c>
    </row>
    <row r="1107" spans="1:3" x14ac:dyDescent="0.2">
      <c r="A1107" s="208" t="s">
        <v>2407</v>
      </c>
      <c r="B1107" t="b">
        <f>IF(ISBLANK(NeoBerLab!$O$16),"",NeoBerLab!$O$16)</f>
        <v>0</v>
      </c>
      <c r="C1107" s="208" t="b">
        <v>0</v>
      </c>
    </row>
    <row r="1108" spans="1:3" x14ac:dyDescent="0.2">
      <c r="A1108" s="208" t="s">
        <v>2408</v>
      </c>
      <c r="B1108" t="b">
        <f>IF(ISBLANK(NeoBerLab!$O$17),"",NeoBerLab!$O$17)</f>
        <v>0</v>
      </c>
      <c r="C1108" s="208" t="b">
        <v>0</v>
      </c>
    </row>
    <row r="1109" spans="1:3" x14ac:dyDescent="0.2">
      <c r="A1109" s="208" t="s">
        <v>2409</v>
      </c>
      <c r="B1109" t="b">
        <f>IF(ISBLANK(NeoBerLab!$O$18),"",NeoBerLab!$O$18)</f>
        <v>0</v>
      </c>
      <c r="C1109" s="208" t="b">
        <v>0</v>
      </c>
    </row>
    <row r="1110" spans="1:3" x14ac:dyDescent="0.2">
      <c r="A1110" s="208" t="s">
        <v>2410</v>
      </c>
      <c r="B1110" t="b">
        <f>IF(ISBLANK(NeoBerLab!$O$19),"",NeoBerLab!$O$19)</f>
        <v>0</v>
      </c>
      <c r="C1110" s="208" t="b">
        <v>0</v>
      </c>
    </row>
    <row r="1111" spans="1:3" x14ac:dyDescent="0.2">
      <c r="A1111" s="208" t="s">
        <v>2411</v>
      </c>
      <c r="B1111" t="b">
        <f>IF(ISBLANK(NeoBerLab!$O$20),"",NeoBerLab!$O$20)</f>
        <v>0</v>
      </c>
      <c r="C1111" s="208" t="b">
        <v>0</v>
      </c>
    </row>
    <row r="1112" spans="1:3" x14ac:dyDescent="0.2">
      <c r="A1112" s="208" t="s">
        <v>2412</v>
      </c>
      <c r="B1112" t="b">
        <f>IF(ISBLANK(NeoBerLab!$O$21),"",NeoBerLab!$O$21)</f>
        <v>0</v>
      </c>
      <c r="C1112" s="208" t="b">
        <v>0</v>
      </c>
    </row>
    <row r="1113" spans="1:3" x14ac:dyDescent="0.2">
      <c r="A1113" s="208" t="s">
        <v>2413</v>
      </c>
      <c r="B1113" t="b">
        <f>IF(ISBLANK(NeoBerLab!$O$22),"",NeoBerLab!$O$22)</f>
        <v>0</v>
      </c>
      <c r="C1113" s="208" t="b">
        <v>0</v>
      </c>
    </row>
    <row r="1114" spans="1:3" x14ac:dyDescent="0.2">
      <c r="A1114" s="208" t="s">
        <v>2414</v>
      </c>
      <c r="B1114" t="b">
        <f>IF(ISBLANK(NeoBerLab!$O$23),"",NeoBerLab!$O$23)</f>
        <v>0</v>
      </c>
      <c r="C1114" s="208" t="b">
        <v>0</v>
      </c>
    </row>
    <row r="1115" spans="1:3" x14ac:dyDescent="0.2">
      <c r="A1115" s="208" t="s">
        <v>2415</v>
      </c>
      <c r="B1115" t="b">
        <f>IF(ISBLANK(NeoBerLab!$O$24),"",NeoBerLab!$O$24)</f>
        <v>0</v>
      </c>
      <c r="C1115" s="208" t="b">
        <v>0</v>
      </c>
    </row>
    <row r="1116" spans="1:3" x14ac:dyDescent="0.2">
      <c r="A1116" s="208" t="s">
        <v>2416</v>
      </c>
      <c r="B1116" t="b">
        <f>IF(ISBLANK(NeoBerLab!$O$25),"",NeoBerLab!$O$25)</f>
        <v>0</v>
      </c>
      <c r="C1116" s="208" t="b">
        <v>0</v>
      </c>
    </row>
    <row r="1117" spans="1:3" x14ac:dyDescent="0.2">
      <c r="A1117" s="208" t="s">
        <v>2417</v>
      </c>
      <c r="B1117" t="b">
        <f>IF(ISBLANK(NeoBerLab!$O$26),"",NeoBerLab!$O$26)</f>
        <v>0</v>
      </c>
      <c r="C1117" s="208" t="b">
        <v>0</v>
      </c>
    </row>
    <row r="1118" spans="1:3" x14ac:dyDescent="0.2">
      <c r="A1118" s="208" t="s">
        <v>2418</v>
      </c>
      <c r="B1118" t="b">
        <f>IF(ISBLANK(NeoBerLab!$O$27),"",NeoBerLab!$O$27)</f>
        <v>0</v>
      </c>
      <c r="C1118" s="208" t="b">
        <v>0</v>
      </c>
    </row>
    <row r="1119" spans="1:3" x14ac:dyDescent="0.2">
      <c r="A1119" s="208" t="s">
        <v>2419</v>
      </c>
      <c r="B1119" t="b">
        <f>IF(ISBLANK(NeoBerLab!$O$28),"",NeoBerLab!$O$28)</f>
        <v>0</v>
      </c>
      <c r="C1119" s="208" t="b">
        <v>0</v>
      </c>
    </row>
    <row r="1120" spans="1:3" x14ac:dyDescent="0.2">
      <c r="A1120" s="208" t="s">
        <v>2420</v>
      </c>
      <c r="B1120" t="b">
        <f>IF(ISBLANK(NeoBerLab!$O$29),"",NeoBerLab!$O$29)</f>
        <v>0</v>
      </c>
      <c r="C1120" s="208" t="b">
        <v>0</v>
      </c>
    </row>
    <row r="1121" spans="1:3" x14ac:dyDescent="0.2">
      <c r="A1121" s="208" t="s">
        <v>2421</v>
      </c>
      <c r="B1121" t="b">
        <f>IF(ISBLANK(NeoBerLab!$O$30),"",NeoBerLab!$O$30)</f>
        <v>0</v>
      </c>
      <c r="C1121" s="208" t="b">
        <v>0</v>
      </c>
    </row>
    <row r="1122" spans="1:3" x14ac:dyDescent="0.2">
      <c r="A1122" s="208" t="s">
        <v>2422</v>
      </c>
      <c r="B1122" t="b">
        <f>IF(ISBLANK(NeoBerLab!$O$31),"",NeoBerLab!$O$31)</f>
        <v>0</v>
      </c>
      <c r="C1122" s="208" t="b">
        <v>0</v>
      </c>
    </row>
    <row r="1123" spans="1:3" x14ac:dyDescent="0.2">
      <c r="A1123" s="208" t="s">
        <v>2423</v>
      </c>
      <c r="B1123" t="b">
        <f>IF(ISBLANK(NeoBerLab!$O$32),"",NeoBerLab!$O$32)</f>
        <v>0</v>
      </c>
      <c r="C1123" s="208" t="b">
        <v>0</v>
      </c>
    </row>
    <row r="1124" spans="1:3" x14ac:dyDescent="0.2">
      <c r="A1124" s="208" t="s">
        <v>2424</v>
      </c>
      <c r="B1124" t="b">
        <f>IF(ISBLANK(NeoBerLab!$O$33),"",NeoBerLab!$O$33)</f>
        <v>0</v>
      </c>
      <c r="C1124" s="208" t="b">
        <v>0</v>
      </c>
    </row>
    <row r="1125" spans="1:3" x14ac:dyDescent="0.2">
      <c r="A1125" s="208" t="s">
        <v>2425</v>
      </c>
      <c r="B1125" t="b">
        <f>IF(ISBLANK(NeoBerLab!$O$34),"",NeoBerLab!$O$34)</f>
        <v>0</v>
      </c>
      <c r="C1125" s="208" t="b">
        <v>0</v>
      </c>
    </row>
    <row r="1126" spans="1:3" x14ac:dyDescent="0.2">
      <c r="A1126" s="208" t="s">
        <v>2426</v>
      </c>
      <c r="B1126" t="b">
        <f>IF(ISBLANK(NeoBerLab!$Q$4),"",NeoBerLab!$Q$4)</f>
        <v>0</v>
      </c>
      <c r="C1126" s="208" t="b">
        <v>0</v>
      </c>
    </row>
    <row r="1127" spans="1:3" x14ac:dyDescent="0.2">
      <c r="A1127" s="208" t="s">
        <v>2427</v>
      </c>
      <c r="B1127" t="b">
        <f>IF(ISBLANK(NeoBerLab!$Q$5),"",NeoBerLab!$Q$5)</f>
        <v>0</v>
      </c>
      <c r="C1127" s="208" t="b">
        <v>0</v>
      </c>
    </row>
    <row r="1128" spans="1:3" x14ac:dyDescent="0.2">
      <c r="A1128" s="208" t="s">
        <v>2428</v>
      </c>
      <c r="B1128" t="b">
        <f>IF(ISBLANK(NeoBerLab!$Q$6),"",NeoBerLab!$Q$6)</f>
        <v>0</v>
      </c>
      <c r="C1128" s="208" t="b">
        <v>0</v>
      </c>
    </row>
    <row r="1129" spans="1:3" x14ac:dyDescent="0.2">
      <c r="A1129" s="208" t="s">
        <v>2429</v>
      </c>
      <c r="B1129" t="b">
        <f>IF(ISBLANK(NeoBerLab!$Q$7),"",NeoBerLab!$Q$7)</f>
        <v>0</v>
      </c>
      <c r="C1129" s="208" t="b">
        <v>0</v>
      </c>
    </row>
    <row r="1130" spans="1:3" x14ac:dyDescent="0.2">
      <c r="A1130" s="208" t="s">
        <v>2430</v>
      </c>
      <c r="B1130" t="b">
        <f>IF(ISBLANK(NeoBerLab!$Q$8),"",NeoBerLab!$Q$8)</f>
        <v>0</v>
      </c>
      <c r="C1130" s="208" t="b">
        <v>0</v>
      </c>
    </row>
    <row r="1131" spans="1:3" x14ac:dyDescent="0.2">
      <c r="A1131" s="208" t="s">
        <v>2431</v>
      </c>
      <c r="B1131" t="b">
        <f>IF(ISBLANK(NeoBerLab!$Q$9),"",NeoBerLab!$Q$9)</f>
        <v>0</v>
      </c>
      <c r="C1131" s="208" t="b">
        <v>0</v>
      </c>
    </row>
    <row r="1132" spans="1:3" x14ac:dyDescent="0.2">
      <c r="A1132" s="208" t="s">
        <v>2432</v>
      </c>
      <c r="B1132" t="b">
        <f>IF(ISBLANK(NeoBerLab!$Q$10),"",NeoBerLab!$Q$10)</f>
        <v>0</v>
      </c>
      <c r="C1132" s="208" t="b">
        <v>0</v>
      </c>
    </row>
    <row r="1133" spans="1:3" x14ac:dyDescent="0.2">
      <c r="A1133" s="208" t="s">
        <v>2433</v>
      </c>
      <c r="B1133" t="b">
        <f>IF(ISBLANK(NeoBerLab!$Q$11),"",NeoBerLab!$Q$11)</f>
        <v>0</v>
      </c>
      <c r="C1133" s="208" t="b">
        <v>0</v>
      </c>
    </row>
    <row r="1134" spans="1:3" x14ac:dyDescent="0.2">
      <c r="A1134" s="208" t="s">
        <v>2434</v>
      </c>
      <c r="B1134" t="b">
        <f>IF(ISBLANK(NeoBerLab!$Q$12),"",NeoBerLab!$Q$12)</f>
        <v>0</v>
      </c>
      <c r="C1134" s="208" t="b">
        <v>0</v>
      </c>
    </row>
    <row r="1135" spans="1:3" x14ac:dyDescent="0.2">
      <c r="A1135" s="208" t="s">
        <v>2435</v>
      </c>
      <c r="B1135" t="b">
        <f>IF(ISBLANK(NeoBerLab!$Q$13),"",NeoBerLab!$Q$13)</f>
        <v>0</v>
      </c>
      <c r="C1135" s="208" t="b">
        <v>0</v>
      </c>
    </row>
    <row r="1136" spans="1:3" x14ac:dyDescent="0.2">
      <c r="A1136" s="208" t="s">
        <v>2436</v>
      </c>
      <c r="B1136" t="b">
        <f>IF(ISBLANK(NeoBerLab!$Q$14),"",NeoBerLab!$Q$14)</f>
        <v>0</v>
      </c>
      <c r="C1136" s="208" t="b">
        <v>0</v>
      </c>
    </row>
    <row r="1137" spans="1:3" x14ac:dyDescent="0.2">
      <c r="A1137" s="208" t="s">
        <v>2437</v>
      </c>
      <c r="B1137" t="b">
        <f>IF(ISBLANK(NeoBerLab!$Q$15),"",NeoBerLab!$Q$15)</f>
        <v>0</v>
      </c>
      <c r="C1137" s="208" t="b">
        <v>0</v>
      </c>
    </row>
    <row r="1138" spans="1:3" x14ac:dyDescent="0.2">
      <c r="A1138" s="208" t="s">
        <v>2438</v>
      </c>
      <c r="B1138" s="208" t="b">
        <f>IF(ISBLANK(NeoBerLab!$Q$16),"",NeoBerLab!$Q$16)</f>
        <v>0</v>
      </c>
      <c r="C1138" s="208" t="b">
        <v>0</v>
      </c>
    </row>
    <row r="1139" spans="1:3" x14ac:dyDescent="0.2">
      <c r="A1139" s="208" t="s">
        <v>2439</v>
      </c>
      <c r="B1139" t="b">
        <f>IF(ISBLANK(NeoBerLab!$Q$17),"",NeoBerLab!$Q$17)</f>
        <v>0</v>
      </c>
      <c r="C1139" s="208" t="b">
        <v>0</v>
      </c>
    </row>
    <row r="1140" spans="1:3" x14ac:dyDescent="0.2">
      <c r="A1140" s="208" t="s">
        <v>2440</v>
      </c>
      <c r="B1140" t="b">
        <f>IF(ISBLANK(NeoBerLab!$Q$18),"",NeoBerLab!$Q$18)</f>
        <v>0</v>
      </c>
      <c r="C1140" s="208" t="b">
        <v>0</v>
      </c>
    </row>
    <row r="1141" spans="1:3" x14ac:dyDescent="0.2">
      <c r="A1141" s="208" t="s">
        <v>2441</v>
      </c>
      <c r="B1141" t="b">
        <f>IF(ISBLANK(NeoBerLab!$Q$19),"",NeoBerLab!$Q$19)</f>
        <v>0</v>
      </c>
      <c r="C1141" s="208" t="b">
        <v>0</v>
      </c>
    </row>
    <row r="1142" spans="1:3" x14ac:dyDescent="0.2">
      <c r="A1142" s="208" t="s">
        <v>2442</v>
      </c>
      <c r="B1142" t="b">
        <f>IF(ISBLANK(NeoBerLab!$Q$20),"",NeoBerLab!$Q$20)</f>
        <v>0</v>
      </c>
      <c r="C1142" s="208" t="b">
        <v>0</v>
      </c>
    </row>
    <row r="1143" spans="1:3" x14ac:dyDescent="0.2">
      <c r="A1143" s="208" t="s">
        <v>2443</v>
      </c>
      <c r="B1143" t="b">
        <f>IF(ISBLANK(NeoBerLab!$Q$21),"",NeoBerLab!$Q$21)</f>
        <v>0</v>
      </c>
      <c r="C1143" s="208" t="b">
        <v>0</v>
      </c>
    </row>
    <row r="1144" spans="1:3" x14ac:dyDescent="0.2">
      <c r="A1144" s="208" t="s">
        <v>2444</v>
      </c>
      <c r="B1144" t="b">
        <f>IF(ISBLANK(NeoBerLab!$Q$22),"",NeoBerLab!$Q$22)</f>
        <v>0</v>
      </c>
      <c r="C1144" s="208" t="b">
        <v>0</v>
      </c>
    </row>
    <row r="1145" spans="1:3" x14ac:dyDescent="0.2">
      <c r="A1145" s="208" t="s">
        <v>2445</v>
      </c>
      <c r="B1145" t="b">
        <f>IF(ISBLANK(NeoBerLab!$Q$23),"",NeoBerLab!$Q$23)</f>
        <v>0</v>
      </c>
      <c r="C1145" s="208" t="b">
        <v>0</v>
      </c>
    </row>
    <row r="1146" spans="1:3" x14ac:dyDescent="0.2">
      <c r="A1146" s="208" t="s">
        <v>2446</v>
      </c>
      <c r="B1146" t="b">
        <f>IF(ISBLANK(NeoBerLab!$Q$24),"",NeoBerLab!$Q$24)</f>
        <v>0</v>
      </c>
      <c r="C1146" s="208" t="b">
        <v>0</v>
      </c>
    </row>
    <row r="1147" spans="1:3" x14ac:dyDescent="0.2">
      <c r="A1147" s="208" t="s">
        <v>2447</v>
      </c>
      <c r="B1147" t="b">
        <f>IF(ISBLANK(NeoBerLab!$Q$25),"",NeoBerLab!$Q$25)</f>
        <v>0</v>
      </c>
      <c r="C1147" s="208" t="b">
        <v>0</v>
      </c>
    </row>
    <row r="1148" spans="1:3" x14ac:dyDescent="0.2">
      <c r="A1148" s="208" t="s">
        <v>2448</v>
      </c>
      <c r="B1148" t="b">
        <f>IF(ISBLANK(NeoBerLab!$Q$26),"",NeoBerLab!$Q$26)</f>
        <v>0</v>
      </c>
      <c r="C1148" s="208" t="b">
        <v>0</v>
      </c>
    </row>
    <row r="1149" spans="1:3" x14ac:dyDescent="0.2">
      <c r="A1149" s="208" t="s">
        <v>2449</v>
      </c>
      <c r="B1149" t="b">
        <f>IF(ISBLANK(NeoBerLab!$Q$27),"",NeoBerLab!$Q$27)</f>
        <v>0</v>
      </c>
      <c r="C1149" s="208" t="b">
        <v>0</v>
      </c>
    </row>
    <row r="1150" spans="1:3" x14ac:dyDescent="0.2">
      <c r="A1150" s="208" t="s">
        <v>2450</v>
      </c>
      <c r="B1150" t="b">
        <f>IF(ISBLANK(NeoBerLab!$Q$28),"",NeoBerLab!$Q$28)</f>
        <v>0</v>
      </c>
      <c r="C1150" s="208" t="b">
        <v>0</v>
      </c>
    </row>
    <row r="1151" spans="1:3" x14ac:dyDescent="0.2">
      <c r="A1151" s="208" t="s">
        <v>2451</v>
      </c>
      <c r="B1151" t="b">
        <f>IF(ISBLANK(NeoBerLab!$Q$29),"",NeoBerLab!$Q$29)</f>
        <v>0</v>
      </c>
      <c r="C1151" s="208" t="b">
        <v>0</v>
      </c>
    </row>
    <row r="1152" spans="1:3" x14ac:dyDescent="0.2">
      <c r="A1152" s="208" t="s">
        <v>2452</v>
      </c>
      <c r="B1152" t="b">
        <f>IF(ISBLANK(NeoBerLab!$Q$30),"",NeoBerLab!$Q$30)</f>
        <v>0</v>
      </c>
      <c r="C1152" s="208" t="b">
        <v>0</v>
      </c>
    </row>
    <row r="1153" spans="1:3" x14ac:dyDescent="0.2">
      <c r="A1153" s="208" t="s">
        <v>2453</v>
      </c>
      <c r="B1153" t="b">
        <f>IF(ISBLANK(NeoBerLab!$Q$31),"",NeoBerLab!$Q$31)</f>
        <v>0</v>
      </c>
      <c r="C1153" s="208" t="b">
        <v>0</v>
      </c>
    </row>
    <row r="1154" spans="1:3" x14ac:dyDescent="0.2">
      <c r="A1154" s="208" t="s">
        <v>2454</v>
      </c>
      <c r="B1154" t="b">
        <f>IF(ISBLANK(NeoBerLab!$Q$32),"",NeoBerLab!$Q$32)</f>
        <v>0</v>
      </c>
      <c r="C1154" s="208" t="b">
        <v>0</v>
      </c>
    </row>
    <row r="1155" spans="1:3" x14ac:dyDescent="0.2">
      <c r="A1155" s="208" t="s">
        <v>2455</v>
      </c>
      <c r="B1155" t="b">
        <f>IF(ISBLANK(NeoBerLab!$Q$33),"",NeoBerLab!$Q$33)</f>
        <v>0</v>
      </c>
      <c r="C1155" s="208" t="b">
        <v>0</v>
      </c>
    </row>
    <row r="1156" spans="1:3" x14ac:dyDescent="0.2">
      <c r="A1156" s="208" t="s">
        <v>2456</v>
      </c>
      <c r="B1156" t="b">
        <f>IF(ISBLANK(NeoBerLab!$Q$34),"",NeoBerLab!$Q$34)</f>
        <v>0</v>
      </c>
      <c r="C1156" s="208" t="b">
        <v>0</v>
      </c>
    </row>
    <row r="1157" spans="1:3" x14ac:dyDescent="0.2">
      <c r="A1157" s="208" t="s">
        <v>2457</v>
      </c>
      <c r="B1157" t="b">
        <f>IF(ISBLANK(NeoBerLab!$S$4),"",NeoBerLab!$S$4)</f>
        <v>0</v>
      </c>
      <c r="C1157" s="208" t="b">
        <v>0</v>
      </c>
    </row>
    <row r="1158" spans="1:3" x14ac:dyDescent="0.2">
      <c r="A1158" s="208" t="s">
        <v>2458</v>
      </c>
      <c r="B1158" t="b">
        <f>IF(ISBLANK(NeoBerLab!$S$5),"",NeoBerLab!$S$5)</f>
        <v>0</v>
      </c>
      <c r="C1158" s="208" t="b">
        <v>0</v>
      </c>
    </row>
    <row r="1159" spans="1:3" x14ac:dyDescent="0.2">
      <c r="A1159" s="208" t="s">
        <v>2459</v>
      </c>
      <c r="B1159" t="b">
        <f>IF(ISBLANK(NeoBerLab!$S$6),"",NeoBerLab!$S$6)</f>
        <v>0</v>
      </c>
      <c r="C1159" s="208" t="b">
        <v>0</v>
      </c>
    </row>
    <row r="1160" spans="1:3" x14ac:dyDescent="0.2">
      <c r="A1160" s="208" t="s">
        <v>2460</v>
      </c>
      <c r="B1160" t="b">
        <f>IF(ISBLANK(NeoBerLab!$S$7),"",NeoBerLab!$S$7)</f>
        <v>0</v>
      </c>
      <c r="C1160" s="208" t="b">
        <v>0</v>
      </c>
    </row>
    <row r="1161" spans="1:3" x14ac:dyDescent="0.2">
      <c r="A1161" s="208" t="s">
        <v>2461</v>
      </c>
      <c r="B1161" t="b">
        <f>IF(ISBLANK(NeoBerLab!$S$8),"",NeoBerLab!$S$8)</f>
        <v>0</v>
      </c>
      <c r="C1161" s="208" t="b">
        <v>0</v>
      </c>
    </row>
    <row r="1162" spans="1:3" x14ac:dyDescent="0.2">
      <c r="A1162" s="208" t="s">
        <v>2462</v>
      </c>
      <c r="B1162" t="b">
        <f>IF(ISBLANK(NeoBerLab!$S$9),"",NeoBerLab!$S$9)</f>
        <v>0</v>
      </c>
      <c r="C1162" s="208" t="b">
        <v>0</v>
      </c>
    </row>
    <row r="1163" spans="1:3" x14ac:dyDescent="0.2">
      <c r="A1163" s="208" t="s">
        <v>2463</v>
      </c>
      <c r="B1163" t="b">
        <f>IF(ISBLANK(NeoBerLab!$S$10),"",NeoBerLab!$S$10)</f>
        <v>0</v>
      </c>
      <c r="C1163" s="208" t="b">
        <v>0</v>
      </c>
    </row>
    <row r="1164" spans="1:3" x14ac:dyDescent="0.2">
      <c r="A1164" s="208" t="s">
        <v>2464</v>
      </c>
      <c r="B1164" t="b">
        <f>IF(ISBLANK(NeoBerLab!$S$11),"",NeoBerLab!$S$11)</f>
        <v>0</v>
      </c>
      <c r="C1164" s="208" t="b">
        <v>0</v>
      </c>
    </row>
    <row r="1165" spans="1:3" x14ac:dyDescent="0.2">
      <c r="A1165" s="208" t="s">
        <v>2465</v>
      </c>
      <c r="B1165" t="b">
        <f>IF(ISBLANK(NeoBerLab!$S$12),"",NeoBerLab!$S$12)</f>
        <v>0</v>
      </c>
      <c r="C1165" s="208" t="b">
        <v>0</v>
      </c>
    </row>
    <row r="1166" spans="1:3" x14ac:dyDescent="0.2">
      <c r="A1166" s="208" t="s">
        <v>2466</v>
      </c>
      <c r="B1166" t="b">
        <f>IF(ISBLANK(NeoBerLab!$S$13),"",NeoBerLab!$S$13)</f>
        <v>0</v>
      </c>
      <c r="C1166" s="208" t="b">
        <v>0</v>
      </c>
    </row>
    <row r="1167" spans="1:3" x14ac:dyDescent="0.2">
      <c r="A1167" s="208" t="s">
        <v>2467</v>
      </c>
      <c r="B1167" t="b">
        <f>IF(ISBLANK(NeoBerLab!$S$14),"",NeoBerLab!$S$14)</f>
        <v>0</v>
      </c>
      <c r="C1167" s="208" t="b">
        <v>0</v>
      </c>
    </row>
    <row r="1168" spans="1:3" x14ac:dyDescent="0.2">
      <c r="A1168" s="208" t="s">
        <v>2468</v>
      </c>
      <c r="B1168" t="b">
        <f>IF(ISBLANK(NeoBerLab!$S$15),"",NeoBerLab!$S$15)</f>
        <v>0</v>
      </c>
      <c r="C1168" s="208" t="b">
        <v>0</v>
      </c>
    </row>
    <row r="1169" spans="1:3" x14ac:dyDescent="0.2">
      <c r="A1169" s="208" t="s">
        <v>2469</v>
      </c>
      <c r="B1169" t="b">
        <f>IF(ISBLANK(NeoBerLab!$S$16),"",NeoBerLab!$S$16)</f>
        <v>0</v>
      </c>
      <c r="C1169" s="208" t="b">
        <v>0</v>
      </c>
    </row>
    <row r="1170" spans="1:3" x14ac:dyDescent="0.2">
      <c r="A1170" s="208" t="s">
        <v>2470</v>
      </c>
      <c r="B1170" t="b">
        <f>IF(ISBLANK(NeoBerLab!$S$17),"",NeoBerLab!$S$17)</f>
        <v>0</v>
      </c>
      <c r="C1170" s="208" t="b">
        <v>0</v>
      </c>
    </row>
    <row r="1171" spans="1:3" x14ac:dyDescent="0.2">
      <c r="A1171" s="208" t="s">
        <v>2471</v>
      </c>
      <c r="B1171" t="b">
        <f>IF(ISBLANK(NeoBerLab!$S$18),"",NeoBerLab!$S$18)</f>
        <v>0</v>
      </c>
      <c r="C1171" s="208" t="b">
        <v>0</v>
      </c>
    </row>
    <row r="1172" spans="1:3" x14ac:dyDescent="0.2">
      <c r="A1172" s="208" t="s">
        <v>2472</v>
      </c>
      <c r="B1172" t="b">
        <f>IF(ISBLANK(NeoBerLab!$S$19),"",NeoBerLab!$S$19)</f>
        <v>0</v>
      </c>
      <c r="C1172" s="208" t="b">
        <v>0</v>
      </c>
    </row>
    <row r="1173" spans="1:3" x14ac:dyDescent="0.2">
      <c r="A1173" s="208" t="s">
        <v>2473</v>
      </c>
      <c r="B1173" t="b">
        <f>IF(ISBLANK(NeoBerLab!$S$20),"",NeoBerLab!$S$20)</f>
        <v>0</v>
      </c>
      <c r="C1173" s="208" t="b">
        <v>0</v>
      </c>
    </row>
    <row r="1174" spans="1:3" x14ac:dyDescent="0.2">
      <c r="A1174" s="208" t="s">
        <v>2474</v>
      </c>
      <c r="B1174" t="b">
        <f>IF(ISBLANK(NeoBerLab!$S$21),"",NeoBerLab!$S$21)</f>
        <v>0</v>
      </c>
      <c r="C1174" s="208" t="b">
        <v>0</v>
      </c>
    </row>
    <row r="1175" spans="1:3" x14ac:dyDescent="0.2">
      <c r="A1175" s="208" t="s">
        <v>2475</v>
      </c>
      <c r="B1175" t="b">
        <f>IF(ISBLANK(NeoBerLab!$S$22),"",NeoBerLab!$S$22)</f>
        <v>0</v>
      </c>
      <c r="C1175" s="208" t="b">
        <v>0</v>
      </c>
    </row>
    <row r="1176" spans="1:3" x14ac:dyDescent="0.2">
      <c r="A1176" s="208" t="s">
        <v>2476</v>
      </c>
      <c r="B1176" t="b">
        <f>IF(ISBLANK(NeoBerLab!$S$23),"",NeoBerLab!$S$23)</f>
        <v>0</v>
      </c>
      <c r="C1176" s="208" t="b">
        <v>0</v>
      </c>
    </row>
    <row r="1177" spans="1:3" x14ac:dyDescent="0.2">
      <c r="A1177" s="208" t="s">
        <v>2477</v>
      </c>
      <c r="B1177" t="b">
        <f>IF(ISBLANK(NeoBerLab!$S$24),"",NeoBerLab!$S$24)</f>
        <v>0</v>
      </c>
      <c r="C1177" s="208" t="b">
        <v>0</v>
      </c>
    </row>
    <row r="1178" spans="1:3" x14ac:dyDescent="0.2">
      <c r="A1178" s="208" t="s">
        <v>2478</v>
      </c>
      <c r="B1178" t="b">
        <f>IF(ISBLANK(NeoBerLab!$S$25),"",NeoBerLab!$S$25)</f>
        <v>0</v>
      </c>
      <c r="C1178" s="208" t="b">
        <v>0</v>
      </c>
    </row>
    <row r="1179" spans="1:3" x14ac:dyDescent="0.2">
      <c r="A1179" s="208" t="s">
        <v>2479</v>
      </c>
      <c r="B1179" t="b">
        <f>IF(ISBLANK(NeoBerLab!$S$26),"",NeoBerLab!$S$26)</f>
        <v>0</v>
      </c>
      <c r="C1179" s="208" t="b">
        <v>0</v>
      </c>
    </row>
    <row r="1180" spans="1:3" x14ac:dyDescent="0.2">
      <c r="A1180" s="208" t="s">
        <v>2480</v>
      </c>
      <c r="B1180" t="b">
        <f>IF(ISBLANK(NeoBerLab!$S$27),"",NeoBerLab!$S$27)</f>
        <v>0</v>
      </c>
      <c r="C1180" s="208" t="b">
        <v>0</v>
      </c>
    </row>
    <row r="1181" spans="1:3" x14ac:dyDescent="0.2">
      <c r="A1181" s="208" t="s">
        <v>2481</v>
      </c>
      <c r="B1181" t="b">
        <f>IF(ISBLANK(NeoBerLab!$S$28),"",NeoBerLab!$S$28)</f>
        <v>0</v>
      </c>
      <c r="C1181" s="208" t="b">
        <v>0</v>
      </c>
    </row>
    <row r="1182" spans="1:3" x14ac:dyDescent="0.2">
      <c r="A1182" s="208" t="s">
        <v>2482</v>
      </c>
      <c r="B1182" t="b">
        <f>IF(ISBLANK(NeoBerLab!$S$29),"",NeoBerLab!$S$29)</f>
        <v>0</v>
      </c>
      <c r="C1182" s="208" t="b">
        <v>0</v>
      </c>
    </row>
    <row r="1183" spans="1:3" x14ac:dyDescent="0.2">
      <c r="A1183" s="208" t="s">
        <v>2483</v>
      </c>
      <c r="B1183" t="b">
        <f>IF(ISBLANK(NeoBerLab!$S$30),"",NeoBerLab!$S$30)</f>
        <v>0</v>
      </c>
      <c r="C1183" s="208" t="b">
        <v>0</v>
      </c>
    </row>
    <row r="1184" spans="1:3" x14ac:dyDescent="0.2">
      <c r="A1184" s="208" t="s">
        <v>2484</v>
      </c>
      <c r="B1184" t="b">
        <f>IF(ISBLANK(NeoBerLab!$S$31),"",NeoBerLab!$S$31)</f>
        <v>0</v>
      </c>
      <c r="C1184" s="208" t="b">
        <v>0</v>
      </c>
    </row>
    <row r="1185" spans="1:4" x14ac:dyDescent="0.2">
      <c r="A1185" s="208" t="s">
        <v>2485</v>
      </c>
      <c r="B1185" t="b">
        <f>IF(ISBLANK(NeoBerLab!$S$32),"",NeoBerLab!$S$32)</f>
        <v>0</v>
      </c>
      <c r="C1185" s="208" t="b">
        <v>0</v>
      </c>
    </row>
    <row r="1186" spans="1:4" x14ac:dyDescent="0.2">
      <c r="A1186" s="208" t="s">
        <v>2486</v>
      </c>
      <c r="B1186" t="b">
        <f>IF(ISBLANK(NeoBerLab!$S$33),"",NeoBerLab!$S$33)</f>
        <v>0</v>
      </c>
      <c r="C1186" s="208" t="b">
        <v>0</v>
      </c>
    </row>
    <row r="1187" spans="1:4" x14ac:dyDescent="0.2">
      <c r="A1187" s="208" t="s">
        <v>2487</v>
      </c>
      <c r="B1187" t="b">
        <f>IF(ISBLANK(NeoBerLab!$S$34),"",NeoBerLab!$S$34)</f>
        <v>0</v>
      </c>
      <c r="C1187" s="208" t="b">
        <v>0</v>
      </c>
    </row>
    <row r="1188" spans="1:4" x14ac:dyDescent="0.2">
      <c r="A1188" s="208" t="s">
        <v>2488</v>
      </c>
      <c r="B1188" t="str">
        <f>IF(ISBLANK(NeoBerLab!$D$38),"",NeoBerLab!$D$38)</f>
        <v/>
      </c>
      <c r="C1188" s="99"/>
    </row>
    <row r="1189" spans="1:4" x14ac:dyDescent="0.2">
      <c r="A1189" s="208" t="s">
        <v>2489</v>
      </c>
      <c r="B1189" t="b">
        <f>IF(ISBLANK(NeoBerLab!$C$4),"",NeoBerLab!$C$4)</f>
        <v>0</v>
      </c>
      <c r="C1189" s="208" t="b">
        <v>0</v>
      </c>
    </row>
    <row r="1190" spans="1:4" x14ac:dyDescent="0.2">
      <c r="A1190" s="208" t="s">
        <v>2490</v>
      </c>
      <c r="B1190" t="b">
        <f>IF(ISBLANK(NeoBerLab!$C$5),"",NeoBerLab!$C$5)</f>
        <v>0</v>
      </c>
      <c r="C1190" s="208" t="b">
        <v>0</v>
      </c>
    </row>
    <row r="1191" spans="1:4" x14ac:dyDescent="0.2">
      <c r="A1191" s="208" t="s">
        <v>2491</v>
      </c>
      <c r="B1191" t="b">
        <f>IF(ISBLANK(NeoBerLab!$C$6),"",NeoBerLab!$C$6)</f>
        <v>0</v>
      </c>
      <c r="C1191" s="208" t="b">
        <v>0</v>
      </c>
    </row>
    <row r="1192" spans="1:4" x14ac:dyDescent="0.2">
      <c r="A1192" s="208" t="s">
        <v>2492</v>
      </c>
      <c r="B1192" t="b">
        <f>IF(ISBLANK(NeoBerLab!$C$7),"",NeoBerLab!$C$7)</f>
        <v>0</v>
      </c>
      <c r="C1192" s="208" t="b">
        <v>0</v>
      </c>
    </row>
    <row r="1193" spans="1:4" x14ac:dyDescent="0.2">
      <c r="A1193" s="208" t="s">
        <v>2493</v>
      </c>
      <c r="B1193" t="b">
        <f>IF(ISBLANK(NeoBerLab!$C$8),"",NeoBerLab!$C$8)</f>
        <v>0</v>
      </c>
      <c r="C1193" s="208" t="b">
        <v>0</v>
      </c>
    </row>
    <row r="1194" spans="1:4" x14ac:dyDescent="0.2">
      <c r="A1194" s="208" t="s">
        <v>2494</v>
      </c>
      <c r="B1194" t="b">
        <f>IF(ISBLANK(NeoBerLab!$C$9),"",NeoBerLab!$C$9)</f>
        <v>0</v>
      </c>
      <c r="C1194" s="208" t="b">
        <v>0</v>
      </c>
    </row>
    <row r="1195" spans="1:4" s="208" customFormat="1" x14ac:dyDescent="0.2">
      <c r="A1195" s="208" t="s">
        <v>2495</v>
      </c>
      <c r="B1195" t="b">
        <f>IF(ISBLANK(NeoBerLab!$C$10),"",NeoBerLab!$C$10)</f>
        <v>0</v>
      </c>
      <c r="C1195" s="208" t="b">
        <v>0</v>
      </c>
      <c r="D1195"/>
    </row>
    <row r="1196" spans="1:4" s="208" customFormat="1" x14ac:dyDescent="0.2">
      <c r="A1196" s="208" t="s">
        <v>2496</v>
      </c>
      <c r="B1196" t="b">
        <f>IF(ISBLANK(NeoBerLab!$C$11),"",NeoBerLab!$C$11)</f>
        <v>0</v>
      </c>
      <c r="C1196" s="208" t="b">
        <v>0</v>
      </c>
    </row>
    <row r="1197" spans="1:4" s="208" customFormat="1" x14ac:dyDescent="0.2">
      <c r="A1197" s="208" t="s">
        <v>2497</v>
      </c>
      <c r="B1197" t="b">
        <f>IF(ISBLANK(NeoBerLab!$C$12),"",NeoBerLab!$C$12)</f>
        <v>0</v>
      </c>
      <c r="C1197" s="208" t="b">
        <v>0</v>
      </c>
    </row>
    <row r="1198" spans="1:4" x14ac:dyDescent="0.2">
      <c r="A1198" s="208" t="s">
        <v>2498</v>
      </c>
      <c r="B1198" t="b">
        <f>IF(ISBLANK(NeoBerLab!$C$13),"",NeoBerLab!$C$13)</f>
        <v>0</v>
      </c>
      <c r="C1198" s="208" t="b">
        <v>0</v>
      </c>
      <c r="D1198" s="208"/>
    </row>
    <row r="1199" spans="1:4" x14ac:dyDescent="0.2">
      <c r="A1199" s="208" t="s">
        <v>2499</v>
      </c>
      <c r="B1199" t="b">
        <f>IF(ISBLANK(NeoBerLab!$C$14),"",NeoBerLab!$C$14)</f>
        <v>0</v>
      </c>
      <c r="C1199" s="208" t="b">
        <v>0</v>
      </c>
    </row>
    <row r="1200" spans="1:4" x14ac:dyDescent="0.2">
      <c r="A1200" s="208" t="s">
        <v>2500</v>
      </c>
      <c r="B1200" t="b">
        <f>IF(ISBLANK(NeoBerLab!$C$15),"",NeoBerLab!$C$15)</f>
        <v>0</v>
      </c>
      <c r="C1200" s="208" t="b">
        <v>0</v>
      </c>
    </row>
    <row r="1201" spans="1:4" x14ac:dyDescent="0.2">
      <c r="A1201" s="208" t="s">
        <v>2501</v>
      </c>
      <c r="B1201" t="b">
        <f>IF(ISBLANK(NeoBerLab!$C$16),"",NeoBerLab!$C$16)</f>
        <v>0</v>
      </c>
      <c r="C1201" s="208" t="b">
        <v>0</v>
      </c>
      <c r="D1201" s="98"/>
    </row>
    <row r="1202" spans="1:4" x14ac:dyDescent="0.2">
      <c r="A1202" s="208" t="s">
        <v>2502</v>
      </c>
      <c r="B1202" t="b">
        <f>IF(ISBLANK(NeoBerLab!$C$17),"",NeoBerLab!$C$17)</f>
        <v>0</v>
      </c>
      <c r="C1202" s="208" t="b">
        <v>0</v>
      </c>
    </row>
    <row r="1203" spans="1:4" x14ac:dyDescent="0.2">
      <c r="A1203" s="208" t="s">
        <v>2503</v>
      </c>
      <c r="B1203" t="b">
        <f>IF(ISBLANK(NeoBerLab!$C$18),"",NeoBerLab!$C$18)</f>
        <v>0</v>
      </c>
      <c r="C1203" s="208" t="b">
        <v>0</v>
      </c>
    </row>
    <row r="1204" spans="1:4" x14ac:dyDescent="0.2">
      <c r="A1204" s="208" t="s">
        <v>2504</v>
      </c>
      <c r="B1204" t="b">
        <f>IF(ISBLANK(NeoBerLab!$C$19),"",NeoBerLab!$C$19)</f>
        <v>0</v>
      </c>
      <c r="C1204" s="208" t="b">
        <v>0</v>
      </c>
    </row>
    <row r="1205" spans="1:4" x14ac:dyDescent="0.2">
      <c r="A1205" s="208" t="s">
        <v>2505</v>
      </c>
      <c r="B1205" t="b">
        <f>IF(ISBLANK(NeoBerLab!$C$20),"",NeoBerLab!$C$20)</f>
        <v>0</v>
      </c>
      <c r="C1205" s="208" t="b">
        <v>0</v>
      </c>
    </row>
    <row r="1206" spans="1:4" x14ac:dyDescent="0.2">
      <c r="A1206" s="208" t="s">
        <v>2506</v>
      </c>
      <c r="B1206" t="b">
        <f>IF(ISBLANK(NeoBerLab!$C$21),"",NeoBerLab!$C$21)</f>
        <v>0</v>
      </c>
      <c r="C1206" s="208" t="b">
        <v>0</v>
      </c>
    </row>
    <row r="1207" spans="1:4" x14ac:dyDescent="0.2">
      <c r="A1207" s="208" t="s">
        <v>2507</v>
      </c>
      <c r="B1207" t="b">
        <f>IF(ISBLANK(NeoBerLab!$C$22),"",NeoBerLab!$C$22)</f>
        <v>0</v>
      </c>
      <c r="C1207" s="208" t="b">
        <v>0</v>
      </c>
    </row>
    <row r="1208" spans="1:4" x14ac:dyDescent="0.2">
      <c r="A1208" s="208" t="s">
        <v>2508</v>
      </c>
      <c r="B1208" t="b">
        <f>IF(ISBLANK(NeoBerLab!$C$23),"",NeoBerLab!$C$23)</f>
        <v>0</v>
      </c>
      <c r="C1208" s="208" t="b">
        <v>0</v>
      </c>
    </row>
    <row r="1209" spans="1:4" x14ac:dyDescent="0.2">
      <c r="A1209" s="208" t="s">
        <v>2509</v>
      </c>
      <c r="B1209" t="b">
        <f>IF(ISBLANK(NeoBerLab!$C$24),"",NeoBerLab!$C$24)</f>
        <v>0</v>
      </c>
      <c r="C1209" s="208" t="b">
        <v>0</v>
      </c>
    </row>
    <row r="1210" spans="1:4" x14ac:dyDescent="0.2">
      <c r="A1210" s="208" t="s">
        <v>2510</v>
      </c>
      <c r="B1210" t="b">
        <f>IF(ISBLANK(NeoBerLab!$C$25),"",NeoBerLab!$C$25)</f>
        <v>0</v>
      </c>
      <c r="C1210" s="208" t="b">
        <v>0</v>
      </c>
    </row>
    <row r="1211" spans="1:4" x14ac:dyDescent="0.2">
      <c r="A1211" s="208" t="s">
        <v>2511</v>
      </c>
      <c r="B1211" t="b">
        <f>IF(ISBLANK(NeoBerLab!$C$26),"",NeoBerLab!$C$26)</f>
        <v>0</v>
      </c>
      <c r="C1211" s="208" t="b">
        <v>0</v>
      </c>
    </row>
    <row r="1212" spans="1:4" x14ac:dyDescent="0.2">
      <c r="A1212" s="208" t="s">
        <v>2512</v>
      </c>
      <c r="B1212" t="b">
        <f>IF(ISBLANK(NeoBerLab!$C$27),"",NeoBerLab!$C$27)</f>
        <v>0</v>
      </c>
      <c r="C1212" s="208" t="b">
        <v>0</v>
      </c>
    </row>
    <row r="1213" spans="1:4" x14ac:dyDescent="0.2">
      <c r="A1213" s="208" t="s">
        <v>2513</v>
      </c>
      <c r="B1213" t="b">
        <f>IF(ISBLANK(NeoBerLab!$C$28),"",NeoBerLab!$C$28)</f>
        <v>0</v>
      </c>
      <c r="C1213" s="208" t="b">
        <v>0</v>
      </c>
    </row>
    <row r="1214" spans="1:4" x14ac:dyDescent="0.2">
      <c r="A1214" s="208" t="s">
        <v>2514</v>
      </c>
      <c r="B1214" t="b">
        <f>IF(ISBLANK(NeoBerLab!$C$29),"",NeoBerLab!$C$29)</f>
        <v>0</v>
      </c>
      <c r="C1214" s="208" t="b">
        <v>0</v>
      </c>
    </row>
    <row r="1215" spans="1:4" x14ac:dyDescent="0.2">
      <c r="A1215" s="208" t="s">
        <v>2515</v>
      </c>
      <c r="B1215" t="b">
        <f>IF(ISBLANK(NeoBerLab!$C$30),"",NeoBerLab!$C$30)</f>
        <v>0</v>
      </c>
      <c r="C1215" s="208" t="b">
        <v>0</v>
      </c>
    </row>
    <row r="1216" spans="1:4" x14ac:dyDescent="0.2">
      <c r="A1216" s="208" t="s">
        <v>2516</v>
      </c>
      <c r="B1216" t="b">
        <f>IF(ISBLANK(NeoBerLab!$C$31),"",NeoBerLab!$C$31)</f>
        <v>0</v>
      </c>
      <c r="C1216" s="208" t="b">
        <v>0</v>
      </c>
    </row>
    <row r="1217" spans="1:3" x14ac:dyDescent="0.2">
      <c r="A1217" s="208" t="s">
        <v>2517</v>
      </c>
      <c r="B1217" t="b">
        <f>IF(ISBLANK(NeoBerLab!$C$32),"",NeoBerLab!$C$32)</f>
        <v>0</v>
      </c>
      <c r="C1217" s="208" t="b">
        <v>0</v>
      </c>
    </row>
    <row r="1218" spans="1:3" x14ac:dyDescent="0.2">
      <c r="A1218" s="208" t="s">
        <v>2518</v>
      </c>
      <c r="B1218" t="b">
        <f>IF(ISBLANK(NeoBerLab!$C$33),"",NeoBerLab!$C$33)</f>
        <v>0</v>
      </c>
      <c r="C1218" s="208" t="b">
        <v>0</v>
      </c>
    </row>
    <row r="1219" spans="1:3" x14ac:dyDescent="0.2">
      <c r="A1219" s="208" t="s">
        <v>2519</v>
      </c>
      <c r="B1219" t="b">
        <f>IF(ISBLANK(NeoBerLab!$C$34),"",NeoBerLab!$C$34)</f>
        <v>0</v>
      </c>
      <c r="C1219" s="208" t="b">
        <v>0</v>
      </c>
    </row>
    <row r="1220" spans="1:3" x14ac:dyDescent="0.2">
      <c r="A1220" s="208" t="s">
        <v>2520</v>
      </c>
      <c r="B1220" t="b">
        <f>IF(ISBLANK(NeoBerLab!$C$35),"",NeoBerLab!$C$35)</f>
        <v>0</v>
      </c>
      <c r="C1220" s="208" t="b">
        <v>0</v>
      </c>
    </row>
    <row r="1221" spans="1:3" s="208" customFormat="1" x14ac:dyDescent="0.2">
      <c r="A1221" s="208" t="s">
        <v>5419</v>
      </c>
      <c r="B1221" s="208" t="str">
        <f>IF(ISBLANK(PatDetails!$B$8),"",PatDetails!$B$8)</f>
        <v/>
      </c>
    </row>
    <row r="1222" spans="1:3" x14ac:dyDescent="0.2">
      <c r="A1222" s="208" t="s">
        <v>3284</v>
      </c>
      <c r="B1222" s="208">
        <f>IF(ISBLANK(PatDetails!$B$9),"",PatDetails!$B$9)</f>
        <v>0</v>
      </c>
      <c r="C1222" s="210">
        <v>0</v>
      </c>
    </row>
    <row r="1223" spans="1:3" x14ac:dyDescent="0.2">
      <c r="A1223" s="208" t="s">
        <v>4241</v>
      </c>
      <c r="B1223" s="208">
        <f>IF(ISBLANK(PatDetails!$B$11),"",PatDetails!$B$11)</f>
        <v>0</v>
      </c>
      <c r="C1223" s="210">
        <v>0</v>
      </c>
    </row>
    <row r="1224" spans="1:3" x14ac:dyDescent="0.2">
      <c r="A1224" s="208" t="s">
        <v>4242</v>
      </c>
      <c r="B1224" s="208">
        <f>IF(ISBLANK(PatDetails!$B$12),"",PatDetails!$B$12)</f>
        <v>0</v>
      </c>
      <c r="C1224" s="210">
        <v>0</v>
      </c>
    </row>
    <row r="1225" spans="1:3" x14ac:dyDescent="0.2">
      <c r="A1225" s="208" t="s">
        <v>2807</v>
      </c>
      <c r="B1225">
        <f>IF(ISBLANK(PatDetails!$B$6),"",PatDetails!$B$6)</f>
        <v>0</v>
      </c>
      <c r="C1225" s="210">
        <v>0</v>
      </c>
    </row>
    <row r="1226" spans="1:3" x14ac:dyDescent="0.2">
      <c r="A1226" s="208" t="s">
        <v>2808</v>
      </c>
      <c r="B1226">
        <f>IF(ISBLANK(PatDetails!$B$7),"",PatDetails!$B$7)</f>
        <v>0</v>
      </c>
      <c r="C1226" s="210">
        <v>0</v>
      </c>
    </row>
    <row r="1227" spans="1:3" x14ac:dyDescent="0.2">
      <c r="A1227" s="208" t="s">
        <v>2806</v>
      </c>
      <c r="B1227" s="11">
        <f>IF(ISBLANK(PatDetails!$B$10),"",PatDetails!$B$10)</f>
        <v>1462</v>
      </c>
      <c r="C1227" s="98">
        <f>EmptyDate()</f>
        <v>1462</v>
      </c>
    </row>
    <row r="1228" spans="1:3" x14ac:dyDescent="0.2">
      <c r="A1228" s="208" t="s">
        <v>1670</v>
      </c>
      <c r="B1228" t="b">
        <f>IF(ISBLANK(PedBerAfspr!$D$11),"",PedBerAfspr!$D$11)</f>
        <v>0</v>
      </c>
      <c r="C1228" t="b">
        <v>0</v>
      </c>
    </row>
    <row r="1229" spans="1:3" x14ac:dyDescent="0.2">
      <c r="A1229" s="208" t="s">
        <v>1671</v>
      </c>
      <c r="B1229" t="b">
        <f>IF(ISBLANK(PedBerAfspr!$D$12),"",PedBerAfspr!$D$12)</f>
        <v>0</v>
      </c>
      <c r="C1229" s="208" t="b">
        <v>0</v>
      </c>
    </row>
    <row r="1230" spans="1:3" x14ac:dyDescent="0.2">
      <c r="A1230" s="208" t="s">
        <v>1672</v>
      </c>
      <c r="B1230" t="b">
        <f>IF(ISBLANK(PedBerAfspr!$D$13),"",PedBerAfspr!$D$13)</f>
        <v>0</v>
      </c>
      <c r="C1230" s="208" t="b">
        <v>0</v>
      </c>
    </row>
    <row r="1231" spans="1:3" x14ac:dyDescent="0.2">
      <c r="A1231" s="208" t="s">
        <v>1673</v>
      </c>
      <c r="B1231" t="b">
        <f>IF(ISBLANK(PedBerAfspr!$D$14),"",PedBerAfspr!$D$14)</f>
        <v>0</v>
      </c>
      <c r="C1231" s="208" t="b">
        <v>0</v>
      </c>
    </row>
    <row r="1232" spans="1:3" x14ac:dyDescent="0.2">
      <c r="A1232" s="208" t="s">
        <v>1674</v>
      </c>
      <c r="B1232" t="b">
        <f>IF(ISBLANK(PedBerAfspr!$B$10),"",PedBerAfspr!$B$10)</f>
        <v>0</v>
      </c>
      <c r="C1232" s="208" t="b">
        <v>0</v>
      </c>
    </row>
    <row r="1233" spans="1:3" x14ac:dyDescent="0.2">
      <c r="A1233" s="208" t="s">
        <v>1675</v>
      </c>
      <c r="B1233" t="b">
        <f>IF(ISBLANK(PedBerAfspr!$F$7),"",PedBerAfspr!$F$7)</f>
        <v>0</v>
      </c>
      <c r="C1233" s="208" t="b">
        <v>0</v>
      </c>
    </row>
    <row r="1234" spans="1:3" x14ac:dyDescent="0.2">
      <c r="A1234" s="208" t="s">
        <v>1676</v>
      </c>
      <c r="B1234" t="b">
        <f>IF(ISBLANK(PedBerAfspr!$B$20),"",PedBerAfspr!$B$20)</f>
        <v>0</v>
      </c>
      <c r="C1234" s="208" t="b">
        <v>0</v>
      </c>
    </row>
    <row r="1235" spans="1:3" x14ac:dyDescent="0.2">
      <c r="A1235" s="208" t="s">
        <v>1677</v>
      </c>
      <c r="B1235" t="b">
        <f>IF(ISBLANK(PedBerAfspr!$F$10),"",PedBerAfspr!$F$10)</f>
        <v>0</v>
      </c>
      <c r="C1235" s="208" t="b">
        <v>0</v>
      </c>
    </row>
    <row r="1236" spans="1:3" x14ac:dyDescent="0.2">
      <c r="A1236" s="208" t="s">
        <v>1678</v>
      </c>
      <c r="B1236" t="b">
        <f>IF(ISBLANK(PedBerAfspr!$B$21),"",PedBerAfspr!$B$21)</f>
        <v>0</v>
      </c>
      <c r="C1236" s="208" t="b">
        <v>0</v>
      </c>
    </row>
    <row r="1237" spans="1:3" x14ac:dyDescent="0.2">
      <c r="A1237" s="208" t="s">
        <v>1679</v>
      </c>
      <c r="B1237" t="b">
        <f>IF(ISBLANK(PedBerAfspr!$F$12),"",PedBerAfspr!$F$12)</f>
        <v>0</v>
      </c>
      <c r="C1237" s="208" t="b">
        <v>0</v>
      </c>
    </row>
    <row r="1238" spans="1:3" x14ac:dyDescent="0.2">
      <c r="A1238" s="208" t="s">
        <v>1680</v>
      </c>
      <c r="B1238" t="b">
        <f>IF(ISBLANK(PedBerAfspr!$B$42),"",PedBerAfspr!$B$42)</f>
        <v>0</v>
      </c>
      <c r="C1238" s="208" t="b">
        <v>0</v>
      </c>
    </row>
    <row r="1239" spans="1:3" x14ac:dyDescent="0.2">
      <c r="A1239" s="208" t="s">
        <v>1681</v>
      </c>
      <c r="B1239" t="b">
        <f>IF(ISBLANK(PedBerAfspr!$B$7),"",PedBerAfspr!$B$7)</f>
        <v>0</v>
      </c>
      <c r="C1239" s="208" t="b">
        <v>0</v>
      </c>
    </row>
    <row r="1240" spans="1:3" x14ac:dyDescent="0.2">
      <c r="A1240" s="208" t="s">
        <v>1682</v>
      </c>
      <c r="B1240" t="b">
        <f>IF(ISBLANK(PedBerAfspr!$F$15),"",PedBerAfspr!$F$15)</f>
        <v>0</v>
      </c>
      <c r="C1240" s="208" t="b">
        <v>0</v>
      </c>
    </row>
    <row r="1241" spans="1:3" x14ac:dyDescent="0.2">
      <c r="A1241" s="208" t="s">
        <v>1683</v>
      </c>
      <c r="B1241" t="b">
        <f>IF(ISBLANK(PedBerAfspr!$F$13),"",PedBerAfspr!$F$13)</f>
        <v>0</v>
      </c>
      <c r="C1241" s="208" t="b">
        <v>0</v>
      </c>
    </row>
    <row r="1242" spans="1:3" x14ac:dyDescent="0.2">
      <c r="A1242" s="208" t="s">
        <v>1684</v>
      </c>
      <c r="B1242" t="b">
        <f>IF(ISBLANK(PedBerAfspr!$B$24),"",PedBerAfspr!$B$24)</f>
        <v>0</v>
      </c>
      <c r="C1242" s="208" t="b">
        <v>0</v>
      </c>
    </row>
    <row r="1243" spans="1:3" x14ac:dyDescent="0.2">
      <c r="A1243" s="208" t="s">
        <v>1685</v>
      </c>
      <c r="B1243" t="b">
        <f>IF(ISBLANK(PedBerAfspr!$B$8),"",PedBerAfspr!$B$8)</f>
        <v>0</v>
      </c>
      <c r="C1243" s="208" t="b">
        <v>0</v>
      </c>
    </row>
    <row r="1244" spans="1:3" x14ac:dyDescent="0.2">
      <c r="A1244" s="208" t="s">
        <v>1686</v>
      </c>
      <c r="B1244" t="b">
        <f>IF(ISBLANK(PedBerAfspr!$B$39),"",PedBerAfspr!$B$39)</f>
        <v>0</v>
      </c>
      <c r="C1244" s="208" t="b">
        <v>0</v>
      </c>
    </row>
    <row r="1245" spans="1:3" x14ac:dyDescent="0.2">
      <c r="A1245" s="208" t="s">
        <v>1687</v>
      </c>
      <c r="B1245" t="b">
        <f>IF(ISBLANK(PedBerAfspr!$F$16),"",PedBerAfspr!$F$16)</f>
        <v>0</v>
      </c>
      <c r="C1245" s="208" t="b">
        <v>0</v>
      </c>
    </row>
    <row r="1246" spans="1:3" x14ac:dyDescent="0.2">
      <c r="A1246" s="208" t="s">
        <v>1688</v>
      </c>
      <c r="B1246" t="b">
        <f>IF(ISBLANK(PedBerAfspr!$F$9),"",PedBerAfspr!$F$9)</f>
        <v>0</v>
      </c>
      <c r="C1246" s="208" t="b">
        <v>0</v>
      </c>
    </row>
    <row r="1247" spans="1:3" x14ac:dyDescent="0.2">
      <c r="A1247" s="208" t="s">
        <v>1689</v>
      </c>
      <c r="B1247" t="b">
        <f>IF(ISBLANK(PedBerAfspr!$B$11),"",PedBerAfspr!$B$11)</f>
        <v>0</v>
      </c>
      <c r="C1247" s="208" t="b">
        <v>0</v>
      </c>
    </row>
    <row r="1248" spans="1:3" x14ac:dyDescent="0.2">
      <c r="A1248" s="208" t="s">
        <v>1690</v>
      </c>
      <c r="B1248" t="b">
        <f>IF(ISBLANK(PedBerAfspr!$B$15),"",PedBerAfspr!$B$15)</f>
        <v>0</v>
      </c>
      <c r="C1248" s="208" t="b">
        <v>0</v>
      </c>
    </row>
    <row r="1249" spans="1:3" x14ac:dyDescent="0.2">
      <c r="A1249" s="208" t="s">
        <v>1691</v>
      </c>
      <c r="B1249" t="b">
        <f>IF(ISBLANK(PedBerAfspr!$B$22),"",PedBerAfspr!$B$22)</f>
        <v>0</v>
      </c>
      <c r="C1249" s="208" t="b">
        <v>0</v>
      </c>
    </row>
    <row r="1250" spans="1:3" x14ac:dyDescent="0.2">
      <c r="A1250" s="208" t="s">
        <v>1692</v>
      </c>
      <c r="B1250" t="b">
        <f>IF(ISBLANK(PedBerAfspr!$B$23),"",PedBerAfspr!$B$23)</f>
        <v>0</v>
      </c>
      <c r="C1250" s="208" t="b">
        <v>0</v>
      </c>
    </row>
    <row r="1251" spans="1:3" x14ac:dyDescent="0.2">
      <c r="A1251" s="208" t="s">
        <v>1693</v>
      </c>
      <c r="B1251" t="b">
        <f>IF(ISBLANK(PedBerAfspr!$F$11),"",PedBerAfspr!$F$11)</f>
        <v>0</v>
      </c>
      <c r="C1251" s="208" t="b">
        <v>0</v>
      </c>
    </row>
    <row r="1252" spans="1:3" x14ac:dyDescent="0.2">
      <c r="A1252" s="208" t="s">
        <v>1694</v>
      </c>
      <c r="B1252" t="b">
        <f>IF(ISBLANK(PedBerAfspr!$B$36),"",PedBerAfspr!$B$36)</f>
        <v>0</v>
      </c>
      <c r="C1252" s="208" t="b">
        <v>0</v>
      </c>
    </row>
    <row r="1253" spans="1:3" x14ac:dyDescent="0.2">
      <c r="A1253" s="208" t="s">
        <v>1695</v>
      </c>
      <c r="B1253" t="b">
        <f>IF(ISBLANK(PedBerAfspr!$D$36),"",PedBerAfspr!$D$36)</f>
        <v>0</v>
      </c>
      <c r="C1253" s="208" t="b">
        <v>0</v>
      </c>
    </row>
    <row r="1254" spans="1:3" x14ac:dyDescent="0.2">
      <c r="A1254" s="208" t="s">
        <v>1696</v>
      </c>
      <c r="B1254" t="b">
        <f>IF(ISBLANK(PedBerAfspr!$B$37),"",PedBerAfspr!$B$37)</f>
        <v>0</v>
      </c>
      <c r="C1254" s="208" t="b">
        <v>0</v>
      </c>
    </row>
    <row r="1255" spans="1:3" x14ac:dyDescent="0.2">
      <c r="A1255" s="208" t="s">
        <v>1697</v>
      </c>
      <c r="B1255" t="b">
        <f>IF(ISBLANK(PedBerAfspr!$D$37),"",PedBerAfspr!$D$37)</f>
        <v>0</v>
      </c>
      <c r="C1255" s="208" t="b">
        <v>0</v>
      </c>
    </row>
    <row r="1256" spans="1:3" x14ac:dyDescent="0.2">
      <c r="A1256" s="208" t="s">
        <v>1698</v>
      </c>
      <c r="B1256" t="b">
        <f>IF(ISBLANK(PedBerAfspr!$B$43),"",PedBerAfspr!$B$43)</f>
        <v>0</v>
      </c>
      <c r="C1256" s="208" t="b">
        <v>0</v>
      </c>
    </row>
    <row r="1257" spans="1:3" x14ac:dyDescent="0.2">
      <c r="A1257" s="208" t="s">
        <v>1699</v>
      </c>
      <c r="B1257" t="b">
        <f>IF(ISBLANK(PedBerAfspr!$B$38),"",PedBerAfspr!$B$38)</f>
        <v>0</v>
      </c>
      <c r="C1257" s="208" t="b">
        <v>0</v>
      </c>
    </row>
    <row r="1258" spans="1:3" x14ac:dyDescent="0.2">
      <c r="A1258" s="208" t="s">
        <v>1700</v>
      </c>
      <c r="B1258" t="b">
        <f>IF(ISBLANK(PedBerAfspr!$D$38),"",PedBerAfspr!$D$38)</f>
        <v>0</v>
      </c>
      <c r="C1258" s="208" t="b">
        <v>0</v>
      </c>
    </row>
    <row r="1259" spans="1:3" x14ac:dyDescent="0.2">
      <c r="A1259" s="208" t="s">
        <v>1701</v>
      </c>
      <c r="B1259" t="b">
        <f>IF(ISBLANK(PedBerAfspr!$B$16),"",PedBerAfspr!$B$16)</f>
        <v>0</v>
      </c>
      <c r="C1259" s="208" t="b">
        <v>0</v>
      </c>
    </row>
    <row r="1260" spans="1:3" x14ac:dyDescent="0.2">
      <c r="A1260" s="208" t="s">
        <v>1702</v>
      </c>
      <c r="B1260" t="b">
        <f>IF(ISBLANK(PedBerAfspr!$B$17),"",PedBerAfspr!$B$17)</f>
        <v>0</v>
      </c>
      <c r="C1260" s="208" t="b">
        <v>0</v>
      </c>
    </row>
    <row r="1261" spans="1:3" x14ac:dyDescent="0.2">
      <c r="A1261" s="208" t="s">
        <v>1703</v>
      </c>
      <c r="B1261" t="b">
        <f>IF(ISBLANK(PedBerAfspr!$B$9),"",PedBerAfspr!$B$9)</f>
        <v>0</v>
      </c>
      <c r="C1261" s="208" t="b">
        <v>0</v>
      </c>
    </row>
    <row r="1262" spans="1:3" x14ac:dyDescent="0.2">
      <c r="A1262" s="208" t="s">
        <v>1704</v>
      </c>
      <c r="B1262" t="b">
        <f>IF(ISBLANK(PedBerAfspr!$B$44),"",PedBerAfspr!$B$44)</f>
        <v>0</v>
      </c>
      <c r="C1262" s="208" t="b">
        <v>0</v>
      </c>
    </row>
    <row r="1263" spans="1:3" x14ac:dyDescent="0.2">
      <c r="A1263" s="208" t="s">
        <v>1705</v>
      </c>
      <c r="B1263" t="b">
        <f>IF(ISBLANK(PedBerAfspr!$B$27),"",PedBerAfspr!$B$27)</f>
        <v>0</v>
      </c>
      <c r="C1263" s="208" t="b">
        <v>0</v>
      </c>
    </row>
    <row r="1264" spans="1:3" x14ac:dyDescent="0.2">
      <c r="A1264" s="208" t="s">
        <v>1706</v>
      </c>
      <c r="B1264" t="b">
        <f>IF(ISBLANK(PedBerAfspr!$B$30),"",PedBerAfspr!$B$30)</f>
        <v>0</v>
      </c>
      <c r="C1264" s="208" t="b">
        <v>0</v>
      </c>
    </row>
    <row r="1265" spans="1:3" x14ac:dyDescent="0.2">
      <c r="A1265" s="208" t="s">
        <v>1707</v>
      </c>
      <c r="B1265" t="b">
        <f>IF(ISBLANK(PedBerAfspr!$B$33),"",PedBerAfspr!$B$33)</f>
        <v>0</v>
      </c>
      <c r="C1265" s="208" t="b">
        <v>0</v>
      </c>
    </row>
    <row r="1266" spans="1:3" s="208" customFormat="1" x14ac:dyDescent="0.2">
      <c r="A1266" s="208" t="s">
        <v>1708</v>
      </c>
      <c r="B1266" t="b">
        <f>IF(ISBLANK(PedBerAfspr!$B$25),"",PedBerAfspr!$B$25)</f>
        <v>0</v>
      </c>
      <c r="C1266" s="208" t="b">
        <v>0</v>
      </c>
    </row>
    <row r="1267" spans="1:3" x14ac:dyDescent="0.2">
      <c r="A1267" s="208" t="s">
        <v>1709</v>
      </c>
      <c r="B1267" t="b">
        <f>IF(ISBLANK(PedBerAfspr!$F$8),"",PedBerAfspr!$F$8)</f>
        <v>0</v>
      </c>
      <c r="C1267" s="208" t="b">
        <v>0</v>
      </c>
    </row>
    <row r="1268" spans="1:3" x14ac:dyDescent="0.2">
      <c r="A1268" s="208" t="s">
        <v>1710</v>
      </c>
      <c r="B1268" t="b">
        <f>IF(ISBLANK(PedBerAfspr!$F$18),"",PedBerAfspr!$F$18)</f>
        <v>0</v>
      </c>
      <c r="C1268" s="208" t="b">
        <v>0</v>
      </c>
    </row>
    <row r="1269" spans="1:3" x14ac:dyDescent="0.2">
      <c r="A1269" s="208" t="s">
        <v>1711</v>
      </c>
      <c r="B1269" t="b">
        <f>IF(ISBLANK(PedBerAfspr!$F$14),"",PedBerAfspr!$F$14)</f>
        <v>0</v>
      </c>
      <c r="C1269" s="208" t="b">
        <v>0</v>
      </c>
    </row>
    <row r="1270" spans="1:3" x14ac:dyDescent="0.2">
      <c r="A1270" s="208" t="s">
        <v>1712</v>
      </c>
      <c r="B1270">
        <f>IF(ISBLANK(PedBerAfspr!$C$42),"",PedBerAfspr!$C$42)</f>
        <v>0</v>
      </c>
      <c r="C1270">
        <v>0</v>
      </c>
    </row>
    <row r="1271" spans="1:3" x14ac:dyDescent="0.2">
      <c r="A1271" s="208" t="s">
        <v>1713</v>
      </c>
      <c r="B1271">
        <f>IF(ISBLANK(PedBerAfspr!$C$7),"",PedBerAfspr!$C$7)</f>
        <v>0</v>
      </c>
      <c r="C1271">
        <v>0</v>
      </c>
    </row>
    <row r="1272" spans="1:3" x14ac:dyDescent="0.2">
      <c r="A1272" s="208" t="s">
        <v>1714</v>
      </c>
      <c r="B1272">
        <f>IF(ISBLANK(PedBerAfspr!$D$7),"",PedBerAfspr!$D$7)</f>
        <v>0</v>
      </c>
      <c r="C1272">
        <v>0</v>
      </c>
    </row>
    <row r="1273" spans="1:3" x14ac:dyDescent="0.2">
      <c r="A1273" s="208" t="s">
        <v>1715</v>
      </c>
      <c r="B1273">
        <f>IF(ISBLANK(PedBerAfspr!$C$8),"",PedBerAfspr!$C$8)</f>
        <v>0</v>
      </c>
      <c r="C1273">
        <v>0</v>
      </c>
    </row>
    <row r="1274" spans="1:3" x14ac:dyDescent="0.2">
      <c r="A1274" s="208" t="s">
        <v>1716</v>
      </c>
      <c r="B1274">
        <f>IF(ISBLANK(PedBerAfspr!$D$8),"",PedBerAfspr!$D$8)</f>
        <v>0</v>
      </c>
      <c r="C1274">
        <v>0</v>
      </c>
    </row>
    <row r="1275" spans="1:3" x14ac:dyDescent="0.2">
      <c r="A1275" s="208" t="s">
        <v>1717</v>
      </c>
      <c r="B1275">
        <f>IF(ISBLANK(PedBerAfspr!$D$40),"",PedBerAfspr!$D$40)</f>
        <v>0</v>
      </c>
      <c r="C1275">
        <v>0</v>
      </c>
    </row>
    <row r="1276" spans="1:3" x14ac:dyDescent="0.2">
      <c r="A1276" s="208" t="s">
        <v>1718</v>
      </c>
      <c r="B1276">
        <f>IF(ISBLANK(PedBerAfspr!$D$39),"",PedBerAfspr!$D$39)</f>
        <v>0</v>
      </c>
      <c r="C1276">
        <v>0</v>
      </c>
    </row>
    <row r="1277" spans="1:3" x14ac:dyDescent="0.2">
      <c r="A1277" s="208" t="s">
        <v>1719</v>
      </c>
      <c r="B1277">
        <f>IF(ISBLANK(PedBerAfspr!$G$16),"",PedBerAfspr!$G$16)</f>
        <v>0</v>
      </c>
      <c r="C1277">
        <v>0</v>
      </c>
    </row>
    <row r="1278" spans="1:3" x14ac:dyDescent="0.2">
      <c r="A1278" s="208" t="s">
        <v>1720</v>
      </c>
      <c r="B1278">
        <f>IF(ISBLANK(PedBerAfspr!$B$12),"",PedBerAfspr!$B$12)</f>
        <v>0</v>
      </c>
      <c r="C1278">
        <v>0</v>
      </c>
    </row>
    <row r="1279" spans="1:3" x14ac:dyDescent="0.2">
      <c r="A1279" s="208" t="s">
        <v>1721</v>
      </c>
      <c r="B1279" t="str">
        <f>IF(ISBLANK(PedBerAfspr!$F$17),"",PedBerAfspr!$F$17)</f>
        <v/>
      </c>
      <c r="C1279" s="99"/>
    </row>
    <row r="1280" spans="1:3" x14ac:dyDescent="0.2">
      <c r="A1280" s="212" t="s">
        <v>4624</v>
      </c>
      <c r="B1280" s="208">
        <f>IF(ISBLANK(PedBerAfspr!$C$43),"",PedBerAfspr!$C$43)</f>
        <v>0</v>
      </c>
      <c r="C1280" s="547" t="s">
        <v>4625</v>
      </c>
    </row>
    <row r="1281" spans="1:3" x14ac:dyDescent="0.2">
      <c r="A1281" s="208" t="s">
        <v>1722</v>
      </c>
      <c r="B1281">
        <f>IF(ISBLANK(PedBerAfspr!$C$9),"",PedBerAfspr!$C$9)</f>
        <v>0</v>
      </c>
      <c r="C1281">
        <v>0</v>
      </c>
    </row>
    <row r="1282" spans="1:3" x14ac:dyDescent="0.2">
      <c r="A1282" s="208" t="s">
        <v>1723</v>
      </c>
      <c r="B1282">
        <f>IF(ISBLANK(PedBerAfspr!$D$9),"",PedBerAfspr!$D$9)</f>
        <v>1</v>
      </c>
      <c r="C1282">
        <v>1</v>
      </c>
    </row>
    <row r="1283" spans="1:3" x14ac:dyDescent="0.2">
      <c r="A1283" s="208" t="s">
        <v>1724</v>
      </c>
      <c r="B1283">
        <f>IF(ISBLANK(PedBerAfspr!$D$29),"",PedBerAfspr!$D$29)</f>
        <v>1</v>
      </c>
      <c r="C1283">
        <v>1</v>
      </c>
    </row>
    <row r="1284" spans="1:3" x14ac:dyDescent="0.2">
      <c r="A1284" s="208" t="s">
        <v>1725</v>
      </c>
      <c r="B1284">
        <f>IF(ISBLANK(PedBerAfspr!$D$27),"",PedBerAfspr!$D$27)</f>
        <v>1</v>
      </c>
      <c r="C1284">
        <v>1</v>
      </c>
    </row>
    <row r="1285" spans="1:3" x14ac:dyDescent="0.2">
      <c r="A1285" s="208" t="s">
        <v>1726</v>
      </c>
      <c r="B1285">
        <f>IF(ISBLANK(PedBerAfspr!$D$28),"",PedBerAfspr!$D$28)</f>
        <v>1</v>
      </c>
      <c r="C1285">
        <v>1</v>
      </c>
    </row>
    <row r="1286" spans="1:3" x14ac:dyDescent="0.2">
      <c r="A1286" s="208" t="s">
        <v>1727</v>
      </c>
      <c r="B1286">
        <f>IF(ISBLANK(PedBerAfspr!$D$32),"",PedBerAfspr!$D$32)</f>
        <v>1</v>
      </c>
      <c r="C1286">
        <v>1</v>
      </c>
    </row>
    <row r="1287" spans="1:3" x14ac:dyDescent="0.2">
      <c r="A1287" s="208" t="s">
        <v>1728</v>
      </c>
      <c r="B1287">
        <f>IF(ISBLANK(PedBerAfspr!$D$30),"",PedBerAfspr!$D$30)</f>
        <v>1</v>
      </c>
      <c r="C1287">
        <v>1</v>
      </c>
    </row>
    <row r="1288" spans="1:3" x14ac:dyDescent="0.2">
      <c r="A1288" s="208" t="s">
        <v>1729</v>
      </c>
      <c r="B1288">
        <f>IF(ISBLANK(PedBerAfspr!$D$31),"",PedBerAfspr!$D$31)</f>
        <v>1</v>
      </c>
      <c r="C1288">
        <v>1</v>
      </c>
    </row>
    <row r="1289" spans="1:3" x14ac:dyDescent="0.2">
      <c r="A1289" s="208" t="s">
        <v>1730</v>
      </c>
      <c r="B1289">
        <f>IF(ISBLANK(PedBerAfspr!$D$35),"",PedBerAfspr!$D$35)</f>
        <v>1</v>
      </c>
      <c r="C1289">
        <v>1</v>
      </c>
    </row>
    <row r="1290" spans="1:3" x14ac:dyDescent="0.2">
      <c r="A1290" s="208" t="s">
        <v>1731</v>
      </c>
      <c r="B1290">
        <f>IF(ISBLANK(PedBerAfspr!$D$33),"",PedBerAfspr!$D$33)</f>
        <v>1</v>
      </c>
      <c r="C1290">
        <v>1</v>
      </c>
    </row>
    <row r="1291" spans="1:3" x14ac:dyDescent="0.2">
      <c r="A1291" s="208" t="s">
        <v>1732</v>
      </c>
      <c r="B1291">
        <f>IF(ISBLANK(PedBerAfspr!$D$34),"",PedBerAfspr!$D$34)</f>
        <v>1</v>
      </c>
      <c r="C1291">
        <v>1</v>
      </c>
    </row>
    <row r="1292" spans="1:3" x14ac:dyDescent="0.2">
      <c r="A1292" s="208" t="s">
        <v>2521</v>
      </c>
      <c r="B1292" t="str">
        <f>IF(ISBLANK(PedBerAfspr!$H$18),"",PedBerAfspr!$H$18)</f>
        <v/>
      </c>
      <c r="C1292">
        <v>0</v>
      </c>
    </row>
    <row r="1293" spans="1:3" x14ac:dyDescent="0.2">
      <c r="A1293" s="208" t="s">
        <v>1733</v>
      </c>
      <c r="B1293" t="str">
        <f>IF(ISBLANK(PedBerAfspr!$H$18),"",PedBerAfspr!$H$18)</f>
        <v/>
      </c>
      <c r="C1293" s="99"/>
    </row>
    <row r="1294" spans="1:3" x14ac:dyDescent="0.2">
      <c r="A1294" s="208" t="s">
        <v>1734</v>
      </c>
      <c r="B1294">
        <f>IF(ISBLANK(PedBerAfspr!$G$18),"",PedBerAfspr!$G$18)</f>
        <v>0</v>
      </c>
      <c r="C1294">
        <v>0</v>
      </c>
    </row>
    <row r="1295" spans="1:3" x14ac:dyDescent="0.2">
      <c r="A1295" s="208" t="s">
        <v>1556</v>
      </c>
      <c r="B1295" t="str">
        <f>IF(ISBLANK(PedBerAfspr!$F$17),"",PedBerAfspr!$F$17)</f>
        <v/>
      </c>
      <c r="C1295" s="99"/>
    </row>
    <row r="1296" spans="1:3" x14ac:dyDescent="0.2">
      <c r="A1296" s="208" t="s">
        <v>2522</v>
      </c>
      <c r="B1296">
        <f>IF(ISBLANK(PedBerEnt!$B$4),"",PedBerEnt!$B$4)</f>
        <v>1</v>
      </c>
      <c r="C1296">
        <v>1</v>
      </c>
    </row>
    <row r="1297" spans="1:3" x14ac:dyDescent="0.2">
      <c r="A1297" s="208" t="s">
        <v>2523</v>
      </c>
      <c r="B1297">
        <f>IF(ISBLANK(PedBerEnt!$B$5),"",PedBerEnt!$B$5)</f>
        <v>1</v>
      </c>
      <c r="C1297" s="208">
        <v>1</v>
      </c>
    </row>
    <row r="1298" spans="1:3" x14ac:dyDescent="0.2">
      <c r="A1298" s="208" t="s">
        <v>2524</v>
      </c>
      <c r="B1298">
        <f>IF(ISBLANK(PedBerEnt!$B$6),"",PedBerEnt!$B$6)</f>
        <v>1</v>
      </c>
      <c r="C1298" s="208">
        <v>1</v>
      </c>
    </row>
    <row r="1299" spans="1:3" x14ac:dyDescent="0.2">
      <c r="A1299" s="208" t="s">
        <v>2525</v>
      </c>
      <c r="B1299">
        <f>IF(ISBLANK(PedBerEnt!$B$7),"",PedBerEnt!$B$7)</f>
        <v>1</v>
      </c>
      <c r="C1299" s="208">
        <v>1</v>
      </c>
    </row>
    <row r="1300" spans="1:3" x14ac:dyDescent="0.2">
      <c r="A1300" s="208" t="s">
        <v>2526</v>
      </c>
      <c r="B1300">
        <f>IF(ISBLANK(PedBerEnt!$F$4),"",PedBerEnt!$F$4)</f>
        <v>1</v>
      </c>
      <c r="C1300" s="208">
        <v>1</v>
      </c>
    </row>
    <row r="1301" spans="1:3" x14ac:dyDescent="0.2">
      <c r="A1301" s="208" t="s">
        <v>2527</v>
      </c>
      <c r="B1301">
        <f>IF(ISBLANK(PedBerEnt!$F$5),"",PedBerEnt!$F$5)</f>
        <v>1</v>
      </c>
      <c r="C1301" s="208">
        <v>1</v>
      </c>
    </row>
    <row r="1302" spans="1:3" x14ac:dyDescent="0.2">
      <c r="A1302" s="208" t="s">
        <v>2528</v>
      </c>
      <c r="B1302">
        <f>IF(ISBLANK(PedBerEnt!$F$6),"",PedBerEnt!$F$6)</f>
        <v>1</v>
      </c>
      <c r="C1302" s="208">
        <v>1</v>
      </c>
    </row>
    <row r="1303" spans="1:3" x14ac:dyDescent="0.2">
      <c r="A1303" s="208" t="s">
        <v>2529</v>
      </c>
      <c r="B1303">
        <f>IF(ISBLANK(PedBerEnt!$F$7),"",PedBerEnt!$F$7)</f>
        <v>1</v>
      </c>
      <c r="C1303" s="208">
        <v>1</v>
      </c>
    </row>
    <row r="1304" spans="1:3" x14ac:dyDescent="0.2">
      <c r="A1304" s="208" t="s">
        <v>2530</v>
      </c>
      <c r="B1304" t="str">
        <f>IF(ISBLANK(PedBerEnt!$B$9),"",PedBerEnt!$B$9)</f>
        <v/>
      </c>
    </row>
    <row r="1305" spans="1:3" x14ac:dyDescent="0.2">
      <c r="A1305" s="208" t="s">
        <v>2531</v>
      </c>
      <c r="B1305">
        <f>IF(ISBLANK(PedBerEnt!$F$3),"",PedBerEnt!$F$3)</f>
        <v>1</v>
      </c>
      <c r="C1305">
        <v>1</v>
      </c>
    </row>
    <row r="1306" spans="1:3" x14ac:dyDescent="0.2">
      <c r="A1306" s="208" t="s">
        <v>2532</v>
      </c>
      <c r="B1306">
        <f>IF(ISBLANK(PedBerEnt!$C$4),"",PedBerEnt!$C$4)</f>
        <v>0</v>
      </c>
      <c r="C1306" s="210">
        <v>0</v>
      </c>
    </row>
    <row r="1307" spans="1:3" x14ac:dyDescent="0.2">
      <c r="A1307" s="208" t="s">
        <v>2533</v>
      </c>
      <c r="B1307">
        <f>IF(ISBLANK(PedBerEnt!$C$5),"",PedBerEnt!$C$5)</f>
        <v>0</v>
      </c>
      <c r="C1307" s="210">
        <v>0</v>
      </c>
    </row>
    <row r="1308" spans="1:3" x14ac:dyDescent="0.2">
      <c r="A1308" s="208" t="s">
        <v>2534</v>
      </c>
      <c r="B1308">
        <f>IF(ISBLANK(PedBerEnt!$C$6),"",PedBerEnt!$C$6)</f>
        <v>0</v>
      </c>
      <c r="C1308" s="210">
        <v>0</v>
      </c>
    </row>
    <row r="1309" spans="1:3" x14ac:dyDescent="0.2">
      <c r="A1309" s="208" t="s">
        <v>2535</v>
      </c>
      <c r="B1309">
        <f>IF(ISBLANK(PedBerEnt!$C$7),"",PedBerEnt!$C$7)</f>
        <v>0</v>
      </c>
      <c r="C1309" s="210">
        <v>0</v>
      </c>
    </row>
    <row r="1310" spans="1:3" x14ac:dyDescent="0.2">
      <c r="A1310" s="208" t="s">
        <v>2536</v>
      </c>
      <c r="B1310" t="b">
        <f>IF(ISBLANK(PedBerLab!$E$4),"",PedBerLab!$E$4)</f>
        <v>0</v>
      </c>
      <c r="C1310" t="b">
        <v>0</v>
      </c>
    </row>
    <row r="1311" spans="1:3" x14ac:dyDescent="0.2">
      <c r="A1311" s="208" t="s">
        <v>2537</v>
      </c>
      <c r="B1311" t="b">
        <f>IF(ISBLANK(PedBerLab!$E$5),"",PedBerLab!$E$5)</f>
        <v>0</v>
      </c>
      <c r="C1311" s="208" t="b">
        <v>0</v>
      </c>
    </row>
    <row r="1312" spans="1:3" x14ac:dyDescent="0.2">
      <c r="A1312" s="208" t="s">
        <v>2538</v>
      </c>
      <c r="B1312" t="b">
        <f>IF(ISBLANK(PedBerLab!$E$6),"",PedBerLab!$E$6)</f>
        <v>0</v>
      </c>
      <c r="C1312" s="208" t="b">
        <v>0</v>
      </c>
    </row>
    <row r="1313" spans="1:3" x14ac:dyDescent="0.2">
      <c r="A1313" s="208" t="s">
        <v>2539</v>
      </c>
      <c r="B1313" t="b">
        <f>IF(ISBLANK(PedBerLab!$E$7),"",PedBerLab!$E$7)</f>
        <v>0</v>
      </c>
      <c r="C1313" s="208" t="b">
        <v>0</v>
      </c>
    </row>
    <row r="1314" spans="1:3" x14ac:dyDescent="0.2">
      <c r="A1314" s="208" t="s">
        <v>2540</v>
      </c>
      <c r="B1314" t="b">
        <f>IF(ISBLANK(PedBerLab!$E$8),"",PedBerLab!$E$8)</f>
        <v>0</v>
      </c>
      <c r="C1314" s="208" t="b">
        <v>0</v>
      </c>
    </row>
    <row r="1315" spans="1:3" x14ac:dyDescent="0.2">
      <c r="A1315" s="208" t="s">
        <v>2541</v>
      </c>
      <c r="B1315" t="b">
        <f>IF(ISBLANK(PedBerLab!$E$9),"",PedBerLab!$E$9)</f>
        <v>0</v>
      </c>
      <c r="C1315" s="208" t="b">
        <v>0</v>
      </c>
    </row>
    <row r="1316" spans="1:3" x14ac:dyDescent="0.2">
      <c r="A1316" s="208" t="s">
        <v>2542</v>
      </c>
      <c r="B1316" t="b">
        <f>IF(ISBLANK(PedBerLab!$E$10),"",PedBerLab!$E$10)</f>
        <v>0</v>
      </c>
      <c r="C1316" s="208" t="b">
        <v>0</v>
      </c>
    </row>
    <row r="1317" spans="1:3" x14ac:dyDescent="0.2">
      <c r="A1317" s="208" t="s">
        <v>2543</v>
      </c>
      <c r="B1317" t="b">
        <f>IF(ISBLANK(PedBerLab!$E$11),"",PedBerLab!$E$11)</f>
        <v>0</v>
      </c>
      <c r="C1317" s="208" t="b">
        <v>0</v>
      </c>
    </row>
    <row r="1318" spans="1:3" x14ac:dyDescent="0.2">
      <c r="A1318" s="208" t="s">
        <v>2544</v>
      </c>
      <c r="B1318" t="b">
        <f>IF(ISBLANK(PedBerLab!$E$12),"",PedBerLab!$E$12)</f>
        <v>0</v>
      </c>
      <c r="C1318" s="208" t="b">
        <v>0</v>
      </c>
    </row>
    <row r="1319" spans="1:3" x14ac:dyDescent="0.2">
      <c r="A1319" s="208" t="s">
        <v>2545</v>
      </c>
      <c r="B1319" t="b">
        <f>IF(ISBLANK(PedBerLab!$E$13),"",PedBerLab!$E$13)</f>
        <v>0</v>
      </c>
      <c r="C1319" s="208" t="b">
        <v>0</v>
      </c>
    </row>
    <row r="1320" spans="1:3" x14ac:dyDescent="0.2">
      <c r="A1320" s="208" t="s">
        <v>2546</v>
      </c>
      <c r="B1320" t="b">
        <f>IF(ISBLANK(PedBerLab!$E$14),"",PedBerLab!$E$14)</f>
        <v>0</v>
      </c>
      <c r="C1320" s="208" t="b">
        <v>0</v>
      </c>
    </row>
    <row r="1321" spans="1:3" x14ac:dyDescent="0.2">
      <c r="A1321" s="208" t="s">
        <v>2547</v>
      </c>
      <c r="B1321" t="b">
        <f>IF(ISBLANK(PedBerLab!$E$15),"",PedBerLab!$E$15)</f>
        <v>0</v>
      </c>
      <c r="C1321" s="208" t="b">
        <v>0</v>
      </c>
    </row>
    <row r="1322" spans="1:3" x14ac:dyDescent="0.2">
      <c r="A1322" s="208" t="s">
        <v>2548</v>
      </c>
      <c r="B1322" t="b">
        <f>IF(ISBLANK(PedBerLab!$E$16),"",PedBerLab!$E$16)</f>
        <v>0</v>
      </c>
      <c r="C1322" s="208" t="b">
        <v>0</v>
      </c>
    </row>
    <row r="1323" spans="1:3" x14ac:dyDescent="0.2">
      <c r="A1323" s="208" t="s">
        <v>2549</v>
      </c>
      <c r="B1323" t="b">
        <f>IF(ISBLANK(PedBerLab!$E$17),"",PedBerLab!$E$17)</f>
        <v>0</v>
      </c>
      <c r="C1323" s="208" t="b">
        <v>0</v>
      </c>
    </row>
    <row r="1324" spans="1:3" x14ac:dyDescent="0.2">
      <c r="A1324" s="208" t="s">
        <v>2550</v>
      </c>
      <c r="B1324" t="b">
        <f>IF(ISBLANK(PedBerLab!$E$18),"",PedBerLab!$E$18)</f>
        <v>0</v>
      </c>
      <c r="C1324" s="208" t="b">
        <v>0</v>
      </c>
    </row>
    <row r="1325" spans="1:3" x14ac:dyDescent="0.2">
      <c r="A1325" s="208" t="s">
        <v>2551</v>
      </c>
      <c r="B1325" t="b">
        <f>IF(ISBLANK(PedBerLab!$E$19),"",PedBerLab!$E$19)</f>
        <v>0</v>
      </c>
      <c r="C1325" s="208" t="b">
        <v>0</v>
      </c>
    </row>
    <row r="1326" spans="1:3" x14ac:dyDescent="0.2">
      <c r="A1326" s="208" t="s">
        <v>2552</v>
      </c>
      <c r="B1326" t="b">
        <f>IF(ISBLANK(PedBerLab!$E$20),"",PedBerLab!$E$20)</f>
        <v>0</v>
      </c>
      <c r="C1326" s="208" t="b">
        <v>0</v>
      </c>
    </row>
    <row r="1327" spans="1:3" x14ac:dyDescent="0.2">
      <c r="A1327" s="208" t="s">
        <v>2553</v>
      </c>
      <c r="B1327" t="b">
        <f>IF(ISBLANK(PedBerLab!$E$21),"",PedBerLab!$E$21)</f>
        <v>0</v>
      </c>
      <c r="C1327" s="208" t="b">
        <v>0</v>
      </c>
    </row>
    <row r="1328" spans="1:3" x14ac:dyDescent="0.2">
      <c r="A1328" s="208" t="s">
        <v>2554</v>
      </c>
      <c r="B1328" t="b">
        <f>IF(ISBLANK(PedBerLab!$E$22),"",PedBerLab!$E$22)</f>
        <v>0</v>
      </c>
      <c r="C1328" s="208" t="b">
        <v>0</v>
      </c>
    </row>
    <row r="1329" spans="1:3" x14ac:dyDescent="0.2">
      <c r="A1329" s="208" t="s">
        <v>2555</v>
      </c>
      <c r="B1329" t="b">
        <f>IF(ISBLANK(PedBerLab!$E$23),"",PedBerLab!$E$23)</f>
        <v>0</v>
      </c>
      <c r="C1329" s="208" t="b">
        <v>0</v>
      </c>
    </row>
    <row r="1330" spans="1:3" x14ac:dyDescent="0.2">
      <c r="A1330" s="208" t="s">
        <v>2556</v>
      </c>
      <c r="B1330" t="b">
        <f>IF(ISBLANK(PedBerLab!$E$24),"",PedBerLab!$E$24)</f>
        <v>0</v>
      </c>
      <c r="C1330" s="208" t="b">
        <v>0</v>
      </c>
    </row>
    <row r="1331" spans="1:3" x14ac:dyDescent="0.2">
      <c r="A1331" s="208" t="s">
        <v>2557</v>
      </c>
      <c r="B1331" t="b">
        <f>IF(ISBLANK(PedBerLab!$E$25),"",PedBerLab!$E$25)</f>
        <v>0</v>
      </c>
      <c r="C1331" s="208" t="b">
        <v>0</v>
      </c>
    </row>
    <row r="1332" spans="1:3" x14ac:dyDescent="0.2">
      <c r="A1332" s="208" t="s">
        <v>2558</v>
      </c>
      <c r="B1332" t="b">
        <f>IF(ISBLANK(PedBerLab!$E$26),"",PedBerLab!$E$26)</f>
        <v>0</v>
      </c>
      <c r="C1332" s="208" t="b">
        <v>0</v>
      </c>
    </row>
    <row r="1333" spans="1:3" x14ac:dyDescent="0.2">
      <c r="A1333" s="208" t="s">
        <v>2559</v>
      </c>
      <c r="B1333" t="b">
        <f>IF(ISBLANK(PedBerLab!$E$27),"",PedBerLab!$E$27)</f>
        <v>0</v>
      </c>
      <c r="C1333" s="208" t="b">
        <v>0</v>
      </c>
    </row>
    <row r="1334" spans="1:3" x14ac:dyDescent="0.2">
      <c r="A1334" s="208" t="s">
        <v>2560</v>
      </c>
      <c r="B1334" t="b">
        <f>IF(ISBLANK(PedBerLab!$E$28),"",PedBerLab!$E$28)</f>
        <v>0</v>
      </c>
      <c r="C1334" s="208" t="b">
        <v>0</v>
      </c>
    </row>
    <row r="1335" spans="1:3" x14ac:dyDescent="0.2">
      <c r="A1335" s="208" t="s">
        <v>2561</v>
      </c>
      <c r="B1335" t="b">
        <f>IF(ISBLANK(PedBerLab!$E$29),"",PedBerLab!$E$29)</f>
        <v>0</v>
      </c>
      <c r="C1335" s="208" t="b">
        <v>0</v>
      </c>
    </row>
    <row r="1336" spans="1:3" x14ac:dyDescent="0.2">
      <c r="A1336" s="208" t="s">
        <v>2562</v>
      </c>
      <c r="B1336" t="b">
        <f>IF(ISBLANK(PedBerLab!$E$30),"",PedBerLab!$E$30)</f>
        <v>0</v>
      </c>
      <c r="C1336" s="208" t="b">
        <v>0</v>
      </c>
    </row>
    <row r="1337" spans="1:3" x14ac:dyDescent="0.2">
      <c r="A1337" s="208" t="s">
        <v>2563</v>
      </c>
      <c r="B1337" t="b">
        <f>IF(ISBLANK(PedBerLab!$E$31),"",PedBerLab!$E$31)</f>
        <v>0</v>
      </c>
      <c r="C1337" s="208" t="b">
        <v>0</v>
      </c>
    </row>
    <row r="1338" spans="1:3" x14ac:dyDescent="0.2">
      <c r="A1338" s="208" t="s">
        <v>2564</v>
      </c>
      <c r="B1338" t="b">
        <f>IF(ISBLANK(PedBerLab!$E$32),"",PedBerLab!$E$32)</f>
        <v>0</v>
      </c>
      <c r="C1338" s="208" t="b">
        <v>0</v>
      </c>
    </row>
    <row r="1339" spans="1:3" x14ac:dyDescent="0.2">
      <c r="A1339" s="208" t="s">
        <v>2565</v>
      </c>
      <c r="B1339" t="b">
        <f>IF(ISBLANK(PedBerLab!$E$33),"",PedBerLab!$E$33)</f>
        <v>0</v>
      </c>
      <c r="C1339" s="208" t="b">
        <v>0</v>
      </c>
    </row>
    <row r="1340" spans="1:3" x14ac:dyDescent="0.2">
      <c r="A1340" s="208" t="s">
        <v>2566</v>
      </c>
      <c r="B1340" t="b">
        <f>IF(ISBLANK(PedBerLab!$E$34),"",PedBerLab!$E$34)</f>
        <v>0</v>
      </c>
      <c r="C1340" s="208" t="b">
        <v>0</v>
      </c>
    </row>
    <row r="1341" spans="1:3" x14ac:dyDescent="0.2">
      <c r="A1341" s="208" t="s">
        <v>2567</v>
      </c>
      <c r="B1341" t="b">
        <f>IF(ISBLANK(PedBerLab!$G$4),"",PedBerLab!$G$4)</f>
        <v>0</v>
      </c>
      <c r="C1341" s="208" t="b">
        <v>0</v>
      </c>
    </row>
    <row r="1342" spans="1:3" x14ac:dyDescent="0.2">
      <c r="A1342" s="208" t="s">
        <v>2568</v>
      </c>
      <c r="B1342" t="b">
        <f>IF(ISBLANK(PedBerLab!$G$5),"",PedBerLab!$G$5)</f>
        <v>0</v>
      </c>
      <c r="C1342" s="208" t="b">
        <v>0</v>
      </c>
    </row>
    <row r="1343" spans="1:3" x14ac:dyDescent="0.2">
      <c r="A1343" s="208" t="s">
        <v>2569</v>
      </c>
      <c r="B1343" t="b">
        <f>IF(ISBLANK(PedBerLab!$G$6),"",PedBerLab!$G$6)</f>
        <v>0</v>
      </c>
      <c r="C1343" s="208" t="b">
        <v>0</v>
      </c>
    </row>
    <row r="1344" spans="1:3" x14ac:dyDescent="0.2">
      <c r="A1344" s="208" t="s">
        <v>2570</v>
      </c>
      <c r="B1344" t="b">
        <f>IF(ISBLANK(PedBerLab!$G$7),"",PedBerLab!$G$7)</f>
        <v>0</v>
      </c>
      <c r="C1344" s="208" t="b">
        <v>0</v>
      </c>
    </row>
    <row r="1345" spans="1:3" x14ac:dyDescent="0.2">
      <c r="A1345" s="208" t="s">
        <v>2571</v>
      </c>
      <c r="B1345" t="b">
        <f>IF(ISBLANK(PedBerLab!$G$8),"",PedBerLab!$G$8)</f>
        <v>0</v>
      </c>
      <c r="C1345" s="208" t="b">
        <v>0</v>
      </c>
    </row>
    <row r="1346" spans="1:3" x14ac:dyDescent="0.2">
      <c r="A1346" s="208" t="s">
        <v>2572</v>
      </c>
      <c r="B1346" t="b">
        <f>IF(ISBLANK(PedBerLab!$G$9),"",PedBerLab!$G$9)</f>
        <v>0</v>
      </c>
      <c r="C1346" s="208" t="b">
        <v>0</v>
      </c>
    </row>
    <row r="1347" spans="1:3" x14ac:dyDescent="0.2">
      <c r="A1347" s="208" t="s">
        <v>2573</v>
      </c>
      <c r="B1347" t="b">
        <f>IF(ISBLANK(PedBerLab!$G$10),"",PedBerLab!$G$10)</f>
        <v>0</v>
      </c>
      <c r="C1347" s="208" t="b">
        <v>0</v>
      </c>
    </row>
    <row r="1348" spans="1:3" x14ac:dyDescent="0.2">
      <c r="A1348" s="208" t="s">
        <v>2574</v>
      </c>
      <c r="B1348" t="b">
        <f>IF(ISBLANK(PedBerLab!$G$11),"",PedBerLab!$G$11)</f>
        <v>0</v>
      </c>
      <c r="C1348" s="208" t="b">
        <v>0</v>
      </c>
    </row>
    <row r="1349" spans="1:3" x14ac:dyDescent="0.2">
      <c r="A1349" s="208" t="s">
        <v>2575</v>
      </c>
      <c r="B1349" t="b">
        <f>IF(ISBLANK(PedBerLab!$G$12),"",PedBerLab!$G$12)</f>
        <v>0</v>
      </c>
      <c r="C1349" s="208" t="b">
        <v>0</v>
      </c>
    </row>
    <row r="1350" spans="1:3" x14ac:dyDescent="0.2">
      <c r="A1350" s="208" t="s">
        <v>2576</v>
      </c>
      <c r="B1350" t="b">
        <f>IF(ISBLANK(PedBerLab!$G$13),"",PedBerLab!$G$13)</f>
        <v>0</v>
      </c>
      <c r="C1350" s="208" t="b">
        <v>0</v>
      </c>
    </row>
    <row r="1351" spans="1:3" x14ac:dyDescent="0.2">
      <c r="A1351" s="208" t="s">
        <v>2577</v>
      </c>
      <c r="B1351" t="b">
        <f>IF(ISBLANK(PedBerLab!$G$14),"",PedBerLab!$G$14)</f>
        <v>0</v>
      </c>
      <c r="C1351" s="208" t="b">
        <v>0</v>
      </c>
    </row>
    <row r="1352" spans="1:3" x14ac:dyDescent="0.2">
      <c r="A1352" s="208" t="s">
        <v>2578</v>
      </c>
      <c r="B1352" t="b">
        <f>IF(ISBLANK(PedBerLab!$G$15),"",PedBerLab!$G$15)</f>
        <v>0</v>
      </c>
      <c r="C1352" s="208" t="b">
        <v>0</v>
      </c>
    </row>
    <row r="1353" spans="1:3" x14ac:dyDescent="0.2">
      <c r="A1353" s="208" t="s">
        <v>2579</v>
      </c>
      <c r="B1353" t="b">
        <f>IF(ISBLANK(PedBerLab!$G$16),"",PedBerLab!$G$16)</f>
        <v>0</v>
      </c>
      <c r="C1353" s="208" t="b">
        <v>0</v>
      </c>
    </row>
    <row r="1354" spans="1:3" x14ac:dyDescent="0.2">
      <c r="A1354" s="208" t="s">
        <v>2580</v>
      </c>
      <c r="B1354" t="b">
        <f>IF(ISBLANK(PedBerLab!$G$17),"",PedBerLab!$G$17)</f>
        <v>0</v>
      </c>
      <c r="C1354" s="208" t="b">
        <v>0</v>
      </c>
    </row>
    <row r="1355" spans="1:3" x14ac:dyDescent="0.2">
      <c r="A1355" s="208" t="s">
        <v>2581</v>
      </c>
      <c r="B1355" t="b">
        <f>IF(ISBLANK(PedBerLab!$G$18),"",PedBerLab!$G$18)</f>
        <v>0</v>
      </c>
      <c r="C1355" s="208" t="b">
        <v>0</v>
      </c>
    </row>
    <row r="1356" spans="1:3" x14ac:dyDescent="0.2">
      <c r="A1356" s="208" t="s">
        <v>2582</v>
      </c>
      <c r="B1356" t="b">
        <f>IF(ISBLANK(PedBerLab!$G$19),"",PedBerLab!$G$19)</f>
        <v>0</v>
      </c>
      <c r="C1356" s="208" t="b">
        <v>0</v>
      </c>
    </row>
    <row r="1357" spans="1:3" x14ac:dyDescent="0.2">
      <c r="A1357" s="208" t="s">
        <v>2583</v>
      </c>
      <c r="B1357" t="b">
        <f>IF(ISBLANK(PedBerLab!$G$20),"",PedBerLab!$G$20)</f>
        <v>0</v>
      </c>
      <c r="C1357" s="208" t="b">
        <v>0</v>
      </c>
    </row>
    <row r="1358" spans="1:3" x14ac:dyDescent="0.2">
      <c r="A1358" s="208" t="s">
        <v>2584</v>
      </c>
      <c r="B1358" t="b">
        <f>IF(ISBLANK(PedBerLab!$G$21),"",PedBerLab!$G$21)</f>
        <v>0</v>
      </c>
      <c r="C1358" s="208" t="b">
        <v>0</v>
      </c>
    </row>
    <row r="1359" spans="1:3" x14ac:dyDescent="0.2">
      <c r="A1359" s="208" t="s">
        <v>2585</v>
      </c>
      <c r="B1359" t="b">
        <f>IF(ISBLANK(PedBerLab!$G$22),"",PedBerLab!$G$22)</f>
        <v>0</v>
      </c>
      <c r="C1359" s="208" t="b">
        <v>0</v>
      </c>
    </row>
    <row r="1360" spans="1:3" x14ac:dyDescent="0.2">
      <c r="A1360" s="208" t="s">
        <v>2586</v>
      </c>
      <c r="B1360" t="b">
        <f>IF(ISBLANK(PedBerLab!$G$23),"",PedBerLab!$G$23)</f>
        <v>0</v>
      </c>
      <c r="C1360" s="208" t="b">
        <v>0</v>
      </c>
    </row>
    <row r="1361" spans="1:3" x14ac:dyDescent="0.2">
      <c r="A1361" s="208" t="s">
        <v>2587</v>
      </c>
      <c r="B1361" t="b">
        <f>IF(ISBLANK(PedBerLab!$G$24),"",PedBerLab!$G$24)</f>
        <v>0</v>
      </c>
      <c r="C1361" s="208" t="b">
        <v>0</v>
      </c>
    </row>
    <row r="1362" spans="1:3" x14ac:dyDescent="0.2">
      <c r="A1362" s="208" t="s">
        <v>2588</v>
      </c>
      <c r="B1362" t="b">
        <f>IF(ISBLANK(PedBerLab!$G$25),"",PedBerLab!$G$25)</f>
        <v>0</v>
      </c>
      <c r="C1362" s="208" t="b">
        <v>0</v>
      </c>
    </row>
    <row r="1363" spans="1:3" x14ac:dyDescent="0.2">
      <c r="A1363" s="208" t="s">
        <v>2589</v>
      </c>
      <c r="B1363" t="b">
        <f>IF(ISBLANK(PedBerLab!$G$26),"",PedBerLab!$G$26)</f>
        <v>0</v>
      </c>
      <c r="C1363" s="208" t="b">
        <v>0</v>
      </c>
    </row>
    <row r="1364" spans="1:3" x14ac:dyDescent="0.2">
      <c r="A1364" s="208" t="s">
        <v>2590</v>
      </c>
      <c r="B1364" t="b">
        <f>IF(ISBLANK(PedBerLab!$G$27),"",PedBerLab!$G$27)</f>
        <v>0</v>
      </c>
      <c r="C1364" s="208" t="b">
        <v>0</v>
      </c>
    </row>
    <row r="1365" spans="1:3" x14ac:dyDescent="0.2">
      <c r="A1365" s="208" t="s">
        <v>2591</v>
      </c>
      <c r="B1365" t="b">
        <f>IF(ISBLANK(PedBerLab!$G$28),"",PedBerLab!$G$28)</f>
        <v>0</v>
      </c>
      <c r="C1365" s="208" t="b">
        <v>0</v>
      </c>
    </row>
    <row r="1366" spans="1:3" x14ac:dyDescent="0.2">
      <c r="A1366" s="208" t="s">
        <v>2592</v>
      </c>
      <c r="B1366" t="b">
        <f>IF(ISBLANK(PedBerLab!$G$29),"",PedBerLab!$G$29)</f>
        <v>0</v>
      </c>
      <c r="C1366" s="208" t="b">
        <v>0</v>
      </c>
    </row>
    <row r="1367" spans="1:3" x14ac:dyDescent="0.2">
      <c r="A1367" s="208" t="s">
        <v>2593</v>
      </c>
      <c r="B1367" t="b">
        <f>IF(ISBLANK(PedBerLab!$G$30),"",PedBerLab!$G$30)</f>
        <v>0</v>
      </c>
      <c r="C1367" s="208" t="b">
        <v>0</v>
      </c>
    </row>
    <row r="1368" spans="1:3" x14ac:dyDescent="0.2">
      <c r="A1368" s="208" t="s">
        <v>2594</v>
      </c>
      <c r="B1368" t="b">
        <f>IF(ISBLANK(PedBerLab!$G$31),"",PedBerLab!$G$31)</f>
        <v>0</v>
      </c>
      <c r="C1368" s="208" t="b">
        <v>0</v>
      </c>
    </row>
    <row r="1369" spans="1:3" x14ac:dyDescent="0.2">
      <c r="A1369" s="208" t="s">
        <v>2595</v>
      </c>
      <c r="B1369" t="b">
        <f>IF(ISBLANK(PedBerLab!$G$32),"",PedBerLab!$G$32)</f>
        <v>0</v>
      </c>
      <c r="C1369" s="208" t="b">
        <v>0</v>
      </c>
    </row>
    <row r="1370" spans="1:3" x14ac:dyDescent="0.2">
      <c r="A1370" s="208" t="s">
        <v>2596</v>
      </c>
      <c r="B1370" t="b">
        <f>IF(ISBLANK(PedBerLab!$G$33),"",PedBerLab!$G$33)</f>
        <v>0</v>
      </c>
      <c r="C1370" s="208" t="b">
        <v>0</v>
      </c>
    </row>
    <row r="1371" spans="1:3" x14ac:dyDescent="0.2">
      <c r="A1371" s="208" t="s">
        <v>2597</v>
      </c>
      <c r="B1371" t="b">
        <f>IF(ISBLANK(PedBerLab!$G$34),"",PedBerLab!$G$34)</f>
        <v>0</v>
      </c>
      <c r="C1371" s="208" t="b">
        <v>0</v>
      </c>
    </row>
    <row r="1372" spans="1:3" x14ac:dyDescent="0.2">
      <c r="A1372" s="208" t="s">
        <v>2598</v>
      </c>
      <c r="B1372" t="b">
        <f>IF(ISBLANK(PedBerLab!$G$35),"",PedBerLab!$G$35)</f>
        <v>0</v>
      </c>
      <c r="C1372" s="208" t="b">
        <v>0</v>
      </c>
    </row>
    <row r="1373" spans="1:3" x14ac:dyDescent="0.2">
      <c r="A1373" s="208" t="s">
        <v>2599</v>
      </c>
      <c r="B1373" t="b">
        <f>IF(ISBLANK(PedBerLab!$I$4),"",PedBerLab!$I$4)</f>
        <v>0</v>
      </c>
      <c r="C1373" s="208" t="b">
        <v>0</v>
      </c>
    </row>
    <row r="1374" spans="1:3" x14ac:dyDescent="0.2">
      <c r="A1374" s="208" t="s">
        <v>2600</v>
      </c>
      <c r="B1374" t="b">
        <f>IF(ISBLANK(PedBerLab!$I$5),"",PedBerLab!$I$5)</f>
        <v>0</v>
      </c>
      <c r="C1374" s="208" t="b">
        <v>0</v>
      </c>
    </row>
    <row r="1375" spans="1:3" x14ac:dyDescent="0.2">
      <c r="A1375" s="208" t="s">
        <v>2601</v>
      </c>
      <c r="B1375" t="b">
        <f>IF(ISBLANK(PedBerLab!$I$6),"",PedBerLab!$I$6)</f>
        <v>0</v>
      </c>
      <c r="C1375" s="208" t="b">
        <v>0</v>
      </c>
    </row>
    <row r="1376" spans="1:3" x14ac:dyDescent="0.2">
      <c r="A1376" s="208" t="s">
        <v>2602</v>
      </c>
      <c r="B1376" t="b">
        <f>IF(ISBLANK(PedBerLab!$I$7),"",PedBerLab!$I$7)</f>
        <v>0</v>
      </c>
      <c r="C1376" s="208" t="b">
        <v>0</v>
      </c>
    </row>
    <row r="1377" spans="1:3" x14ac:dyDescent="0.2">
      <c r="A1377" s="208" t="s">
        <v>2603</v>
      </c>
      <c r="B1377" t="b">
        <f>IF(ISBLANK(PedBerLab!$I$8),"",PedBerLab!$I$8)</f>
        <v>0</v>
      </c>
      <c r="C1377" s="208" t="b">
        <v>0</v>
      </c>
    </row>
    <row r="1378" spans="1:3" x14ac:dyDescent="0.2">
      <c r="A1378" s="208" t="s">
        <v>2604</v>
      </c>
      <c r="B1378" t="b">
        <f>IF(ISBLANK(PedBerLab!$I$9),"",PedBerLab!$I$9)</f>
        <v>0</v>
      </c>
      <c r="C1378" s="208" t="b">
        <v>0</v>
      </c>
    </row>
    <row r="1379" spans="1:3" x14ac:dyDescent="0.2">
      <c r="A1379" s="208" t="s">
        <v>2605</v>
      </c>
      <c r="B1379" t="b">
        <f>IF(ISBLANK(PedBerLab!$I$10),"",PedBerLab!$I$10)</f>
        <v>0</v>
      </c>
      <c r="C1379" s="208" t="b">
        <v>0</v>
      </c>
    </row>
    <row r="1380" spans="1:3" x14ac:dyDescent="0.2">
      <c r="A1380" s="208" t="s">
        <v>2606</v>
      </c>
      <c r="B1380" t="b">
        <f>IF(ISBLANK(PedBerLab!$I$11),"",PedBerLab!$I$11)</f>
        <v>0</v>
      </c>
      <c r="C1380" s="208" t="b">
        <v>0</v>
      </c>
    </row>
    <row r="1381" spans="1:3" x14ac:dyDescent="0.2">
      <c r="A1381" s="208" t="s">
        <v>2607</v>
      </c>
      <c r="B1381" t="b">
        <f>IF(ISBLANK(PedBerLab!$I$12),"",PedBerLab!$I$12)</f>
        <v>0</v>
      </c>
      <c r="C1381" s="208" t="b">
        <v>0</v>
      </c>
    </row>
    <row r="1382" spans="1:3" x14ac:dyDescent="0.2">
      <c r="A1382" s="208" t="s">
        <v>2608</v>
      </c>
      <c r="B1382" t="b">
        <f>IF(ISBLANK(PedBerLab!$I$13),"",PedBerLab!$I$13)</f>
        <v>0</v>
      </c>
      <c r="C1382" s="208" t="b">
        <v>0</v>
      </c>
    </row>
    <row r="1383" spans="1:3" x14ac:dyDescent="0.2">
      <c r="A1383" s="208" t="s">
        <v>2609</v>
      </c>
      <c r="B1383" t="b">
        <f>IF(ISBLANK(PedBerLab!$I$14),"",PedBerLab!$I$14)</f>
        <v>0</v>
      </c>
      <c r="C1383" s="208" t="b">
        <v>0</v>
      </c>
    </row>
    <row r="1384" spans="1:3" x14ac:dyDescent="0.2">
      <c r="A1384" s="208" t="s">
        <v>2610</v>
      </c>
      <c r="B1384" t="b">
        <f>IF(ISBLANK(PedBerLab!$I$15),"",PedBerLab!$I$15)</f>
        <v>0</v>
      </c>
      <c r="C1384" s="208" t="b">
        <v>0</v>
      </c>
    </row>
    <row r="1385" spans="1:3" x14ac:dyDescent="0.2">
      <c r="A1385" s="208" t="s">
        <v>2611</v>
      </c>
      <c r="B1385" t="b">
        <f>IF(ISBLANK(PedBerLab!$I$16),"",PedBerLab!$I$16)</f>
        <v>0</v>
      </c>
      <c r="C1385" s="208" t="b">
        <v>0</v>
      </c>
    </row>
    <row r="1386" spans="1:3" x14ac:dyDescent="0.2">
      <c r="A1386" s="208" t="s">
        <v>2612</v>
      </c>
      <c r="B1386" t="b">
        <f>IF(ISBLANK(PedBerLab!$I$17),"",PedBerLab!$I$17)</f>
        <v>0</v>
      </c>
      <c r="C1386" s="208" t="b">
        <v>0</v>
      </c>
    </row>
    <row r="1387" spans="1:3" x14ac:dyDescent="0.2">
      <c r="A1387" s="208" t="s">
        <v>2613</v>
      </c>
      <c r="B1387" t="b">
        <f>IF(ISBLANK(PedBerLab!$I$18),"",PedBerLab!$I$18)</f>
        <v>0</v>
      </c>
      <c r="C1387" s="208" t="b">
        <v>0</v>
      </c>
    </row>
    <row r="1388" spans="1:3" x14ac:dyDescent="0.2">
      <c r="A1388" s="208" t="s">
        <v>2614</v>
      </c>
      <c r="B1388" t="b">
        <f>IF(ISBLANK(PedBerLab!$I$19),"",PedBerLab!$I$19)</f>
        <v>0</v>
      </c>
      <c r="C1388" s="208" t="b">
        <v>0</v>
      </c>
    </row>
    <row r="1389" spans="1:3" x14ac:dyDescent="0.2">
      <c r="A1389" s="208" t="s">
        <v>2615</v>
      </c>
      <c r="B1389" t="b">
        <f>IF(ISBLANK(PedBerLab!$I$20),"",PedBerLab!$I$20)</f>
        <v>0</v>
      </c>
      <c r="C1389" s="208" t="b">
        <v>0</v>
      </c>
    </row>
    <row r="1390" spans="1:3" x14ac:dyDescent="0.2">
      <c r="A1390" s="208" t="s">
        <v>2616</v>
      </c>
      <c r="B1390" t="b">
        <f>IF(ISBLANK(PedBerLab!$I$21),"",PedBerLab!$I$21)</f>
        <v>0</v>
      </c>
      <c r="C1390" s="208" t="b">
        <v>0</v>
      </c>
    </row>
    <row r="1391" spans="1:3" x14ac:dyDescent="0.2">
      <c r="A1391" s="208" t="s">
        <v>2617</v>
      </c>
      <c r="B1391" t="b">
        <f>IF(ISBLANK(PedBerLab!$I$22),"",PedBerLab!$I$22)</f>
        <v>0</v>
      </c>
      <c r="C1391" s="208" t="b">
        <v>0</v>
      </c>
    </row>
    <row r="1392" spans="1:3" x14ac:dyDescent="0.2">
      <c r="A1392" s="208" t="s">
        <v>2618</v>
      </c>
      <c r="B1392" t="b">
        <f>IF(ISBLANK(PedBerLab!$I$23),"",PedBerLab!$I$23)</f>
        <v>0</v>
      </c>
      <c r="C1392" s="208" t="b">
        <v>0</v>
      </c>
    </row>
    <row r="1393" spans="1:3" x14ac:dyDescent="0.2">
      <c r="A1393" s="208" t="s">
        <v>2619</v>
      </c>
      <c r="B1393" t="b">
        <f>IF(ISBLANK(PedBerLab!$I$24),"",PedBerLab!$I$24)</f>
        <v>0</v>
      </c>
      <c r="C1393" s="208" t="b">
        <v>0</v>
      </c>
    </row>
    <row r="1394" spans="1:3" x14ac:dyDescent="0.2">
      <c r="A1394" s="208" t="s">
        <v>2620</v>
      </c>
      <c r="B1394" t="b">
        <f>IF(ISBLANK(PedBerLab!$I$25),"",PedBerLab!$I$25)</f>
        <v>0</v>
      </c>
      <c r="C1394" s="208" t="b">
        <v>0</v>
      </c>
    </row>
    <row r="1395" spans="1:3" x14ac:dyDescent="0.2">
      <c r="A1395" s="208" t="s">
        <v>2621</v>
      </c>
      <c r="B1395" t="b">
        <f>IF(ISBLANK(PedBerLab!$I$26),"",PedBerLab!$I$26)</f>
        <v>0</v>
      </c>
      <c r="C1395" s="208" t="b">
        <v>0</v>
      </c>
    </row>
    <row r="1396" spans="1:3" x14ac:dyDescent="0.2">
      <c r="A1396" s="208" t="s">
        <v>2622</v>
      </c>
      <c r="B1396" t="b">
        <f>IF(ISBLANK(PedBerLab!$I$27),"",PedBerLab!$I$27)</f>
        <v>0</v>
      </c>
      <c r="C1396" s="208" t="b">
        <v>0</v>
      </c>
    </row>
    <row r="1397" spans="1:3" x14ac:dyDescent="0.2">
      <c r="A1397" s="208" t="s">
        <v>2623</v>
      </c>
      <c r="B1397" t="b">
        <f>IF(ISBLANK(PedBerLab!$I$28),"",PedBerLab!$I$28)</f>
        <v>0</v>
      </c>
      <c r="C1397" s="208" t="b">
        <v>0</v>
      </c>
    </row>
    <row r="1398" spans="1:3" x14ac:dyDescent="0.2">
      <c r="A1398" s="208" t="s">
        <v>2624</v>
      </c>
      <c r="B1398" t="b">
        <f>IF(ISBLANK(PedBerLab!$I$29),"",PedBerLab!$I$29)</f>
        <v>0</v>
      </c>
      <c r="C1398" s="208" t="b">
        <v>0</v>
      </c>
    </row>
    <row r="1399" spans="1:3" x14ac:dyDescent="0.2">
      <c r="A1399" s="208" t="s">
        <v>2625</v>
      </c>
      <c r="B1399" t="b">
        <f>IF(ISBLANK(PedBerLab!$I$30),"",PedBerLab!$I$30)</f>
        <v>0</v>
      </c>
      <c r="C1399" s="208" t="b">
        <v>0</v>
      </c>
    </row>
    <row r="1400" spans="1:3" x14ac:dyDescent="0.2">
      <c r="A1400" s="208" t="s">
        <v>2626</v>
      </c>
      <c r="B1400" t="b">
        <f>IF(ISBLANK(PedBerLab!$I$31),"",PedBerLab!$I$31)</f>
        <v>0</v>
      </c>
      <c r="C1400" s="208" t="b">
        <v>0</v>
      </c>
    </row>
    <row r="1401" spans="1:3" x14ac:dyDescent="0.2">
      <c r="A1401" s="208" t="s">
        <v>2627</v>
      </c>
      <c r="B1401" t="b">
        <f>IF(ISBLANK(PedBerLab!$I$32),"",PedBerLab!$I$32)</f>
        <v>0</v>
      </c>
      <c r="C1401" s="208" t="b">
        <v>0</v>
      </c>
    </row>
    <row r="1402" spans="1:3" x14ac:dyDescent="0.2">
      <c r="A1402" s="208" t="s">
        <v>2628</v>
      </c>
      <c r="B1402" t="b">
        <f>IF(ISBLANK(PedBerLab!$I$33),"",PedBerLab!$I$33)</f>
        <v>0</v>
      </c>
      <c r="C1402" s="208" t="b">
        <v>0</v>
      </c>
    </row>
    <row r="1403" spans="1:3" x14ac:dyDescent="0.2">
      <c r="A1403" s="208" t="s">
        <v>2629</v>
      </c>
      <c r="B1403" t="b">
        <f>IF(ISBLANK(PedBerLab!$I$34),"",PedBerLab!$I$34)</f>
        <v>0</v>
      </c>
      <c r="C1403" s="208" t="b">
        <v>0</v>
      </c>
    </row>
    <row r="1404" spans="1:3" x14ac:dyDescent="0.2">
      <c r="A1404" s="208" t="s">
        <v>2630</v>
      </c>
      <c r="B1404" t="b">
        <f>IF(ISBLANK(PedBerLab!$L$4),"",PedBerLab!$L$4)</f>
        <v>0</v>
      </c>
      <c r="C1404" s="208" t="b">
        <v>0</v>
      </c>
    </row>
    <row r="1405" spans="1:3" x14ac:dyDescent="0.2">
      <c r="A1405" s="208" t="s">
        <v>2631</v>
      </c>
      <c r="B1405" t="b">
        <f>IF(ISBLANK(PedBerLab!$L$5),"",PedBerLab!$L$5)</f>
        <v>0</v>
      </c>
      <c r="C1405" s="208" t="b">
        <v>0</v>
      </c>
    </row>
    <row r="1406" spans="1:3" x14ac:dyDescent="0.2">
      <c r="A1406" s="208" t="s">
        <v>2632</v>
      </c>
      <c r="B1406" t="b">
        <f>IF(ISBLANK(PedBerLab!$L$6),"",PedBerLab!$L$6)</f>
        <v>0</v>
      </c>
      <c r="C1406" s="208" t="b">
        <v>0</v>
      </c>
    </row>
    <row r="1407" spans="1:3" x14ac:dyDescent="0.2">
      <c r="A1407" s="208" t="s">
        <v>2633</v>
      </c>
      <c r="B1407" t="b">
        <f>IF(ISBLANK(PedBerLab!$L$7),"",PedBerLab!$L$7)</f>
        <v>0</v>
      </c>
      <c r="C1407" s="208" t="b">
        <v>0</v>
      </c>
    </row>
    <row r="1408" spans="1:3" x14ac:dyDescent="0.2">
      <c r="A1408" s="208" t="s">
        <v>2634</v>
      </c>
      <c r="B1408" t="b">
        <f>IF(ISBLANK(PedBerLab!$L$8),"",PedBerLab!$L$8)</f>
        <v>0</v>
      </c>
      <c r="C1408" s="208" t="b">
        <v>0</v>
      </c>
    </row>
    <row r="1409" spans="1:3" x14ac:dyDescent="0.2">
      <c r="A1409" s="208" t="s">
        <v>2635</v>
      </c>
      <c r="B1409" t="b">
        <f>IF(ISBLANK(PedBerLab!$L$9),"",PedBerLab!$L$9)</f>
        <v>0</v>
      </c>
      <c r="C1409" s="208" t="b">
        <v>0</v>
      </c>
    </row>
    <row r="1410" spans="1:3" x14ac:dyDescent="0.2">
      <c r="A1410" s="208" t="s">
        <v>2636</v>
      </c>
      <c r="B1410" t="b">
        <f>IF(ISBLANK(PedBerLab!$L$10),"",PedBerLab!$L$10)</f>
        <v>0</v>
      </c>
      <c r="C1410" s="208" t="b">
        <v>0</v>
      </c>
    </row>
    <row r="1411" spans="1:3" x14ac:dyDescent="0.2">
      <c r="A1411" s="208" t="s">
        <v>2637</v>
      </c>
      <c r="B1411" t="b">
        <f>IF(ISBLANK(PedBerLab!$L$11),"",PedBerLab!$L$11)</f>
        <v>0</v>
      </c>
      <c r="C1411" s="208" t="b">
        <v>0</v>
      </c>
    </row>
    <row r="1412" spans="1:3" x14ac:dyDescent="0.2">
      <c r="A1412" s="208" t="s">
        <v>2638</v>
      </c>
      <c r="B1412" t="b">
        <f>IF(ISBLANK(PedBerLab!$L$12),"",PedBerLab!$L$12)</f>
        <v>0</v>
      </c>
      <c r="C1412" s="208" t="b">
        <v>0</v>
      </c>
    </row>
    <row r="1413" spans="1:3" x14ac:dyDescent="0.2">
      <c r="A1413" s="208" t="s">
        <v>2639</v>
      </c>
      <c r="B1413" t="b">
        <f>IF(ISBLANK(PedBerLab!$L$13),"",PedBerLab!$L$13)</f>
        <v>0</v>
      </c>
      <c r="C1413" s="208" t="b">
        <v>0</v>
      </c>
    </row>
    <row r="1414" spans="1:3" x14ac:dyDescent="0.2">
      <c r="A1414" s="208" t="s">
        <v>2640</v>
      </c>
      <c r="B1414" t="b">
        <f>IF(ISBLANK(PedBerLab!$L$14),"",PedBerLab!$L$14)</f>
        <v>0</v>
      </c>
      <c r="C1414" s="208" t="b">
        <v>0</v>
      </c>
    </row>
    <row r="1415" spans="1:3" x14ac:dyDescent="0.2">
      <c r="A1415" s="208" t="s">
        <v>2641</v>
      </c>
      <c r="B1415" t="b">
        <f>IF(ISBLANK(PedBerLab!$L$15),"",PedBerLab!$L$15)</f>
        <v>0</v>
      </c>
      <c r="C1415" s="208" t="b">
        <v>0</v>
      </c>
    </row>
    <row r="1416" spans="1:3" x14ac:dyDescent="0.2">
      <c r="A1416" s="208" t="s">
        <v>2642</v>
      </c>
      <c r="B1416" t="b">
        <f>IF(ISBLANK(PedBerLab!$L$16),"",PedBerLab!$L$16)</f>
        <v>0</v>
      </c>
      <c r="C1416" s="208" t="b">
        <v>0</v>
      </c>
    </row>
    <row r="1417" spans="1:3" x14ac:dyDescent="0.2">
      <c r="A1417" s="208" t="s">
        <v>2643</v>
      </c>
      <c r="B1417" t="b">
        <f>IF(ISBLANK(PedBerLab!$L$17),"",PedBerLab!$L$17)</f>
        <v>0</v>
      </c>
      <c r="C1417" s="208" t="b">
        <v>0</v>
      </c>
    </row>
    <row r="1418" spans="1:3" x14ac:dyDescent="0.2">
      <c r="A1418" s="208" t="s">
        <v>2644</v>
      </c>
      <c r="B1418" t="b">
        <f>IF(ISBLANK(PedBerLab!$L$18),"",PedBerLab!$L$18)</f>
        <v>0</v>
      </c>
      <c r="C1418" s="208" t="b">
        <v>0</v>
      </c>
    </row>
    <row r="1419" spans="1:3" x14ac:dyDescent="0.2">
      <c r="A1419" s="208" t="s">
        <v>2645</v>
      </c>
      <c r="B1419" t="b">
        <f>IF(ISBLANK(PedBerLab!$L$19),"",PedBerLab!$L$19)</f>
        <v>0</v>
      </c>
      <c r="C1419" s="208" t="b">
        <v>0</v>
      </c>
    </row>
    <row r="1420" spans="1:3" x14ac:dyDescent="0.2">
      <c r="A1420" s="208" t="s">
        <v>2646</v>
      </c>
      <c r="B1420" t="b">
        <f>IF(ISBLANK(PedBerLab!$L$20),"",PedBerLab!$L$20)</f>
        <v>0</v>
      </c>
      <c r="C1420" s="208" t="b">
        <v>0</v>
      </c>
    </row>
    <row r="1421" spans="1:3" x14ac:dyDescent="0.2">
      <c r="A1421" s="208" t="s">
        <v>2647</v>
      </c>
      <c r="B1421" t="b">
        <f>IF(ISBLANK(PedBerLab!$L$21),"",PedBerLab!$L$21)</f>
        <v>0</v>
      </c>
      <c r="C1421" s="208" t="b">
        <v>0</v>
      </c>
    </row>
    <row r="1422" spans="1:3" x14ac:dyDescent="0.2">
      <c r="A1422" s="208" t="s">
        <v>2648</v>
      </c>
      <c r="B1422" t="b">
        <f>IF(ISBLANK(PedBerLab!$L$22),"",PedBerLab!$L$22)</f>
        <v>0</v>
      </c>
      <c r="C1422" s="208" t="b">
        <v>0</v>
      </c>
    </row>
    <row r="1423" spans="1:3" x14ac:dyDescent="0.2">
      <c r="A1423" s="208" t="s">
        <v>2649</v>
      </c>
      <c r="B1423" t="b">
        <f>IF(ISBLANK(PedBerLab!$L$23),"",PedBerLab!$L$23)</f>
        <v>0</v>
      </c>
      <c r="C1423" s="208" t="b">
        <v>0</v>
      </c>
    </row>
    <row r="1424" spans="1:3" x14ac:dyDescent="0.2">
      <c r="A1424" s="208" t="s">
        <v>2650</v>
      </c>
      <c r="B1424" t="b">
        <f>IF(ISBLANK(PedBerLab!$L$24),"",PedBerLab!$L$24)</f>
        <v>0</v>
      </c>
      <c r="C1424" s="208" t="b">
        <v>0</v>
      </c>
    </row>
    <row r="1425" spans="1:3" x14ac:dyDescent="0.2">
      <c r="A1425" s="208" t="s">
        <v>2651</v>
      </c>
      <c r="B1425" t="b">
        <f>IF(ISBLANK(PedBerLab!$L$25),"",PedBerLab!$L$25)</f>
        <v>0</v>
      </c>
      <c r="C1425" s="208" t="b">
        <v>0</v>
      </c>
    </row>
    <row r="1426" spans="1:3" x14ac:dyDescent="0.2">
      <c r="A1426" s="208" t="s">
        <v>2652</v>
      </c>
      <c r="B1426" t="b">
        <f>IF(ISBLANK(PedBerLab!$L$26),"",PedBerLab!$L$26)</f>
        <v>0</v>
      </c>
      <c r="C1426" s="208" t="b">
        <v>0</v>
      </c>
    </row>
    <row r="1427" spans="1:3" x14ac:dyDescent="0.2">
      <c r="A1427" s="208" t="s">
        <v>2653</v>
      </c>
      <c r="B1427" t="b">
        <f>IF(ISBLANK(PedBerLab!$L$27),"",PedBerLab!$L$27)</f>
        <v>0</v>
      </c>
      <c r="C1427" s="208" t="b">
        <v>0</v>
      </c>
    </row>
    <row r="1428" spans="1:3" x14ac:dyDescent="0.2">
      <c r="A1428" s="208" t="s">
        <v>2654</v>
      </c>
      <c r="B1428" t="b">
        <f>IF(ISBLANK(PedBerLab!$L$28),"",PedBerLab!$L$28)</f>
        <v>0</v>
      </c>
      <c r="C1428" s="208" t="b">
        <v>0</v>
      </c>
    </row>
    <row r="1429" spans="1:3" x14ac:dyDescent="0.2">
      <c r="A1429" s="208" t="s">
        <v>2655</v>
      </c>
      <c r="B1429" t="b">
        <f>IF(ISBLANK(PedBerLab!$L$29),"",PedBerLab!$L$29)</f>
        <v>0</v>
      </c>
      <c r="C1429" s="208" t="b">
        <v>0</v>
      </c>
    </row>
    <row r="1430" spans="1:3" x14ac:dyDescent="0.2">
      <c r="A1430" s="208" t="s">
        <v>2656</v>
      </c>
      <c r="B1430" t="b">
        <f>IF(ISBLANK(PedBerLab!$L$30),"",PedBerLab!$L$30)</f>
        <v>0</v>
      </c>
      <c r="C1430" s="208" t="b">
        <v>0</v>
      </c>
    </row>
    <row r="1431" spans="1:3" x14ac:dyDescent="0.2">
      <c r="A1431" s="208" t="s">
        <v>2657</v>
      </c>
      <c r="B1431" t="b">
        <f>IF(ISBLANK(PedBerLab!$L$31),"",PedBerLab!$L$31)</f>
        <v>0</v>
      </c>
      <c r="C1431" s="208" t="b">
        <v>0</v>
      </c>
    </row>
    <row r="1432" spans="1:3" x14ac:dyDescent="0.2">
      <c r="A1432" s="208" t="s">
        <v>2658</v>
      </c>
      <c r="B1432" t="b">
        <f>IF(ISBLANK(PedBerLab!$L$32),"",PedBerLab!$L$32)</f>
        <v>0</v>
      </c>
      <c r="C1432" s="208" t="b">
        <v>0</v>
      </c>
    </row>
    <row r="1433" spans="1:3" x14ac:dyDescent="0.2">
      <c r="A1433" s="208" t="s">
        <v>2659</v>
      </c>
      <c r="B1433" t="b">
        <f>IF(ISBLANK(PedBerLab!$L$33),"",PedBerLab!$L$33)</f>
        <v>0</v>
      </c>
      <c r="C1433" s="208" t="b">
        <v>0</v>
      </c>
    </row>
    <row r="1434" spans="1:3" x14ac:dyDescent="0.2">
      <c r="A1434" s="208" t="s">
        <v>2660</v>
      </c>
      <c r="B1434" t="b">
        <f>IF(ISBLANK(PedBerLab!$L$34),"",PedBerLab!$L$34)</f>
        <v>0</v>
      </c>
      <c r="C1434" s="208" t="b">
        <v>0</v>
      </c>
    </row>
    <row r="1435" spans="1:3" x14ac:dyDescent="0.2">
      <c r="A1435" s="208" t="s">
        <v>2661</v>
      </c>
      <c r="B1435" t="str">
        <f>IF(ISBLANK(PedBerLab!$B$37),"",PedBerLab!$B$37)</f>
        <v/>
      </c>
      <c r="C1435" s="99"/>
    </row>
    <row r="1436" spans="1:3" x14ac:dyDescent="0.2">
      <c r="A1436" s="208" t="s">
        <v>2662</v>
      </c>
      <c r="B1436" t="b">
        <f>IF(ISBLANK(PedBerLab!$C$4),"",PedBerLab!$C$4)</f>
        <v>0</v>
      </c>
      <c r="C1436" t="b">
        <v>0</v>
      </c>
    </row>
    <row r="1437" spans="1:3" x14ac:dyDescent="0.2">
      <c r="A1437" s="208" t="s">
        <v>2663</v>
      </c>
      <c r="B1437" t="b">
        <f>IF(ISBLANK(PedBerLab!$C$5),"",PedBerLab!$C$5)</f>
        <v>0</v>
      </c>
      <c r="C1437" s="208" t="b">
        <v>0</v>
      </c>
    </row>
    <row r="1438" spans="1:3" x14ac:dyDescent="0.2">
      <c r="A1438" s="208" t="s">
        <v>2664</v>
      </c>
      <c r="B1438" t="b">
        <f>IF(ISBLANK(PedBerLab!$C$6),"",PedBerLab!$C$6)</f>
        <v>0</v>
      </c>
      <c r="C1438" s="208" t="b">
        <v>0</v>
      </c>
    </row>
    <row r="1439" spans="1:3" x14ac:dyDescent="0.2">
      <c r="A1439" s="208" t="s">
        <v>2665</v>
      </c>
      <c r="B1439" t="b">
        <f>IF(ISBLANK(PedBerLab!$C$7),"",PedBerLab!$C$7)</f>
        <v>0</v>
      </c>
      <c r="C1439" s="208" t="b">
        <v>0</v>
      </c>
    </row>
    <row r="1440" spans="1:3" x14ac:dyDescent="0.2">
      <c r="A1440" s="208" t="s">
        <v>2666</v>
      </c>
      <c r="B1440" t="b">
        <f>IF(ISBLANK(PedBerLab!$C$8),"",PedBerLab!$C$8)</f>
        <v>0</v>
      </c>
      <c r="C1440" s="208" t="b">
        <v>0</v>
      </c>
    </row>
    <row r="1441" spans="1:3" x14ac:dyDescent="0.2">
      <c r="A1441" s="208" t="s">
        <v>2667</v>
      </c>
      <c r="B1441" t="b">
        <f>IF(ISBLANK(PedBerLab!$C$9),"",PedBerLab!$C$9)</f>
        <v>0</v>
      </c>
      <c r="C1441" s="208" t="b">
        <v>0</v>
      </c>
    </row>
    <row r="1442" spans="1:3" x14ac:dyDescent="0.2">
      <c r="A1442" s="208" t="s">
        <v>2668</v>
      </c>
      <c r="B1442" t="b">
        <f>IF(ISBLANK(PedBerLab!$C$10),"",PedBerLab!$C$10)</f>
        <v>0</v>
      </c>
      <c r="C1442" s="208" t="b">
        <v>0</v>
      </c>
    </row>
    <row r="1443" spans="1:3" x14ac:dyDescent="0.2">
      <c r="A1443" s="208" t="s">
        <v>2669</v>
      </c>
      <c r="B1443" t="b">
        <f>IF(ISBLANK(PedBerLab!$C$11),"",PedBerLab!$C$11)</f>
        <v>0</v>
      </c>
      <c r="C1443" s="208" t="b">
        <v>0</v>
      </c>
    </row>
    <row r="1444" spans="1:3" x14ac:dyDescent="0.2">
      <c r="A1444" s="208" t="s">
        <v>2670</v>
      </c>
      <c r="B1444" t="b">
        <f>IF(ISBLANK(PedBerLab!$C$12),"",PedBerLab!$C$12)</f>
        <v>0</v>
      </c>
      <c r="C1444" s="208" t="b">
        <v>0</v>
      </c>
    </row>
    <row r="1445" spans="1:3" x14ac:dyDescent="0.2">
      <c r="A1445" s="208" t="s">
        <v>2671</v>
      </c>
      <c r="B1445" t="b">
        <f>IF(ISBLANK(PedBerLab!$C$13),"",PedBerLab!$C$13)</f>
        <v>0</v>
      </c>
      <c r="C1445" s="208" t="b">
        <v>0</v>
      </c>
    </row>
    <row r="1446" spans="1:3" x14ac:dyDescent="0.2">
      <c r="A1446" s="208" t="s">
        <v>2672</v>
      </c>
      <c r="B1446" t="b">
        <f>IF(ISBLANK(PedBerLab!$C$14),"",PedBerLab!$C$14)</f>
        <v>0</v>
      </c>
      <c r="C1446" s="208" t="b">
        <v>0</v>
      </c>
    </row>
    <row r="1447" spans="1:3" x14ac:dyDescent="0.2">
      <c r="A1447" s="208" t="s">
        <v>2673</v>
      </c>
      <c r="B1447" t="b">
        <f>IF(ISBLANK(PedBerLab!$C$15),"",PedBerLab!$C$15)</f>
        <v>0</v>
      </c>
      <c r="C1447" s="208" t="b">
        <v>0</v>
      </c>
    </row>
    <row r="1448" spans="1:3" x14ac:dyDescent="0.2">
      <c r="A1448" s="208" t="s">
        <v>2674</v>
      </c>
      <c r="B1448" t="b">
        <f>IF(ISBLANK(PedBerLab!$C$16),"",PedBerLab!$C$16)</f>
        <v>0</v>
      </c>
      <c r="C1448" s="208" t="b">
        <v>0</v>
      </c>
    </row>
    <row r="1449" spans="1:3" x14ac:dyDescent="0.2">
      <c r="A1449" s="208" t="s">
        <v>2675</v>
      </c>
      <c r="B1449" t="b">
        <f>IF(ISBLANK(PedBerLab!$C$17),"",PedBerLab!$C$17)</f>
        <v>0</v>
      </c>
      <c r="C1449" s="208" t="b">
        <v>0</v>
      </c>
    </row>
    <row r="1450" spans="1:3" x14ac:dyDescent="0.2">
      <c r="A1450" s="208" t="s">
        <v>2676</v>
      </c>
      <c r="B1450" t="b">
        <f>IF(ISBLANK(PedBerLab!$C$18),"",PedBerLab!$C$18)</f>
        <v>0</v>
      </c>
      <c r="C1450" s="208" t="b">
        <v>0</v>
      </c>
    </row>
    <row r="1451" spans="1:3" x14ac:dyDescent="0.2">
      <c r="A1451" s="208" t="s">
        <v>2677</v>
      </c>
      <c r="B1451" t="b">
        <f>IF(ISBLANK(PedBerLab!$C$19),"",PedBerLab!$C$19)</f>
        <v>0</v>
      </c>
      <c r="C1451" s="208" t="b">
        <v>0</v>
      </c>
    </row>
    <row r="1452" spans="1:3" x14ac:dyDescent="0.2">
      <c r="A1452" s="208" t="s">
        <v>2678</v>
      </c>
      <c r="B1452" t="b">
        <f>IF(ISBLANK(PedBerLab!$C$20),"",PedBerLab!$C$20)</f>
        <v>0</v>
      </c>
      <c r="C1452" s="208" t="b">
        <v>0</v>
      </c>
    </row>
    <row r="1453" spans="1:3" x14ac:dyDescent="0.2">
      <c r="A1453" s="208" t="s">
        <v>2679</v>
      </c>
      <c r="B1453" t="b">
        <f>IF(ISBLANK(PedBerLab!$C$21),"",PedBerLab!$C$21)</f>
        <v>0</v>
      </c>
      <c r="C1453" s="208" t="b">
        <v>0</v>
      </c>
    </row>
    <row r="1454" spans="1:3" x14ac:dyDescent="0.2">
      <c r="A1454" s="208" t="s">
        <v>2680</v>
      </c>
      <c r="B1454" t="b">
        <f>IF(ISBLANK(PedBerLab!$C$22),"",PedBerLab!$C$22)</f>
        <v>0</v>
      </c>
      <c r="C1454" s="208" t="b">
        <v>0</v>
      </c>
    </row>
    <row r="1455" spans="1:3" x14ac:dyDescent="0.2">
      <c r="A1455" s="208" t="s">
        <v>2681</v>
      </c>
      <c r="B1455" t="b">
        <f>IF(ISBLANK(PedBerLab!$C$23),"",PedBerLab!$C$23)</f>
        <v>0</v>
      </c>
      <c r="C1455" s="208" t="b">
        <v>0</v>
      </c>
    </row>
    <row r="1456" spans="1:3" x14ac:dyDescent="0.2">
      <c r="A1456" s="208" t="s">
        <v>2682</v>
      </c>
      <c r="B1456" t="b">
        <f>IF(ISBLANK(PedBerLab!$C$24),"",PedBerLab!$C$24)</f>
        <v>0</v>
      </c>
      <c r="C1456" s="208" t="b">
        <v>0</v>
      </c>
    </row>
    <row r="1457" spans="1:4" s="208" customFormat="1" x14ac:dyDescent="0.2">
      <c r="A1457" s="208" t="s">
        <v>2683</v>
      </c>
      <c r="B1457" t="b">
        <f>IF(ISBLANK(PedBerLab!$C$25),"",PedBerLab!$C$25)</f>
        <v>0</v>
      </c>
      <c r="C1457" s="208" t="b">
        <v>0</v>
      </c>
      <c r="D1457"/>
    </row>
    <row r="1458" spans="1:4" s="208" customFormat="1" x14ac:dyDescent="0.2">
      <c r="A1458" s="208" t="s">
        <v>2684</v>
      </c>
      <c r="B1458" t="b">
        <f>IF(ISBLANK(PedBerLab!$C$26),"",PedBerLab!$C$26)</f>
        <v>0</v>
      </c>
      <c r="C1458" s="208" t="b">
        <v>0</v>
      </c>
    </row>
    <row r="1459" spans="1:4" s="208" customFormat="1" x14ac:dyDescent="0.2">
      <c r="A1459" s="208" t="s">
        <v>2685</v>
      </c>
      <c r="B1459" t="b">
        <f>IF(ISBLANK(PedBerLab!$C$27),"",PedBerLab!$C$27)</f>
        <v>0</v>
      </c>
      <c r="C1459" s="208" t="b">
        <v>0</v>
      </c>
    </row>
    <row r="1460" spans="1:4" s="208" customFormat="1" x14ac:dyDescent="0.2">
      <c r="A1460" s="208" t="s">
        <v>2686</v>
      </c>
      <c r="B1460" t="b">
        <f>IF(ISBLANK(PedBerLab!$C$28),"",PedBerLab!$C$28)</f>
        <v>0</v>
      </c>
      <c r="C1460" s="208" t="b">
        <v>0</v>
      </c>
    </row>
    <row r="1461" spans="1:4" s="208" customFormat="1" x14ac:dyDescent="0.2">
      <c r="A1461" s="208" t="s">
        <v>2687</v>
      </c>
      <c r="B1461" t="b">
        <f>IF(ISBLANK(PedBerLab!$C$29),"",PedBerLab!$C$29)</f>
        <v>0</v>
      </c>
      <c r="C1461" s="208" t="b">
        <v>0</v>
      </c>
    </row>
    <row r="1462" spans="1:4" x14ac:dyDescent="0.2">
      <c r="A1462" s="208" t="s">
        <v>2688</v>
      </c>
      <c r="B1462" t="b">
        <f>IF(ISBLANK(PedBerLab!$C$30),"",PedBerLab!$C$30)</f>
        <v>0</v>
      </c>
      <c r="C1462" s="208" t="b">
        <v>0</v>
      </c>
      <c r="D1462" s="208"/>
    </row>
    <row r="1463" spans="1:4" x14ac:dyDescent="0.2">
      <c r="A1463" s="208" t="s">
        <v>2689</v>
      </c>
      <c r="B1463" t="b">
        <f>IF(ISBLANK(PedBerLab!$C$31),"",PedBerLab!$C$31)</f>
        <v>0</v>
      </c>
      <c r="C1463" s="208" t="b">
        <v>0</v>
      </c>
    </row>
    <row r="1464" spans="1:4" x14ac:dyDescent="0.2">
      <c r="A1464" s="208" t="s">
        <v>2690</v>
      </c>
      <c r="B1464" t="b">
        <f>IF(ISBLANK(PedBerLab!$C$32),"",PedBerLab!$C$32)</f>
        <v>0</v>
      </c>
      <c r="C1464" s="208" t="b">
        <v>0</v>
      </c>
    </row>
    <row r="1465" spans="1:4" x14ac:dyDescent="0.2">
      <c r="A1465" s="208" t="s">
        <v>2691</v>
      </c>
      <c r="B1465" t="b">
        <f>IF(ISBLANK(PedBerLab!$C$33),"",PedBerLab!$C$33)</f>
        <v>0</v>
      </c>
      <c r="C1465" s="208" t="b">
        <v>0</v>
      </c>
    </row>
    <row r="1466" spans="1:4" x14ac:dyDescent="0.2">
      <c r="A1466" s="208" t="s">
        <v>2692</v>
      </c>
      <c r="B1466" t="b">
        <f>IF(ISBLANK(PedBerLab!$C$34),"",PedBerLab!$C$34)</f>
        <v>0</v>
      </c>
      <c r="C1466" s="208" t="b">
        <v>0</v>
      </c>
    </row>
    <row r="1467" spans="1:4" x14ac:dyDescent="0.2">
      <c r="A1467" s="208" t="s">
        <v>2693</v>
      </c>
      <c r="B1467" t="b">
        <f>IF(ISBLANK(PedBerLab!$C$35),"",PedBerLab!$C$35)</f>
        <v>0</v>
      </c>
      <c r="C1467" s="208" t="b">
        <v>0</v>
      </c>
    </row>
    <row r="1468" spans="1:4" x14ac:dyDescent="0.2">
      <c r="A1468" s="208" t="s">
        <v>4858</v>
      </c>
      <c r="B1468" s="208">
        <f>IF(ISBLANK(PedBerIVenPM!$B$2),"",PedBerIVenPM!$B$2)</f>
        <v>1</v>
      </c>
      <c r="C1468" s="208">
        <v>1</v>
      </c>
    </row>
    <row r="1469" spans="1:4" x14ac:dyDescent="0.2">
      <c r="A1469" s="208" t="s">
        <v>4859</v>
      </c>
      <c r="B1469" s="208">
        <f>IF(ISBLANK(PedBerIVenPM!$B$3),"",PedBerIVenPM!$B$3)</f>
        <v>1</v>
      </c>
      <c r="C1469" s="208">
        <v>1</v>
      </c>
    </row>
    <row r="1470" spans="1:4" x14ac:dyDescent="0.2">
      <c r="A1470" s="208" t="s">
        <v>4860</v>
      </c>
      <c r="B1470" s="208">
        <f>IF(ISBLANK(PedBerIVenPM!$B$4),"",PedBerIVenPM!$B$4)</f>
        <v>1</v>
      </c>
      <c r="C1470" s="208">
        <v>1</v>
      </c>
    </row>
    <row r="1471" spans="1:4" x14ac:dyDescent="0.2">
      <c r="A1471" s="208" t="s">
        <v>4861</v>
      </c>
      <c r="B1471" s="208">
        <f>IF(ISBLANK(PedBerIVenPM!$B$5),"",PedBerIVenPM!$B$5)</f>
        <v>1</v>
      </c>
      <c r="C1471" s="208">
        <v>1</v>
      </c>
    </row>
    <row r="1472" spans="1:4" x14ac:dyDescent="0.2">
      <c r="A1472" s="208" t="s">
        <v>4862</v>
      </c>
      <c r="B1472" s="208">
        <f>IF(ISBLANK(PedBerIVenPM!$B$6),"",PedBerIVenPM!$B$6)</f>
        <v>1</v>
      </c>
      <c r="C1472" s="208">
        <v>1</v>
      </c>
    </row>
    <row r="1473" spans="1:4" x14ac:dyDescent="0.2">
      <c r="A1473" s="208" t="s">
        <v>4863</v>
      </c>
      <c r="B1473" s="208">
        <f>IF(ISBLANK(PedBerIVenPM!$B$7),"",PedBerIVenPM!$B$7)</f>
        <v>1</v>
      </c>
      <c r="C1473" s="208">
        <v>1</v>
      </c>
    </row>
    <row r="1474" spans="1:4" x14ac:dyDescent="0.2">
      <c r="A1474" s="208" t="s">
        <v>4864</v>
      </c>
      <c r="B1474" s="208" t="str">
        <f>IF(ISBLANK(PedBerIVenPM!$B$9),"",PedBerIVenPM!$B$9)</f>
        <v/>
      </c>
      <c r="C1474" s="99"/>
    </row>
    <row r="1475" spans="1:4" x14ac:dyDescent="0.2">
      <c r="A1475" s="208" t="s">
        <v>2694</v>
      </c>
      <c r="B1475">
        <f>IF(ISBLANK(PedBerMedIV!$C$5),"",PedBerMedIV!$C$5)</f>
        <v>1</v>
      </c>
      <c r="C1475">
        <v>1</v>
      </c>
    </row>
    <row r="1476" spans="1:4" x14ac:dyDescent="0.2">
      <c r="A1476" s="208" t="s">
        <v>2695</v>
      </c>
      <c r="B1476">
        <f>IF(ISBLANK(PedBerMedIV!$C$6),"",PedBerMedIV!$C$6)</f>
        <v>1</v>
      </c>
      <c r="C1476">
        <v>1</v>
      </c>
    </row>
    <row r="1477" spans="1:4" s="208" customFormat="1" x14ac:dyDescent="0.2">
      <c r="A1477" s="208" t="s">
        <v>2696</v>
      </c>
      <c r="B1477">
        <f>IF(ISBLANK(PedBerMedIV!$C$7),"",PedBerMedIV!$C$7)</f>
        <v>1</v>
      </c>
      <c r="C1477">
        <v>1</v>
      </c>
      <c r="D1477"/>
    </row>
    <row r="1478" spans="1:4" s="208" customFormat="1" x14ac:dyDescent="0.2">
      <c r="A1478" s="208" t="s">
        <v>2697</v>
      </c>
      <c r="B1478">
        <f>IF(ISBLANK(PedBerMedIV!$C$8),"",PedBerMedIV!$C$8)</f>
        <v>1</v>
      </c>
      <c r="C1478">
        <v>1</v>
      </c>
    </row>
    <row r="1479" spans="1:4" s="208" customFormat="1" x14ac:dyDescent="0.2">
      <c r="A1479" s="208" t="s">
        <v>2698</v>
      </c>
      <c r="B1479">
        <f>IF(ISBLANK(PedBerMedIV!$C$9),"",PedBerMedIV!$C$9)</f>
        <v>1</v>
      </c>
      <c r="C1479">
        <v>1</v>
      </c>
    </row>
    <row r="1480" spans="1:4" s="208" customFormat="1" x14ac:dyDescent="0.2">
      <c r="A1480" s="208" t="s">
        <v>2699</v>
      </c>
      <c r="B1480">
        <f>IF(ISBLANK(PedBerMedIV!$C$10),"",PedBerMedIV!$C$10)</f>
        <v>1</v>
      </c>
      <c r="C1480">
        <v>1</v>
      </c>
    </row>
    <row r="1481" spans="1:4" s="208" customFormat="1" x14ac:dyDescent="0.2">
      <c r="A1481" s="208" t="s">
        <v>2700</v>
      </c>
      <c r="B1481">
        <f>IF(ISBLANK(PedBerMedIV!$C$11),"",PedBerMedIV!$C$11)</f>
        <v>1</v>
      </c>
      <c r="C1481">
        <v>1</v>
      </c>
    </row>
    <row r="1482" spans="1:4" x14ac:dyDescent="0.2">
      <c r="A1482" s="208" t="s">
        <v>2701</v>
      </c>
      <c r="B1482">
        <f>IF(ISBLANK(PedBerMedIV!$C$12),"",PedBerMedIV!$C$12)</f>
        <v>1</v>
      </c>
      <c r="C1482">
        <v>1</v>
      </c>
      <c r="D1482" s="208"/>
    </row>
    <row r="1483" spans="1:4" x14ac:dyDescent="0.2">
      <c r="A1483" s="208" t="s">
        <v>2702</v>
      </c>
      <c r="B1483">
        <f>IF(ISBLANK(PedBerMedIV!$C$13),"",PedBerMedIV!$C$13)</f>
        <v>1</v>
      </c>
      <c r="C1483">
        <v>1</v>
      </c>
    </row>
    <row r="1484" spans="1:4" x14ac:dyDescent="0.2">
      <c r="A1484" s="208" t="s">
        <v>2703</v>
      </c>
      <c r="B1484">
        <f>IF(ISBLANK(PedBerMedIV!$C$14),"",PedBerMedIV!$C$14)</f>
        <v>1</v>
      </c>
      <c r="C1484">
        <v>1</v>
      </c>
    </row>
    <row r="1485" spans="1:4" x14ac:dyDescent="0.2">
      <c r="A1485" s="208" t="s">
        <v>2704</v>
      </c>
      <c r="B1485">
        <f>IF(ISBLANK(PedBerMedIV!$C$15),"",PedBerMedIV!$C$15)</f>
        <v>1</v>
      </c>
      <c r="C1485" s="208">
        <v>1</v>
      </c>
    </row>
    <row r="1486" spans="1:4" x14ac:dyDescent="0.2">
      <c r="A1486" s="208" t="s">
        <v>2705</v>
      </c>
      <c r="B1486">
        <f>IF(ISBLANK(PedBerMedIV!$C$16),"",PedBerMedIV!$C$16)</f>
        <v>1</v>
      </c>
      <c r="C1486" s="208">
        <v>1</v>
      </c>
    </row>
    <row r="1487" spans="1:4" x14ac:dyDescent="0.2">
      <c r="A1487" s="208" t="s">
        <v>2706</v>
      </c>
      <c r="B1487">
        <f>IF(ISBLANK(PedBerMedIV!$C$17),"",PedBerMedIV!$C$17)</f>
        <v>1</v>
      </c>
      <c r="C1487" s="208">
        <v>1</v>
      </c>
    </row>
    <row r="1488" spans="1:4" x14ac:dyDescent="0.2">
      <c r="A1488" s="208" t="s">
        <v>2707</v>
      </c>
      <c r="B1488">
        <f>IF(ISBLANK(PedBerMedIV!$C$18),"",PedBerMedIV!$C$18)</f>
        <v>1</v>
      </c>
      <c r="C1488" s="208">
        <v>1</v>
      </c>
    </row>
    <row r="1489" spans="1:4" x14ac:dyDescent="0.2">
      <c r="A1489" s="208" t="s">
        <v>2708</v>
      </c>
      <c r="B1489">
        <f>IF(ISBLANK(PedBerMedIV!$C$19),"",PedBerMedIV!$C$19)</f>
        <v>1</v>
      </c>
      <c r="C1489" s="208">
        <v>1</v>
      </c>
    </row>
    <row r="1490" spans="1:4" x14ac:dyDescent="0.2">
      <c r="A1490" s="209" t="s">
        <v>3367</v>
      </c>
      <c r="B1490" s="208" t="str">
        <f>IF(ISBLANK(PedBerMedIV!$C$21),"",PedBerMedIV!$C$21)</f>
        <v/>
      </c>
      <c r="C1490" s="99"/>
    </row>
    <row r="1491" spans="1:4" x14ac:dyDescent="0.2">
      <c r="A1491" s="209" t="s">
        <v>3368</v>
      </c>
      <c r="B1491" s="208" t="str">
        <f>IF(ISBLANK(PedBerMedIV!$C$22),"",PedBerMedIV!$C$22)</f>
        <v/>
      </c>
      <c r="C1491" s="99"/>
    </row>
    <row r="1492" spans="1:4" x14ac:dyDescent="0.2">
      <c r="A1492" s="209" t="s">
        <v>3369</v>
      </c>
      <c r="B1492" s="208" t="str">
        <f>IF(ISBLANK(PedBerMedIV!$C$23),"",PedBerMedIV!$C$23)</f>
        <v/>
      </c>
      <c r="C1492" s="99"/>
    </row>
    <row r="1493" spans="1:4" x14ac:dyDescent="0.2">
      <c r="A1493" s="209" t="s">
        <v>3370</v>
      </c>
      <c r="B1493" s="208" t="str">
        <f>IF(ISBLANK(PedBerMedIV!$C$24),"",PedBerMedIV!$C$24)</f>
        <v/>
      </c>
      <c r="C1493" s="99"/>
    </row>
    <row r="1494" spans="1:4" x14ac:dyDescent="0.2">
      <c r="A1494" s="209" t="s">
        <v>3371</v>
      </c>
      <c r="B1494" s="208" t="str">
        <f>IF(ISBLANK(PedBerMedIV!$C$25),"",PedBerMedIV!$C$25)</f>
        <v/>
      </c>
      <c r="C1494" s="99"/>
    </row>
    <row r="1495" spans="1:4" x14ac:dyDescent="0.2">
      <c r="A1495" s="208" t="s">
        <v>2709</v>
      </c>
      <c r="B1495">
        <f>IF(ISBLANK(PedBerMedIV!$F$5),"",PedBerMedIV!$F$5)</f>
        <v>1</v>
      </c>
      <c r="C1495">
        <v>1</v>
      </c>
    </row>
    <row r="1496" spans="1:4" x14ac:dyDescent="0.2">
      <c r="A1496" s="208" t="s">
        <v>2710</v>
      </c>
      <c r="B1496">
        <f>IF(ISBLANK(PedBerMedIV!$F$6),"",PedBerMedIV!$F$6)</f>
        <v>1</v>
      </c>
      <c r="C1496">
        <v>1</v>
      </c>
    </row>
    <row r="1497" spans="1:4" s="208" customFormat="1" x14ac:dyDescent="0.2">
      <c r="A1497" s="208" t="s">
        <v>2711</v>
      </c>
      <c r="B1497">
        <f>IF(ISBLANK(PedBerMedIV!$F$7),"",PedBerMedIV!$F$7)</f>
        <v>1</v>
      </c>
      <c r="C1497">
        <v>1</v>
      </c>
      <c r="D1497"/>
    </row>
    <row r="1498" spans="1:4" s="208" customFormat="1" x14ac:dyDescent="0.2">
      <c r="A1498" s="208" t="s">
        <v>2712</v>
      </c>
      <c r="B1498">
        <f>IF(ISBLANK(PedBerMedIV!$F$8),"",PedBerMedIV!$F$8)</f>
        <v>1</v>
      </c>
      <c r="C1498">
        <v>1</v>
      </c>
    </row>
    <row r="1499" spans="1:4" s="208" customFormat="1" x14ac:dyDescent="0.2">
      <c r="A1499" s="208" t="s">
        <v>2713</v>
      </c>
      <c r="B1499">
        <f>IF(ISBLANK(PedBerMedIV!$F$9),"",PedBerMedIV!$F$9)</f>
        <v>1</v>
      </c>
      <c r="C1499">
        <v>1</v>
      </c>
    </row>
    <row r="1500" spans="1:4" s="208" customFormat="1" x14ac:dyDescent="0.2">
      <c r="A1500" s="208" t="s">
        <v>2714</v>
      </c>
      <c r="B1500">
        <f>IF(ISBLANK(PedBerMedIV!$F$10),"",PedBerMedIV!$F$10)</f>
        <v>1</v>
      </c>
      <c r="C1500">
        <v>1</v>
      </c>
    </row>
    <row r="1501" spans="1:4" s="208" customFormat="1" x14ac:dyDescent="0.2">
      <c r="A1501" s="208" t="s">
        <v>2715</v>
      </c>
      <c r="B1501">
        <f>IF(ISBLANK(PedBerMedIV!$F$11),"",PedBerMedIV!$F$11)</f>
        <v>1</v>
      </c>
      <c r="C1501">
        <v>1</v>
      </c>
    </row>
    <row r="1502" spans="1:4" x14ac:dyDescent="0.2">
      <c r="A1502" s="208" t="s">
        <v>2716</v>
      </c>
      <c r="B1502">
        <f>IF(ISBLANK(PedBerMedIV!$F$12),"",PedBerMedIV!$F$12)</f>
        <v>1</v>
      </c>
      <c r="C1502">
        <v>1</v>
      </c>
      <c r="D1502" s="208"/>
    </row>
    <row r="1503" spans="1:4" x14ac:dyDescent="0.2">
      <c r="A1503" s="208" t="s">
        <v>2717</v>
      </c>
      <c r="B1503">
        <f>IF(ISBLANK(PedBerMedIV!$F$13),"",PedBerMedIV!$F$13)</f>
        <v>1</v>
      </c>
      <c r="C1503">
        <v>1</v>
      </c>
    </row>
    <row r="1504" spans="1:4" x14ac:dyDescent="0.2">
      <c r="A1504" s="208" t="s">
        <v>2718</v>
      </c>
      <c r="B1504">
        <f>IF(ISBLANK(PedBerMedIV!$F$14),"",PedBerMedIV!$F$14)</f>
        <v>1</v>
      </c>
      <c r="C1504">
        <v>1</v>
      </c>
    </row>
    <row r="1505" spans="1:4" x14ac:dyDescent="0.2">
      <c r="A1505" s="208" t="s">
        <v>2719</v>
      </c>
      <c r="B1505">
        <f>IF(ISBLANK(PedBerMedIV!$F$15),"",PedBerMedIV!$F$15)</f>
        <v>1</v>
      </c>
      <c r="C1505">
        <v>1</v>
      </c>
    </row>
    <row r="1506" spans="1:4" x14ac:dyDescent="0.2">
      <c r="A1506" s="208" t="s">
        <v>2720</v>
      </c>
      <c r="B1506">
        <f>IF(ISBLANK(PedBerMedIV!$F$16),"",PedBerMedIV!$F$16)</f>
        <v>1</v>
      </c>
      <c r="C1506">
        <v>1</v>
      </c>
    </row>
    <row r="1507" spans="1:4" x14ac:dyDescent="0.2">
      <c r="A1507" s="208" t="s">
        <v>2721</v>
      </c>
      <c r="B1507">
        <f>IF(ISBLANK(PedBerMedIV!$F$17),"",PedBerMedIV!$F$17)</f>
        <v>1</v>
      </c>
      <c r="C1507">
        <v>1</v>
      </c>
    </row>
    <row r="1508" spans="1:4" x14ac:dyDescent="0.2">
      <c r="A1508" s="208" t="s">
        <v>2722</v>
      </c>
      <c r="B1508">
        <f>IF(ISBLANK(PedBerMedIV!$F$18),"",PedBerMedIV!$F$18)</f>
        <v>1</v>
      </c>
      <c r="C1508">
        <v>1</v>
      </c>
    </row>
    <row r="1509" spans="1:4" x14ac:dyDescent="0.2">
      <c r="A1509" s="208" t="s">
        <v>2723</v>
      </c>
      <c r="B1509">
        <f>IF(ISBLANK(PedBerMedIV!$F$19),"",PedBerMedIV!$F$19)</f>
        <v>1</v>
      </c>
      <c r="C1509">
        <v>1</v>
      </c>
    </row>
    <row r="1510" spans="1:4" x14ac:dyDescent="0.2">
      <c r="A1510" s="209" t="s">
        <v>3372</v>
      </c>
      <c r="B1510" s="208">
        <f>IF(ISBLANK(PedBerMedIV!$F$21),"",PedBerMedIV!$F$21)</f>
        <v>1</v>
      </c>
      <c r="C1510" s="208">
        <v>1</v>
      </c>
    </row>
    <row r="1511" spans="1:4" x14ac:dyDescent="0.2">
      <c r="A1511" s="209" t="s">
        <v>3373</v>
      </c>
      <c r="B1511" s="208">
        <f>IF(ISBLANK(PedBerMedIV!$F$22),"",PedBerMedIV!$F$22)</f>
        <v>1</v>
      </c>
      <c r="C1511" s="208">
        <v>1</v>
      </c>
    </row>
    <row r="1512" spans="1:4" x14ac:dyDescent="0.2">
      <c r="A1512" s="209" t="s">
        <v>3374</v>
      </c>
      <c r="B1512" s="208">
        <f>IF(ISBLANK(PedBerMedIV!$F$23),"",PedBerMedIV!$F$23)</f>
        <v>1</v>
      </c>
      <c r="C1512" s="208">
        <v>1</v>
      </c>
    </row>
    <row r="1513" spans="1:4" x14ac:dyDescent="0.2">
      <c r="A1513" s="209" t="s">
        <v>3375</v>
      </c>
      <c r="B1513" s="208">
        <f>IF(ISBLANK(PedBerMedIV!$F$24),"",PedBerMedIV!$F$24)</f>
        <v>1</v>
      </c>
      <c r="C1513" s="208">
        <v>1</v>
      </c>
    </row>
    <row r="1514" spans="1:4" x14ac:dyDescent="0.2">
      <c r="A1514" s="209" t="s">
        <v>3376</v>
      </c>
      <c r="B1514" s="208">
        <f>IF(ISBLANK(PedBerMedIV!$F$25),"",PedBerMedIV!$F$25)</f>
        <v>1</v>
      </c>
      <c r="C1514" s="208">
        <v>1</v>
      </c>
    </row>
    <row r="1515" spans="1:4" x14ac:dyDescent="0.2">
      <c r="A1515" s="208" t="s">
        <v>2724</v>
      </c>
      <c r="B1515">
        <f>IF(ISBLANK(PedBerMedIV!$E$5),"",PedBerMedIV!$E$5)</f>
        <v>0</v>
      </c>
      <c r="C1515" s="210">
        <v>0</v>
      </c>
    </row>
    <row r="1516" spans="1:4" x14ac:dyDescent="0.2">
      <c r="A1516" s="208" t="s">
        <v>2725</v>
      </c>
      <c r="B1516">
        <f>IF(ISBLANK(PedBerMedIV!$E$6),"",PedBerMedIV!$E$6)</f>
        <v>0</v>
      </c>
      <c r="C1516" s="210">
        <v>0</v>
      </c>
    </row>
    <row r="1517" spans="1:4" x14ac:dyDescent="0.2">
      <c r="A1517" s="208" t="s">
        <v>2726</v>
      </c>
      <c r="B1517">
        <f>IF(ISBLANK(PedBerMedIV!$E$7),"",PedBerMedIV!$E$7)</f>
        <v>0</v>
      </c>
      <c r="C1517" s="210">
        <v>0</v>
      </c>
    </row>
    <row r="1518" spans="1:4" s="208" customFormat="1" x14ac:dyDescent="0.2">
      <c r="A1518" s="208" t="s">
        <v>2727</v>
      </c>
      <c r="B1518">
        <f>IF(ISBLANK(PedBerMedIV!$E$8),"",PedBerMedIV!$E$8)</f>
        <v>0</v>
      </c>
      <c r="C1518" s="210">
        <v>0</v>
      </c>
      <c r="D1518"/>
    </row>
    <row r="1519" spans="1:4" s="208" customFormat="1" x14ac:dyDescent="0.2">
      <c r="A1519" s="208" t="s">
        <v>2728</v>
      </c>
      <c r="B1519">
        <f>IF(ISBLANK(PedBerMedIV!$E$9),"",PedBerMedIV!$E$9)</f>
        <v>0</v>
      </c>
      <c r="C1519" s="210">
        <v>0</v>
      </c>
    </row>
    <row r="1520" spans="1:4" s="208" customFormat="1" x14ac:dyDescent="0.2">
      <c r="A1520" s="208" t="s">
        <v>2729</v>
      </c>
      <c r="B1520">
        <f>IF(ISBLANK(PedBerMedIV!$E$10),"",PedBerMedIV!$E$10)</f>
        <v>0</v>
      </c>
      <c r="C1520" s="210">
        <v>0</v>
      </c>
    </row>
    <row r="1521" spans="1:4" s="208" customFormat="1" x14ac:dyDescent="0.2">
      <c r="A1521" s="208" t="s">
        <v>2730</v>
      </c>
      <c r="B1521">
        <f>IF(ISBLANK(PedBerMedIV!$E$11),"",PedBerMedIV!$E$11)</f>
        <v>0</v>
      </c>
      <c r="C1521" s="210">
        <v>0</v>
      </c>
    </row>
    <row r="1522" spans="1:4" s="208" customFormat="1" x14ac:dyDescent="0.2">
      <c r="A1522" s="208" t="s">
        <v>2731</v>
      </c>
      <c r="B1522">
        <f>IF(ISBLANK(PedBerMedIV!$E$12),"",PedBerMedIV!$E$12)</f>
        <v>0</v>
      </c>
      <c r="C1522" s="210">
        <v>0</v>
      </c>
    </row>
    <row r="1523" spans="1:4" x14ac:dyDescent="0.2">
      <c r="A1523" s="208" t="s">
        <v>2732</v>
      </c>
      <c r="B1523">
        <f>IF(ISBLANK(PedBerMedIV!$E$13),"",PedBerMedIV!$E$13)</f>
        <v>0</v>
      </c>
      <c r="C1523" s="210">
        <v>0</v>
      </c>
      <c r="D1523" s="208"/>
    </row>
    <row r="1524" spans="1:4" x14ac:dyDescent="0.2">
      <c r="A1524" s="208" t="s">
        <v>2733</v>
      </c>
      <c r="B1524">
        <f>IF(ISBLANK(PedBerMedIV!$E$14),"",PedBerMedIV!$E$14)</f>
        <v>0</v>
      </c>
      <c r="C1524" s="210">
        <v>0</v>
      </c>
    </row>
    <row r="1525" spans="1:4" x14ac:dyDescent="0.2">
      <c r="A1525" s="208" t="s">
        <v>2734</v>
      </c>
      <c r="B1525">
        <f>IF(ISBLANK(PedBerMedIV!$E$15),"",PedBerMedIV!$E$15)</f>
        <v>0</v>
      </c>
      <c r="C1525" s="210">
        <v>0</v>
      </c>
    </row>
    <row r="1526" spans="1:4" x14ac:dyDescent="0.2">
      <c r="A1526" s="208" t="s">
        <v>2735</v>
      </c>
      <c r="B1526">
        <f>IF(ISBLANK(PedBerMedIV!$E$16),"",PedBerMedIV!$E$16)</f>
        <v>0</v>
      </c>
      <c r="C1526" s="210">
        <v>0</v>
      </c>
    </row>
    <row r="1527" spans="1:4" x14ac:dyDescent="0.2">
      <c r="A1527" s="208" t="s">
        <v>2736</v>
      </c>
      <c r="B1527">
        <f>IF(ISBLANK(PedBerMedIV!$E$17),"",PedBerMedIV!$E$17)</f>
        <v>0</v>
      </c>
      <c r="C1527" s="210">
        <v>0</v>
      </c>
    </row>
    <row r="1528" spans="1:4" x14ac:dyDescent="0.2">
      <c r="A1528" s="208" t="s">
        <v>2737</v>
      </c>
      <c r="B1528">
        <f>IF(ISBLANK(PedBerMedIV!$E$18),"",PedBerMedIV!$E$18)</f>
        <v>0</v>
      </c>
      <c r="C1528" s="210">
        <v>0</v>
      </c>
    </row>
    <row r="1529" spans="1:4" x14ac:dyDescent="0.2">
      <c r="A1529" s="208" t="s">
        <v>2738</v>
      </c>
      <c r="B1529">
        <f>IF(ISBLANK(PedBerMedIV!$E$19),"",PedBerMedIV!$E$19)</f>
        <v>0</v>
      </c>
      <c r="C1529" s="210">
        <v>0</v>
      </c>
    </row>
    <row r="1530" spans="1:4" x14ac:dyDescent="0.2">
      <c r="A1530" s="209" t="s">
        <v>3378</v>
      </c>
      <c r="B1530" s="208">
        <f>IF(ISBLANK(PedBerMedIV!$E$21),"",PedBerMedIV!$E$21)</f>
        <v>0</v>
      </c>
      <c r="C1530" s="210">
        <v>0</v>
      </c>
    </row>
    <row r="1531" spans="1:4" x14ac:dyDescent="0.2">
      <c r="A1531" s="209" t="s">
        <v>3380</v>
      </c>
      <c r="B1531" s="208">
        <f>IF(ISBLANK(PedBerMedIV!$E$22),"",PedBerMedIV!$E$22)</f>
        <v>0</v>
      </c>
      <c r="C1531" s="210">
        <v>0</v>
      </c>
    </row>
    <row r="1532" spans="1:4" x14ac:dyDescent="0.2">
      <c r="A1532" s="209" t="s">
        <v>3381</v>
      </c>
      <c r="B1532" s="208">
        <f>IF(ISBLANK(PedBerMedIV!$E$23),"",PedBerMedIV!$E$23)</f>
        <v>0</v>
      </c>
      <c r="C1532" s="210">
        <v>0</v>
      </c>
    </row>
    <row r="1533" spans="1:4" x14ac:dyDescent="0.2">
      <c r="A1533" s="209" t="s">
        <v>3383</v>
      </c>
      <c r="B1533" s="208">
        <f>IF(ISBLANK(PedBerMedIV!$E$24),"",PedBerMedIV!$E$24)</f>
        <v>0</v>
      </c>
      <c r="C1533" s="210">
        <v>0</v>
      </c>
    </row>
    <row r="1534" spans="1:4" x14ac:dyDescent="0.2">
      <c r="A1534" s="209" t="s">
        <v>3385</v>
      </c>
      <c r="B1534" s="208">
        <f>IF(ISBLANK(PedBerMedIV!$E$25),"",PedBerMedIV!$E$25)</f>
        <v>0</v>
      </c>
      <c r="C1534" s="210">
        <v>0</v>
      </c>
    </row>
    <row r="1535" spans="1:4" x14ac:dyDescent="0.2">
      <c r="A1535" s="208" t="s">
        <v>2739</v>
      </c>
      <c r="B1535" t="str">
        <f>IF(ISBLANK(PedBerMedIV!$C$29),"",PedBerMedIV!$C$29)</f>
        <v/>
      </c>
      <c r="C1535" s="99"/>
    </row>
    <row r="1536" spans="1:4" x14ac:dyDescent="0.2">
      <c r="A1536" s="208" t="s">
        <v>2740</v>
      </c>
      <c r="B1536">
        <f>IF(ISBLANK(PedBerMedIV!$G$5),"",PedBerMedIV!$G$5)</f>
        <v>0</v>
      </c>
      <c r="C1536" s="210">
        <v>0</v>
      </c>
    </row>
    <row r="1537" spans="1:4" x14ac:dyDescent="0.2">
      <c r="A1537" s="208" t="s">
        <v>2741</v>
      </c>
      <c r="B1537">
        <f>IF(ISBLANK(PedBerMedIV!$G$6),"",PedBerMedIV!$G$6)</f>
        <v>0</v>
      </c>
      <c r="C1537" s="210">
        <v>0</v>
      </c>
    </row>
    <row r="1538" spans="1:4" s="208" customFormat="1" x14ac:dyDescent="0.2">
      <c r="A1538" s="208" t="s">
        <v>2742</v>
      </c>
      <c r="B1538">
        <f>IF(ISBLANK(PedBerMedIV!$G$7),"",PedBerMedIV!$G$7)</f>
        <v>0</v>
      </c>
      <c r="C1538" s="210">
        <v>0</v>
      </c>
      <c r="D1538"/>
    </row>
    <row r="1539" spans="1:4" s="208" customFormat="1" x14ac:dyDescent="0.2">
      <c r="A1539" s="208" t="s">
        <v>2743</v>
      </c>
      <c r="B1539">
        <f>IF(ISBLANK(PedBerMedIV!$G$8),"",PedBerMedIV!$G$8)</f>
        <v>0</v>
      </c>
      <c r="C1539" s="210">
        <v>0</v>
      </c>
    </row>
    <row r="1540" spans="1:4" s="208" customFormat="1" x14ac:dyDescent="0.2">
      <c r="A1540" s="208" t="s">
        <v>2744</v>
      </c>
      <c r="B1540">
        <f>IF(ISBLANK(PedBerMedIV!$G$9),"",PedBerMedIV!$G$9)</f>
        <v>0</v>
      </c>
      <c r="C1540" s="210">
        <v>0</v>
      </c>
    </row>
    <row r="1541" spans="1:4" s="208" customFormat="1" x14ac:dyDescent="0.2">
      <c r="A1541" s="208" t="s">
        <v>2745</v>
      </c>
      <c r="B1541">
        <f>IF(ISBLANK(PedBerMedIV!$G$10),"",PedBerMedIV!$G$10)</f>
        <v>0</v>
      </c>
      <c r="C1541" s="210">
        <v>0</v>
      </c>
    </row>
    <row r="1542" spans="1:4" s="208" customFormat="1" x14ac:dyDescent="0.2">
      <c r="A1542" s="208" t="s">
        <v>2746</v>
      </c>
      <c r="B1542">
        <f>IF(ISBLANK(PedBerMedIV!$G$11),"",PedBerMedIV!$G$11)</f>
        <v>0</v>
      </c>
      <c r="C1542" s="210">
        <v>0</v>
      </c>
    </row>
    <row r="1543" spans="1:4" x14ac:dyDescent="0.2">
      <c r="A1543" s="208" t="s">
        <v>2747</v>
      </c>
      <c r="B1543">
        <f>IF(ISBLANK(PedBerMedIV!$G$12),"",PedBerMedIV!$G$12)</f>
        <v>0</v>
      </c>
      <c r="C1543" s="210">
        <v>0</v>
      </c>
      <c r="D1543" s="208"/>
    </row>
    <row r="1544" spans="1:4" x14ac:dyDescent="0.2">
      <c r="A1544" s="208" t="s">
        <v>2748</v>
      </c>
      <c r="B1544">
        <f>IF(ISBLANK(PedBerMedIV!$G$13),"",PedBerMedIV!$G$13)</f>
        <v>0</v>
      </c>
      <c r="C1544" s="210">
        <v>0</v>
      </c>
    </row>
    <row r="1545" spans="1:4" x14ac:dyDescent="0.2">
      <c r="A1545" s="208" t="s">
        <v>2749</v>
      </c>
      <c r="B1545">
        <f>IF(ISBLANK(PedBerMedIV!$G$14),"",PedBerMedIV!$G$14)</f>
        <v>0</v>
      </c>
      <c r="C1545" s="210">
        <v>0</v>
      </c>
    </row>
    <row r="1546" spans="1:4" x14ac:dyDescent="0.2">
      <c r="A1546" s="208" t="s">
        <v>2750</v>
      </c>
      <c r="B1546">
        <f>IF(ISBLANK(PedBerMedIV!$G$15),"",PedBerMedIV!$G$15)</f>
        <v>0</v>
      </c>
      <c r="C1546" s="210">
        <v>0</v>
      </c>
    </row>
    <row r="1547" spans="1:4" x14ac:dyDescent="0.2">
      <c r="A1547" s="208" t="s">
        <v>2751</v>
      </c>
      <c r="B1547">
        <f>IF(ISBLANK(PedBerMedIV!$G$16),"",PedBerMedIV!$G$16)</f>
        <v>0</v>
      </c>
      <c r="C1547" s="210">
        <v>0</v>
      </c>
    </row>
    <row r="1548" spans="1:4" x14ac:dyDescent="0.2">
      <c r="A1548" s="208" t="s">
        <v>2752</v>
      </c>
      <c r="B1548">
        <f>IF(ISBLANK(PedBerMedIV!$G$17),"",PedBerMedIV!$G$17)</f>
        <v>0</v>
      </c>
      <c r="C1548" s="210">
        <v>0</v>
      </c>
    </row>
    <row r="1549" spans="1:4" x14ac:dyDescent="0.2">
      <c r="A1549" s="208" t="s">
        <v>2753</v>
      </c>
      <c r="B1549">
        <f>IF(ISBLANK(PedBerMedIV!$G$18),"",PedBerMedIV!$G$18)</f>
        <v>0</v>
      </c>
      <c r="C1549" s="210">
        <v>0</v>
      </c>
    </row>
    <row r="1550" spans="1:4" x14ac:dyDescent="0.2">
      <c r="A1550" s="208" t="s">
        <v>2754</v>
      </c>
      <c r="B1550">
        <f>IF(ISBLANK(PedBerMedIV!$G$19),"",PedBerMedIV!$G$19)</f>
        <v>0</v>
      </c>
      <c r="C1550" s="210">
        <v>0</v>
      </c>
    </row>
    <row r="1551" spans="1:4" x14ac:dyDescent="0.2">
      <c r="A1551" s="209" t="s">
        <v>3386</v>
      </c>
      <c r="B1551" s="208">
        <f>IF(ISBLANK(PedBerMedIV!$G$21),"",PedBerMedIV!$G$21)</f>
        <v>0</v>
      </c>
      <c r="C1551" s="210">
        <v>0</v>
      </c>
    </row>
    <row r="1552" spans="1:4" x14ac:dyDescent="0.2">
      <c r="A1552" s="209" t="s">
        <v>3387</v>
      </c>
      <c r="B1552" s="208">
        <f>IF(ISBLANK(PedBerMedIV!$G$22),"",PedBerMedIV!$G$22)</f>
        <v>0</v>
      </c>
      <c r="C1552" s="210">
        <v>0</v>
      </c>
    </row>
    <row r="1553" spans="1:3" x14ac:dyDescent="0.2">
      <c r="A1553" s="209" t="s">
        <v>3388</v>
      </c>
      <c r="B1553" s="208">
        <f>IF(ISBLANK(PedBerMedIV!$G$23),"",PedBerMedIV!$G$23)</f>
        <v>0</v>
      </c>
      <c r="C1553" s="210">
        <v>0</v>
      </c>
    </row>
    <row r="1554" spans="1:3" x14ac:dyDescent="0.2">
      <c r="A1554" s="209" t="s">
        <v>3389</v>
      </c>
      <c r="B1554" s="208">
        <f>IF(ISBLANK(PedBerMedIV!$G$24),"",PedBerMedIV!$G$24)</f>
        <v>0</v>
      </c>
      <c r="C1554" s="210">
        <v>0</v>
      </c>
    </row>
    <row r="1555" spans="1:3" x14ac:dyDescent="0.2">
      <c r="A1555" s="209" t="s">
        <v>3390</v>
      </c>
      <c r="B1555" s="208">
        <f>IF(ISBLANK(PedBerMedIV!$G$25),"",PedBerMedIV!$G$25)</f>
        <v>0</v>
      </c>
      <c r="C1555" s="210">
        <v>0</v>
      </c>
    </row>
    <row r="1556" spans="1:3" x14ac:dyDescent="0.2">
      <c r="A1556" s="208" t="s">
        <v>2755</v>
      </c>
      <c r="B1556">
        <f>IF(ISBLANK(PedBerMedIV!$D$5),"",PedBerMedIV!$D$5)</f>
        <v>0</v>
      </c>
      <c r="C1556" s="210">
        <v>0</v>
      </c>
    </row>
    <row r="1557" spans="1:3" x14ac:dyDescent="0.2">
      <c r="A1557" s="208" t="s">
        <v>2756</v>
      </c>
      <c r="B1557">
        <f>IF(ISBLANK(PedBerMedIV!$D$6),"",PedBerMedIV!$D$6)</f>
        <v>0</v>
      </c>
      <c r="C1557" s="210">
        <v>0</v>
      </c>
    </row>
    <row r="1558" spans="1:3" x14ac:dyDescent="0.2">
      <c r="A1558" s="208" t="s">
        <v>2757</v>
      </c>
      <c r="B1558">
        <f>IF(ISBLANK(PedBerMedIV!$D$7),"",PedBerMedIV!$D$7)</f>
        <v>0</v>
      </c>
      <c r="C1558" s="210">
        <v>0</v>
      </c>
    </row>
    <row r="1559" spans="1:3" x14ac:dyDescent="0.2">
      <c r="A1559" s="208" t="s">
        <v>2758</v>
      </c>
      <c r="B1559">
        <f>IF(ISBLANK(PedBerMedIV!$D$8),"",PedBerMedIV!$D$8)</f>
        <v>0</v>
      </c>
      <c r="C1559" s="210">
        <v>0</v>
      </c>
    </row>
    <row r="1560" spans="1:3" x14ac:dyDescent="0.2">
      <c r="A1560" s="208" t="s">
        <v>2759</v>
      </c>
      <c r="B1560">
        <f>IF(ISBLANK(PedBerMedIV!$D$9),"",PedBerMedIV!$D$9)</f>
        <v>0</v>
      </c>
      <c r="C1560" s="210">
        <v>0</v>
      </c>
    </row>
    <row r="1561" spans="1:3" x14ac:dyDescent="0.2">
      <c r="A1561" s="208" t="s">
        <v>2760</v>
      </c>
      <c r="B1561">
        <f>IF(ISBLANK(PedBerMedIV!$D$10),"",PedBerMedIV!$D$10)</f>
        <v>0</v>
      </c>
      <c r="C1561" s="210">
        <v>0</v>
      </c>
    </row>
    <row r="1562" spans="1:3" x14ac:dyDescent="0.2">
      <c r="A1562" s="208" t="s">
        <v>2761</v>
      </c>
      <c r="B1562">
        <f>IF(ISBLANK(PedBerMedIV!$D$11),"",PedBerMedIV!$D$11)</f>
        <v>0</v>
      </c>
      <c r="C1562" s="210">
        <v>0</v>
      </c>
    </row>
    <row r="1563" spans="1:3" x14ac:dyDescent="0.2">
      <c r="A1563" s="208" t="s">
        <v>2762</v>
      </c>
      <c r="B1563">
        <f>IF(ISBLANK(PedBerMedIV!$D$12),"",PedBerMedIV!$D$12)</f>
        <v>0</v>
      </c>
      <c r="C1563" s="210">
        <v>0</v>
      </c>
    </row>
    <row r="1564" spans="1:3" x14ac:dyDescent="0.2">
      <c r="A1564" s="208" t="s">
        <v>2763</v>
      </c>
      <c r="B1564">
        <f>IF(ISBLANK(PedBerMedIV!$D$13),"",PedBerMedIV!$D$13)</f>
        <v>0</v>
      </c>
      <c r="C1564" s="210">
        <v>0</v>
      </c>
    </row>
    <row r="1565" spans="1:3" x14ac:dyDescent="0.2">
      <c r="A1565" s="208" t="s">
        <v>2764</v>
      </c>
      <c r="B1565">
        <f>IF(ISBLANK(PedBerMedIV!$D$14),"",PedBerMedIV!$D$14)</f>
        <v>0</v>
      </c>
      <c r="C1565" s="210">
        <v>0</v>
      </c>
    </row>
    <row r="1566" spans="1:3" x14ac:dyDescent="0.2">
      <c r="A1566" s="208" t="s">
        <v>2765</v>
      </c>
      <c r="B1566">
        <f>IF(ISBLANK(PedBerMedIV!$D$15),"",PedBerMedIV!$D$15)</f>
        <v>0</v>
      </c>
      <c r="C1566" s="210">
        <v>0</v>
      </c>
    </row>
    <row r="1567" spans="1:3" x14ac:dyDescent="0.2">
      <c r="A1567" s="208" t="s">
        <v>2766</v>
      </c>
      <c r="B1567">
        <f>IF(ISBLANK(PedBerMedIV!$D$16),"",PedBerMedIV!$D$16)</f>
        <v>0</v>
      </c>
      <c r="C1567" s="210">
        <v>0</v>
      </c>
    </row>
    <row r="1568" spans="1:3" x14ac:dyDescent="0.2">
      <c r="A1568" s="208" t="s">
        <v>2767</v>
      </c>
      <c r="B1568">
        <f>IF(ISBLANK(PedBerMedIV!$D$17),"",PedBerMedIV!$D$17)</f>
        <v>0</v>
      </c>
      <c r="C1568" s="210">
        <v>0</v>
      </c>
    </row>
    <row r="1569" spans="1:3" x14ac:dyDescent="0.2">
      <c r="A1569" s="208" t="s">
        <v>2768</v>
      </c>
      <c r="B1569">
        <f>IF(ISBLANK(PedBerMedIV!$D$18),"",PedBerMedIV!$D$18)</f>
        <v>0</v>
      </c>
      <c r="C1569" s="210">
        <v>0</v>
      </c>
    </row>
    <row r="1570" spans="1:3" x14ac:dyDescent="0.2">
      <c r="A1570" s="208" t="s">
        <v>2769</v>
      </c>
      <c r="B1570">
        <f>IF(ISBLANK(PedBerMedIV!$D$19),"",PedBerMedIV!$D$19)</f>
        <v>0</v>
      </c>
      <c r="C1570" s="210">
        <v>0</v>
      </c>
    </row>
    <row r="1571" spans="1:3" x14ac:dyDescent="0.2">
      <c r="A1571" s="209" t="s">
        <v>3392</v>
      </c>
      <c r="B1571" s="208">
        <f>IF(ISBLANK(PedBerMedIV!$D$21),"",PedBerMedIV!$D$21)</f>
        <v>0</v>
      </c>
      <c r="C1571" s="210">
        <v>0</v>
      </c>
    </row>
    <row r="1572" spans="1:3" x14ac:dyDescent="0.2">
      <c r="A1572" s="209" t="s">
        <v>3394</v>
      </c>
      <c r="B1572" s="208">
        <f>IF(ISBLANK(PedBerMedIV!$D$22),"",PedBerMedIV!$D$22)</f>
        <v>0</v>
      </c>
      <c r="C1572" s="210">
        <v>0</v>
      </c>
    </row>
    <row r="1573" spans="1:3" x14ac:dyDescent="0.2">
      <c r="A1573" s="209" t="s">
        <v>3395</v>
      </c>
      <c r="B1573" s="208">
        <f>IF(ISBLANK(PedBerMedIV!$D$23),"",PedBerMedIV!$D$23)</f>
        <v>0</v>
      </c>
      <c r="C1573" s="210">
        <v>0</v>
      </c>
    </row>
    <row r="1574" spans="1:3" x14ac:dyDescent="0.2">
      <c r="A1574" s="209" t="s">
        <v>3397</v>
      </c>
      <c r="B1574" s="208">
        <f>IF(ISBLANK(PedBerMedIV!$D$24),"",PedBerMedIV!$D$24)</f>
        <v>0</v>
      </c>
      <c r="C1574" s="210">
        <v>0</v>
      </c>
    </row>
    <row r="1575" spans="1:3" x14ac:dyDescent="0.2">
      <c r="A1575" s="209" t="s">
        <v>3399</v>
      </c>
      <c r="B1575" s="208">
        <f>IF(ISBLANK(PedBerMedIV!$D$25),"",PedBerMedIV!$D$25)</f>
        <v>0</v>
      </c>
      <c r="C1575" s="210">
        <v>0</v>
      </c>
    </row>
    <row r="1576" spans="1:3" x14ac:dyDescent="0.2">
      <c r="A1576" s="208" t="s">
        <v>2770</v>
      </c>
      <c r="B1576">
        <f>IF(ISBLANK(PedBerIVenPM!$A$13),"",PedBerIVenPM!$A$13)</f>
        <v>1</v>
      </c>
      <c r="C1576">
        <v>1</v>
      </c>
    </row>
    <row r="1577" spans="1:3" x14ac:dyDescent="0.2">
      <c r="A1577" s="208" t="s">
        <v>2771</v>
      </c>
      <c r="B1577">
        <f>IF(ISBLANK(PedBerIVenPM!$D$13),"",PedBerIVenPM!$D$13)</f>
        <v>1</v>
      </c>
      <c r="C1577">
        <v>1</v>
      </c>
    </row>
    <row r="1578" spans="1:3" x14ac:dyDescent="0.2">
      <c r="A1578" s="208" t="s">
        <v>2772</v>
      </c>
      <c r="B1578">
        <f>IF(ISBLANK(PedBerIVenPM!$D$16),"",PedBerIVenPM!$D$16)</f>
        <v>2</v>
      </c>
      <c r="C1578">
        <v>2</v>
      </c>
    </row>
    <row r="1579" spans="1:3" x14ac:dyDescent="0.2">
      <c r="A1579" s="208" t="s">
        <v>2773</v>
      </c>
      <c r="B1579">
        <f>IF(ISBLANK(PedBerIVenPM!$D$15),"",PedBerIVenPM!$D$15)</f>
        <v>20</v>
      </c>
      <c r="C1579">
        <v>20</v>
      </c>
    </row>
    <row r="1580" spans="1:3" x14ac:dyDescent="0.2">
      <c r="A1580" s="208" t="s">
        <v>2774</v>
      </c>
      <c r="B1580">
        <f>IF(ISBLANK(PedBerIVenPM!$D$12),"",PedBerIVenPM!$D$12)</f>
        <v>30</v>
      </c>
      <c r="C1580">
        <v>30</v>
      </c>
    </row>
    <row r="1581" spans="1:3" x14ac:dyDescent="0.2">
      <c r="A1581" s="208" t="s">
        <v>2775</v>
      </c>
      <c r="B1581">
        <f>IF(ISBLANK(PedBerIVenPM!$B$13),"",PedBerIVenPM!$B$13)</f>
        <v>1</v>
      </c>
      <c r="C1581">
        <v>1</v>
      </c>
    </row>
    <row r="1582" spans="1:3" x14ac:dyDescent="0.2">
      <c r="A1582" s="208" t="s">
        <v>2776</v>
      </c>
      <c r="B1582">
        <f>IF(ISBLANK(PedBerIVenPM!$D$14),"",PedBerIVenPM!$D$14)</f>
        <v>1</v>
      </c>
      <c r="C1582">
        <v>1</v>
      </c>
    </row>
    <row r="1583" spans="1:3" x14ac:dyDescent="0.2">
      <c r="A1583" s="208" t="s">
        <v>2777</v>
      </c>
      <c r="B1583">
        <f>IF(ISBLANK(PedBerIVenPM!$D$17),"",PedBerIVenPM!$D$17)</f>
        <v>10</v>
      </c>
      <c r="C1583">
        <v>10</v>
      </c>
    </row>
    <row r="1584" spans="1:3" x14ac:dyDescent="0.2">
      <c r="A1584" s="208" t="s">
        <v>2778</v>
      </c>
      <c r="B1584" t="b">
        <f>IF(ISBLANK(PedBerTPN!$B$12),"",PedBerTPN!$B$12)</f>
        <v>0</v>
      </c>
      <c r="C1584" t="b">
        <v>0</v>
      </c>
    </row>
    <row r="1585" spans="1:3" x14ac:dyDescent="0.2">
      <c r="A1585" s="208" t="s">
        <v>2779</v>
      </c>
      <c r="B1585">
        <f>IF(ISBLANK(PedBerTPN!$C$12),"",PedBerTPN!$C$12)</f>
        <v>0</v>
      </c>
      <c r="C1585" s="210">
        <v>0</v>
      </c>
    </row>
    <row r="1586" spans="1:3" x14ac:dyDescent="0.2">
      <c r="A1586" s="208" t="s">
        <v>4906</v>
      </c>
      <c r="B1586" s="208">
        <f>IF(ISBLANK(PedBerTPN!$B$4),"",PedBerTPN!$B$4)</f>
        <v>0</v>
      </c>
      <c r="C1586" s="7">
        <v>0</v>
      </c>
    </row>
    <row r="1587" spans="1:3" x14ac:dyDescent="0.2">
      <c r="A1587" s="208" t="s">
        <v>2780</v>
      </c>
      <c r="B1587" t="b">
        <f>IF(ISBLANK(PedBerTPN!$B$10),"",PedBerTPN!$B$10)</f>
        <v>0</v>
      </c>
      <c r="C1587" t="b">
        <v>0</v>
      </c>
    </row>
    <row r="1588" spans="1:3" x14ac:dyDescent="0.2">
      <c r="A1588" s="208" t="s">
        <v>2781</v>
      </c>
      <c r="B1588" t="b">
        <f>IF(ISBLANK(PedBerTPN!$B$24),"",PedBerTPN!$B$24)</f>
        <v>0</v>
      </c>
      <c r="C1588" t="b">
        <v>0</v>
      </c>
    </row>
    <row r="1589" spans="1:3" x14ac:dyDescent="0.2">
      <c r="A1589" s="208" t="s">
        <v>2782</v>
      </c>
      <c r="B1589">
        <f>IF(ISBLANK(PedBerTPN!$C$10),"",PedBerTPN!$C$10)</f>
        <v>0</v>
      </c>
      <c r="C1589" s="210">
        <v>0</v>
      </c>
    </row>
    <row r="1590" spans="1:3" x14ac:dyDescent="0.2">
      <c r="A1590" s="208" t="s">
        <v>2783</v>
      </c>
      <c r="B1590">
        <f>IF(ISBLANK(PedBerTPN!$C$24),"",PedBerTPN!$C$24)</f>
        <v>0</v>
      </c>
      <c r="C1590" s="210">
        <v>0</v>
      </c>
    </row>
    <row r="1591" spans="1:3" x14ac:dyDescent="0.2">
      <c r="A1591" s="208" t="s">
        <v>2784</v>
      </c>
      <c r="B1591">
        <f>IF(ISBLANK(PedBerTPN!$B$5),"",PedBerTPN!$B$5)</f>
        <v>1</v>
      </c>
      <c r="C1591">
        <v>1</v>
      </c>
    </row>
    <row r="1592" spans="1:3" x14ac:dyDescent="0.2">
      <c r="A1592" s="208" t="s">
        <v>2785</v>
      </c>
      <c r="B1592" t="b">
        <f>IF(ISBLANK(PedBerTPN!$B$15),"",PedBerTPN!$B$15)</f>
        <v>0</v>
      </c>
      <c r="C1592" t="b">
        <v>0</v>
      </c>
    </row>
    <row r="1593" spans="1:3" x14ac:dyDescent="0.2">
      <c r="A1593" s="208" t="s">
        <v>2786</v>
      </c>
      <c r="B1593">
        <f>IF(ISBLANK(PedBerTPN!$C$15),"",PedBerTPN!$C$15)</f>
        <v>0</v>
      </c>
      <c r="C1593" s="210">
        <v>0</v>
      </c>
    </row>
    <row r="1594" spans="1:3" x14ac:dyDescent="0.2">
      <c r="A1594" s="208" t="s">
        <v>2787</v>
      </c>
      <c r="B1594">
        <f>IF(ISBLANK(PedBerTPN!$C$16),"",PedBerTPN!$C$16)</f>
        <v>0</v>
      </c>
      <c r="C1594" s="210">
        <v>0</v>
      </c>
    </row>
    <row r="1595" spans="1:3" x14ac:dyDescent="0.2">
      <c r="A1595" s="208" t="s">
        <v>2788</v>
      </c>
      <c r="B1595" t="b">
        <f>IF(ISBLANK(PedBerTPN!$B$13),"",PedBerTPN!$B$13)</f>
        <v>0</v>
      </c>
      <c r="C1595" t="b">
        <v>0</v>
      </c>
    </row>
    <row r="1596" spans="1:3" x14ac:dyDescent="0.2">
      <c r="A1596" s="208" t="s">
        <v>2789</v>
      </c>
      <c r="B1596">
        <f>IF(ISBLANK(PedBerTPN!$C$13),"",PedBerTPN!$C$13)</f>
        <v>0</v>
      </c>
      <c r="C1596" s="210">
        <v>0</v>
      </c>
    </row>
    <row r="1597" spans="1:3" x14ac:dyDescent="0.2">
      <c r="A1597" s="208" t="s">
        <v>2790</v>
      </c>
      <c r="B1597" t="b">
        <f>IF(ISBLANK(PedBerTPN!$B$9),"",PedBerTPN!$B$9)</f>
        <v>0</v>
      </c>
      <c r="C1597" t="b">
        <v>0</v>
      </c>
    </row>
    <row r="1598" spans="1:3" x14ac:dyDescent="0.2">
      <c r="A1598" s="208" t="s">
        <v>2791</v>
      </c>
      <c r="B1598" t="b">
        <f>IF(ISBLANK(PedBerTPN!$B$23),"",PedBerTPN!$B$23)</f>
        <v>0</v>
      </c>
      <c r="C1598" s="208" t="b">
        <v>0</v>
      </c>
    </row>
    <row r="1599" spans="1:3" x14ac:dyDescent="0.2">
      <c r="A1599" s="208" t="s">
        <v>2792</v>
      </c>
      <c r="B1599">
        <f>IF(ISBLANK(PedBerTPN!$C$9),"",PedBerTPN!$C$9)</f>
        <v>0</v>
      </c>
      <c r="C1599" s="210">
        <v>0</v>
      </c>
    </row>
    <row r="1600" spans="1:3" x14ac:dyDescent="0.2">
      <c r="A1600" s="208" t="s">
        <v>2793</v>
      </c>
      <c r="B1600">
        <f>IF(ISBLANK(PedBerTPN!$C$23),"",PedBerTPN!$C$23)</f>
        <v>0</v>
      </c>
      <c r="C1600" s="210">
        <v>0</v>
      </c>
    </row>
    <row r="1601" spans="1:3" x14ac:dyDescent="0.2">
      <c r="A1601" s="208" t="s">
        <v>2794</v>
      </c>
      <c r="B1601">
        <f>IF(ISBLANK(PedBerTPN!$B$28),"",PedBerTPN!$B$28)</f>
        <v>0</v>
      </c>
      <c r="C1601" s="210">
        <v>0</v>
      </c>
    </row>
    <row r="1602" spans="1:3" x14ac:dyDescent="0.2">
      <c r="A1602" s="208" t="s">
        <v>2795</v>
      </c>
      <c r="B1602">
        <f>IF(ISBLANK(PedBerTPN!$C$6),"",PedBerTPN!$C$6)</f>
        <v>0</v>
      </c>
      <c r="C1602" s="210">
        <v>0</v>
      </c>
    </row>
    <row r="1603" spans="1:3" x14ac:dyDescent="0.2">
      <c r="A1603" s="208" t="s">
        <v>2796</v>
      </c>
      <c r="B1603">
        <f>IF(ISBLANK(PedBerTPN!$B$20),"",PedBerTPN!$B$20)</f>
        <v>0</v>
      </c>
      <c r="C1603" s="210">
        <v>0</v>
      </c>
    </row>
    <row r="1604" spans="1:3" x14ac:dyDescent="0.2">
      <c r="A1604" s="208" t="s">
        <v>2797</v>
      </c>
      <c r="B1604" t="b">
        <f>IF(ISBLANK(PedBerTPN!$B$19),"",PedBerTPN!$B$19)</f>
        <v>0</v>
      </c>
      <c r="C1604" t="b">
        <v>0</v>
      </c>
    </row>
    <row r="1605" spans="1:3" x14ac:dyDescent="0.2">
      <c r="A1605" s="208" t="s">
        <v>2798</v>
      </c>
      <c r="B1605">
        <f>IF(ISBLANK(PedBerTPN!$C$19),"",PedBerTPN!$C$19)</f>
        <v>1</v>
      </c>
      <c r="C1605">
        <v>1</v>
      </c>
    </row>
    <row r="1606" spans="1:3" x14ac:dyDescent="0.2">
      <c r="A1606" s="208" t="s">
        <v>2799</v>
      </c>
      <c r="B1606">
        <f>IF(ISBLANK(PedBerTPN!$B$8),"",PedBerTPN!$B$8)</f>
        <v>1</v>
      </c>
      <c r="C1606">
        <v>1</v>
      </c>
    </row>
    <row r="1607" spans="1:3" x14ac:dyDescent="0.2">
      <c r="A1607" s="208" t="s">
        <v>2800</v>
      </c>
      <c r="B1607">
        <f>IF(ISBLANK(PedBerTPN!$C$3),"",PedBerTPN!$C$3)</f>
        <v>0</v>
      </c>
      <c r="C1607" s="210">
        <v>0</v>
      </c>
    </row>
    <row r="1608" spans="1:3" x14ac:dyDescent="0.2">
      <c r="A1608" s="208" t="s">
        <v>2801</v>
      </c>
      <c r="B1608">
        <f>IF(ISBLANK(PedBerTPN!$B$22),"",PedBerTPN!$B$22)</f>
        <v>1</v>
      </c>
      <c r="C1608">
        <v>1</v>
      </c>
    </row>
    <row r="1609" spans="1:3" x14ac:dyDescent="0.2">
      <c r="A1609" s="208" t="s">
        <v>2802</v>
      </c>
      <c r="B1609">
        <f>IF(ISBLANK(PedBerTPN!$C$21),"",PedBerTPN!$C$21)</f>
        <v>0</v>
      </c>
      <c r="C1609" s="210">
        <v>0</v>
      </c>
    </row>
    <row r="1610" spans="1:3" x14ac:dyDescent="0.2">
      <c r="A1610" s="208" t="s">
        <v>2803</v>
      </c>
      <c r="B1610" t="b">
        <f>IF(ISBLANK(PedBerTPN!$B$18),"",PedBerTPN!$B$18)</f>
        <v>0</v>
      </c>
      <c r="C1610" t="b">
        <v>0</v>
      </c>
    </row>
    <row r="1611" spans="1:3" x14ac:dyDescent="0.2">
      <c r="A1611" s="208" t="s">
        <v>2804</v>
      </c>
      <c r="B1611">
        <f>IF(ISBLANK(PedBerTPN!$C$18),"",PedBerTPN!$C$18)</f>
        <v>1</v>
      </c>
      <c r="C1611">
        <v>1</v>
      </c>
    </row>
    <row r="1612" spans="1:3" x14ac:dyDescent="0.2">
      <c r="A1612" s="208" t="s">
        <v>2805</v>
      </c>
      <c r="B1612">
        <f>IF(ISBLANK(PedBerTPN!$C$5),"",PedBerTPN!$C$5)</f>
        <v>0</v>
      </c>
      <c r="C161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8"/>
  <sheetViews>
    <sheetView workbookViewId="0">
      <selection activeCell="B8" sqref="B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2894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5403</v>
      </c>
    </row>
    <row r="9" spans="1:7" x14ac:dyDescent="0.2">
      <c r="A9" s="209" t="s">
        <v>2893</v>
      </c>
      <c r="B9">
        <v>0</v>
      </c>
    </row>
    <row r="10" spans="1:7" x14ac:dyDescent="0.2">
      <c r="A10" s="209" t="s">
        <v>2892</v>
      </c>
      <c r="B10" s="7">
        <v>1462</v>
      </c>
      <c r="E10" s="98"/>
    </row>
    <row r="11" spans="1:7" s="208" customFormat="1" x14ac:dyDescent="0.2">
      <c r="A11" s="209" t="s">
        <v>4208</v>
      </c>
      <c r="B11" s="7">
        <v>0</v>
      </c>
      <c r="E11" s="98"/>
    </row>
    <row r="12" spans="1:7" s="208" customFormat="1" x14ac:dyDescent="0.2">
      <c r="A12" s="209" t="s">
        <v>4209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42989</v>
      </c>
    </row>
    <row r="16" spans="1:7" x14ac:dyDescent="0.2">
      <c r="A16" t="s">
        <v>353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4626</v>
      </c>
      <c r="B18" s="98" t="str">
        <f ca="1">DateToString(Var_AfspraakDatum)</f>
        <v>11-sep-2017</v>
      </c>
      <c r="E18" s="108"/>
    </row>
    <row r="19" spans="1:5" s="208" customFormat="1" x14ac:dyDescent="0.2">
      <c r="A19" s="209" t="s">
        <v>3416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2894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3417</v>
      </c>
      <c r="B21" s="7" t="str">
        <f>IF(__0_PatNum&gt;0,__0_PatNum,"")</f>
        <v/>
      </c>
      <c r="E21" s="654"/>
    </row>
    <row r="22" spans="1:5" x14ac:dyDescent="0.2">
      <c r="A22" s="209" t="s">
        <v>3412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3413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2891</v>
      </c>
      <c r="B24" s="208" t="str">
        <f ca="1">IF(Var_AfspraakDatum-__4_GebDatum&lt;=28,B23,B22)</f>
        <v/>
      </c>
    </row>
    <row r="25" spans="1:5" x14ac:dyDescent="0.2">
      <c r="A25" s="209" t="s">
        <v>3411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3414</v>
      </c>
      <c r="B26" t="str">
        <f ca="1">IF(AND(__4_GebDatum&gt;0,_Pat_OpnDatum&gt;0),"(dag "&amp;Var_AfspraakDatum-_Pat_OpnDatum+1&amp;")", "")</f>
        <v>(dag 41528)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3415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2893</v>
      </c>
      <c r="B31" t="str">
        <f>IF(_Pat_GebGew=0,"",_Pat_GebGew&amp;" gram")</f>
        <v/>
      </c>
    </row>
    <row r="32" spans="1:5" x14ac:dyDescent="0.2">
      <c r="A32" s="209" t="s">
        <v>4628</v>
      </c>
      <c r="B32" t="str">
        <f>IF(_Pat_GestWeken=0,"",_Pat_GestWeken&amp;" Weken "&amp;(IF(_Pat_GestDagen=0,"",_Pat_GestDagen&amp;" Dag(-en)")))</f>
        <v/>
      </c>
    </row>
    <row r="33" spans="2:2" x14ac:dyDescent="0.2">
      <c r="B33" s="98"/>
    </row>
    <row r="34" spans="2:2" x14ac:dyDescent="0.2">
      <c r="B34" s="98"/>
    </row>
    <row r="38" spans="2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7"/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798"/>
      <c r="P1" s="355"/>
      <c r="Q1" s="355"/>
      <c r="R1" s="355"/>
    </row>
    <row r="2" spans="1:84" s="357" customFormat="1" ht="17.25" customHeight="1" x14ac:dyDescent="0.2">
      <c r="B2" s="798"/>
      <c r="C2" s="798" t="s">
        <v>235</v>
      </c>
      <c r="D2" s="663"/>
      <c r="E2" s="664" t="str">
        <f ca="1">Txt_Pat_AfspraakDat</f>
        <v>11-sep-2017</v>
      </c>
      <c r="F2" s="665"/>
      <c r="G2" s="666"/>
      <c r="H2" s="664" t="s">
        <v>3577</v>
      </c>
      <c r="I2" s="667" t="str">
        <f>Txt_Pat_OpnameDat</f>
        <v/>
      </c>
      <c r="J2" s="668"/>
      <c r="K2" s="798" t="str">
        <f>Txt_Pat_Gewicht</f>
        <v>Gewicht:</v>
      </c>
      <c r="L2" s="664"/>
      <c r="M2" s="664" t="str">
        <f>Txt_Pat_Bed</f>
        <v/>
      </c>
      <c r="N2" s="798"/>
      <c r="O2" s="798"/>
      <c r="P2" s="355"/>
      <c r="Q2" s="355"/>
      <c r="R2" s="355"/>
    </row>
    <row r="3" spans="1:84" s="357" customFormat="1" ht="17.25" customHeight="1" x14ac:dyDescent="0.2">
      <c r="B3" s="798"/>
      <c r="C3" s="798" t="s">
        <v>27</v>
      </c>
      <c r="D3" s="661"/>
      <c r="E3" s="664" t="str">
        <f>Txt_Pat_FullName</f>
        <v/>
      </c>
      <c r="F3" s="669"/>
      <c r="G3" s="669"/>
      <c r="H3" s="664" t="s">
        <v>3578</v>
      </c>
      <c r="I3" s="667" t="str">
        <f ca="1">Txt_Pat_GeboorteDat</f>
        <v/>
      </c>
      <c r="J3" s="668"/>
      <c r="K3" s="798" t="str">
        <f>Txt_Pat_Lengte</f>
        <v>Lengte:</v>
      </c>
      <c r="L3" s="664"/>
      <c r="M3" s="664"/>
      <c r="N3" s="798"/>
      <c r="O3" s="798"/>
      <c r="P3" s="355"/>
      <c r="Q3" s="355"/>
      <c r="R3" s="355"/>
    </row>
    <row r="4" spans="1:84" s="357" customFormat="1" ht="17.25" customHeight="1" x14ac:dyDescent="0.2">
      <c r="B4" s="798"/>
      <c r="C4" s="798" t="s">
        <v>3574</v>
      </c>
      <c r="D4" s="798"/>
      <c r="E4" s="670" t="str">
        <f>Txt_Pat_PatNo</f>
        <v/>
      </c>
      <c r="F4" s="671"/>
      <c r="G4" s="666"/>
      <c r="H4" s="664" t="s">
        <v>213</v>
      </c>
      <c r="I4" s="798" t="str">
        <f ca="1">Txt_Pat_Leeftijd</f>
        <v/>
      </c>
      <c r="J4" s="672"/>
      <c r="K4" s="798" t="str">
        <f>Txt_Pat_Oppervlak</f>
        <v>Lichamelijk oppervlak:</v>
      </c>
      <c r="L4" s="664"/>
      <c r="M4" s="664"/>
      <c r="N4" s="798"/>
      <c r="O4" s="798"/>
      <c r="P4" s="356"/>
      <c r="Q4" s="356"/>
      <c r="R4" s="356"/>
    </row>
    <row r="5" spans="1:84" s="357" customFormat="1" ht="8.1" customHeight="1" x14ac:dyDescent="0.2">
      <c r="B5" s="798"/>
      <c r="C5" s="798"/>
      <c r="D5" s="798"/>
      <c r="E5" s="664"/>
      <c r="F5" s="664"/>
      <c r="G5" s="666"/>
      <c r="H5" s="664"/>
      <c r="I5" s="798"/>
      <c r="J5" s="672"/>
      <c r="K5" s="664"/>
      <c r="L5" s="664"/>
      <c r="M5" s="664"/>
      <c r="N5" s="798"/>
      <c r="O5" s="798"/>
      <c r="P5" s="356"/>
      <c r="Q5" s="356"/>
      <c r="R5" s="356"/>
    </row>
    <row r="6" spans="1:84" ht="8.1" customHeight="1" x14ac:dyDescent="0.2">
      <c r="C6" s="358"/>
      <c r="D6" s="359"/>
      <c r="E6" s="800"/>
      <c r="F6" s="360"/>
      <c r="G6" s="361"/>
      <c r="H6" s="800"/>
      <c r="I6" s="362"/>
      <c r="J6" s="800"/>
      <c r="K6" s="800"/>
      <c r="L6" s="800"/>
      <c r="M6" s="800"/>
      <c r="N6" s="800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3408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3402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18">
        <f>PedBerMedIV!C29</f>
        <v>0</v>
      </c>
      <c r="G31" s="819"/>
      <c r="H31" s="819"/>
      <c r="I31" s="819"/>
      <c r="J31" s="819"/>
      <c r="K31" s="819"/>
      <c r="L31" s="819"/>
      <c r="M31" s="819"/>
      <c r="N31" s="819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19"/>
      <c r="G32" s="819"/>
      <c r="H32" s="819"/>
      <c r="I32" s="819"/>
      <c r="J32" s="819"/>
      <c r="K32" s="819"/>
      <c r="L32" s="819"/>
      <c r="M32" s="819"/>
      <c r="N32" s="819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19"/>
      <c r="G33" s="819"/>
      <c r="H33" s="819"/>
      <c r="I33" s="819"/>
      <c r="J33" s="819"/>
      <c r="K33" s="819"/>
      <c r="L33" s="819"/>
      <c r="M33" s="819"/>
      <c r="N33" s="819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4927</v>
      </c>
      <c r="F35" s="726" t="s">
        <v>86</v>
      </c>
      <c r="G35" s="726"/>
      <c r="H35" s="726" t="s">
        <v>433</v>
      </c>
      <c r="I35" s="726"/>
      <c r="J35" s="726" t="s">
        <v>4927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N4" activePane="bottomRight" state="frozen"/>
      <selection pane="topRight" activeCell="C1" sqref="C1"/>
      <selection pane="bottomLeft" activeCell="A3" sqref="A3"/>
      <selection pane="bottomRight" activeCell="AB5" sqref="AB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4187</v>
      </c>
      <c r="H1" s="209" t="s">
        <v>4188</v>
      </c>
      <c r="V1" s="209" t="s">
        <v>4190</v>
      </c>
      <c r="AD1" s="209" t="s">
        <v>4189</v>
      </c>
    </row>
    <row r="2" spans="1:40" s="430" customFormat="1" x14ac:dyDescent="0.2">
      <c r="A2" s="253" t="s">
        <v>4201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3403</v>
      </c>
      <c r="F3" s="106" t="s">
        <v>4186</v>
      </c>
      <c r="G3" s="106" t="s">
        <v>43</v>
      </c>
      <c r="H3" s="106" t="s">
        <v>4184</v>
      </c>
      <c r="I3" s="106" t="s">
        <v>4185</v>
      </c>
      <c r="J3" s="106" t="s">
        <v>882</v>
      </c>
      <c r="K3" s="347" t="s">
        <v>3404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3596</v>
      </c>
      <c r="W3" s="106" t="s">
        <v>3595</v>
      </c>
      <c r="X3" s="106" t="s">
        <v>3597</v>
      </c>
      <c r="Y3" s="106" t="s">
        <v>3598</v>
      </c>
      <c r="Z3" s="106" t="s">
        <v>4368</v>
      </c>
      <c r="AA3" s="106" t="s">
        <v>5027</v>
      </c>
      <c r="AB3" s="106" t="s">
        <v>5025</v>
      </c>
      <c r="AC3" s="106" t="s">
        <v>5024</v>
      </c>
      <c r="AD3" s="106" t="s">
        <v>3401</v>
      </c>
      <c r="AE3" s="106" t="s">
        <v>3400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3402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09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3">IF(C6&gt;1,IF(D6&gt;0,D6,INDEX(Tbl_Ped_MedContIV,C6,H$2)),"")</f>
        <v/>
      </c>
      <c r="I6" s="218" t="str">
        <f t="shared" si="0"/>
        <v/>
      </c>
      <c r="J6" s="218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8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8" t="b">
        <f t="shared" si="7"/>
        <v>0</v>
      </c>
      <c r="W6" s="208" t="b">
        <f t="shared" si="8"/>
        <v>0</v>
      </c>
      <c r="X6" s="209" t="b">
        <f t="shared" si="9"/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3"/>
        <v/>
      </c>
      <c r="I7" s="218" t="str">
        <f t="shared" si="0"/>
        <v/>
      </c>
      <c r="J7" s="218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8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8" t="b">
        <f t="shared" si="7"/>
        <v>0</v>
      </c>
      <c r="W7" s="208" t="b">
        <f t="shared" si="8"/>
        <v>0</v>
      </c>
      <c r="X7" s="209" t="b">
        <f t="shared" si="9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3"/>
        <v/>
      </c>
      <c r="I8" s="218" t="str">
        <f t="shared" si="0"/>
        <v/>
      </c>
      <c r="J8" s="218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8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8" t="b">
        <f t="shared" si="7"/>
        <v>0</v>
      </c>
      <c r="W8" s="208" t="b">
        <f t="shared" si="8"/>
        <v>0</v>
      </c>
      <c r="X8" s="209" t="b">
        <f t="shared" si="9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3"/>
        <v/>
      </c>
      <c r="I9" s="218" t="str">
        <f t="shared" si="0"/>
        <v/>
      </c>
      <c r="J9" s="218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8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8" t="b">
        <f t="shared" si="7"/>
        <v>0</v>
      </c>
      <c r="W9" s="208" t="b">
        <f t="shared" si="8"/>
        <v>0</v>
      </c>
      <c r="X9" s="209" t="b">
        <f t="shared" si="9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3"/>
        <v/>
      </c>
      <c r="I10" s="218" t="str">
        <f t="shared" si="0"/>
        <v/>
      </c>
      <c r="J10" s="218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8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8" t="b">
        <f t="shared" si="7"/>
        <v>0</v>
      </c>
      <c r="W10" s="208" t="b">
        <f t="shared" si="8"/>
        <v>0</v>
      </c>
      <c r="X10" s="209" t="b">
        <f t="shared" si="9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3"/>
        <v/>
      </c>
      <c r="I11" s="218" t="str">
        <f t="shared" si="0"/>
        <v/>
      </c>
      <c r="J11" s="218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8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8" t="b">
        <f t="shared" si="7"/>
        <v>0</v>
      </c>
      <c r="W11" s="208" t="b">
        <f t="shared" si="8"/>
        <v>0</v>
      </c>
      <c r="X11" s="209" t="b">
        <f t="shared" si="9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3"/>
        <v/>
      </c>
      <c r="I12" s="218" t="str">
        <f t="shared" si="0"/>
        <v/>
      </c>
      <c r="J12" s="218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8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8" t="b">
        <f t="shared" si="7"/>
        <v>0</v>
      </c>
      <c r="W12" s="208" t="b">
        <f t="shared" si="8"/>
        <v>0</v>
      </c>
      <c r="X12" s="209" t="b">
        <f t="shared" si="9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3"/>
        <v/>
      </c>
      <c r="I13" s="218" t="str">
        <f t="shared" si="0"/>
        <v/>
      </c>
      <c r="J13" s="218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8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8" t="b">
        <f t="shared" si="7"/>
        <v>0</v>
      </c>
      <c r="W13" s="208" t="b">
        <f t="shared" si="8"/>
        <v>0</v>
      </c>
      <c r="X13" s="209" t="b">
        <f t="shared" si="9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3"/>
        <v/>
      </c>
      <c r="I14" s="218" t="str">
        <f t="shared" si="0"/>
        <v/>
      </c>
      <c r="J14" s="218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8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8" t="b">
        <f t="shared" si="7"/>
        <v>0</v>
      </c>
      <c r="W14" s="208" t="b">
        <f t="shared" si="8"/>
        <v>0</v>
      </c>
      <c r="X14" s="209" t="b">
        <f t="shared" si="9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3"/>
        <v/>
      </c>
      <c r="I15" s="218" t="str">
        <f t="shared" si="0"/>
        <v/>
      </c>
      <c r="J15" s="218" t="str">
        <f>IF(AND(C15&gt;1,_Pat_Gewicht&gt;0),IF(ContainsCaseInsensitive(INDEX(Tbl_Ped_MedContIV,C15,1),"EPI"),1,FixPrecision(INDEX(Tbl_Ped_MedContIV,C15,J$2)*(G15/10)*(H15/I15)/(_Pat_Gewicht/10),3)),"")</f>
        <v/>
      </c>
      <c r="M15" s="208">
        <f>IF(PedGuiMedIV!E19&lt;&gt;0,24*G15/10,0)</f>
        <v>0</v>
      </c>
      <c r="N15" s="208">
        <f t="shared" si="1"/>
        <v>0</v>
      </c>
      <c r="O15" s="208">
        <f t="shared" si="2"/>
        <v>0</v>
      </c>
      <c r="P15" s="208">
        <f t="shared" si="3"/>
        <v>0</v>
      </c>
      <c r="Q15" s="208">
        <f t="shared" si="4"/>
        <v>0</v>
      </c>
      <c r="R15" s="208">
        <f t="shared" si="24"/>
        <v>0</v>
      </c>
      <c r="S15" s="208">
        <f t="shared" si="25"/>
        <v>0</v>
      </c>
      <c r="T15" s="208">
        <f t="shared" si="5"/>
        <v>0</v>
      </c>
      <c r="U15" s="208">
        <f t="shared" si="6"/>
        <v>0</v>
      </c>
      <c r="V15" s="208" t="b">
        <f t="shared" si="7"/>
        <v>0</v>
      </c>
      <c r="W15" s="208" t="b">
        <f t="shared" si="8"/>
        <v>0</v>
      </c>
      <c r="X15" s="209" t="b">
        <f t="shared" si="9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3"/>
        <v/>
      </c>
      <c r="I16" s="218" t="str">
        <f t="shared" si="0"/>
        <v/>
      </c>
      <c r="J16" s="218" t="str">
        <f>IF(AND(C16&gt;1,_Pat_Gewicht&gt;0),IF(ContainsCaseInsensitive(INDEX(Tbl_Ped_MedContIV,C16,1),"EPI"),1,FixPrecision(INDEX(Tbl_Ped_MedContIV,C16,J$2)*(G16/10)*(H16/I16)/(_Pat_Gewicht/10),3)),"")</f>
        <v/>
      </c>
      <c r="M16" s="208">
        <f>IF(PedGuiMedIV!E20&lt;&gt;0,24*G16/10,0)</f>
        <v>0</v>
      </c>
      <c r="N16" s="208">
        <f t="shared" si="1"/>
        <v>0</v>
      </c>
      <c r="O16" s="208">
        <f t="shared" si="2"/>
        <v>0</v>
      </c>
      <c r="P16" s="208">
        <f t="shared" si="3"/>
        <v>0</v>
      </c>
      <c r="Q16" s="208">
        <f t="shared" si="4"/>
        <v>0</v>
      </c>
      <c r="R16" s="208">
        <f t="shared" si="24"/>
        <v>0</v>
      </c>
      <c r="S16" s="208">
        <f t="shared" si="25"/>
        <v>0</v>
      </c>
      <c r="T16" s="208">
        <f t="shared" si="5"/>
        <v>0</v>
      </c>
      <c r="U16" s="208">
        <f t="shared" si="6"/>
        <v>0</v>
      </c>
      <c r="V16" s="208" t="b">
        <f t="shared" si="7"/>
        <v>0</v>
      </c>
      <c r="W16" s="208" t="b">
        <f t="shared" si="8"/>
        <v>0</v>
      </c>
      <c r="X16" s="209" t="b">
        <f t="shared" si="9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3"/>
        <v/>
      </c>
      <c r="I17" s="218" t="str">
        <f t="shared" si="0"/>
        <v/>
      </c>
      <c r="J17" s="218" t="str">
        <f>IF(AND(C17&gt;1,_Pat_Gewicht&gt;0),IF(ContainsCaseInsensitive(INDEX(Tbl_Ped_MedContIV,C17,1),"EPI"),1,FixPrecision(INDEX(Tbl_Ped_MedContIV,C17,J$2)*(G17/10)*(H17/I17)/(_Pat_Gewicht/10),3)),"")</f>
        <v/>
      </c>
      <c r="M17" s="208">
        <f>IF(PedGuiMedIV!E21&lt;&gt;0,24*G17/10,0)</f>
        <v>0</v>
      </c>
      <c r="N17" s="208">
        <f t="shared" si="1"/>
        <v>0</v>
      </c>
      <c r="O17" s="208">
        <f t="shared" si="2"/>
        <v>0</v>
      </c>
      <c r="P17" s="208">
        <f t="shared" si="3"/>
        <v>0</v>
      </c>
      <c r="Q17" s="208">
        <f t="shared" si="4"/>
        <v>0</v>
      </c>
      <c r="R17" s="208">
        <f t="shared" si="24"/>
        <v>0</v>
      </c>
      <c r="S17" s="208">
        <f t="shared" si="25"/>
        <v>0</v>
      </c>
      <c r="T17" s="208">
        <f t="shared" si="5"/>
        <v>0</v>
      </c>
      <c r="U17" s="208">
        <f t="shared" si="6"/>
        <v>0</v>
      </c>
      <c r="V17" s="208" t="b">
        <f t="shared" si="7"/>
        <v>0</v>
      </c>
      <c r="W17" s="208" t="b">
        <f t="shared" si="8"/>
        <v>0</v>
      </c>
      <c r="X17" s="209" t="b">
        <f t="shared" si="9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3"/>
        <v/>
      </c>
      <c r="I18" s="218" t="str">
        <f t="shared" si="0"/>
        <v/>
      </c>
      <c r="J18" s="218" t="str">
        <f>IF(AND(C18&gt;1,_Pat_Gewicht&gt;0),IF(ContainsCaseInsensitive(INDEX(Tbl_Ped_MedContIV,C18,1),"EPI"),1,FixPrecision(INDEX(Tbl_Ped_MedContIV,C18,J$2)*(G18/10)*(H18/I18)/(_Pat_Gewicht/10),3)),"")</f>
        <v/>
      </c>
      <c r="M18" s="208">
        <f>IF(PedGuiMedIV!E22&lt;&gt;0,24*G18/10,0)</f>
        <v>0</v>
      </c>
      <c r="N18" s="208">
        <f t="shared" si="1"/>
        <v>0</v>
      </c>
      <c r="O18" s="208">
        <f t="shared" si="2"/>
        <v>0</v>
      </c>
      <c r="P18" s="208">
        <f t="shared" si="3"/>
        <v>0</v>
      </c>
      <c r="Q18" s="208">
        <f t="shared" si="4"/>
        <v>0</v>
      </c>
      <c r="R18" s="208">
        <f t="shared" si="24"/>
        <v>0</v>
      </c>
      <c r="S18" s="208">
        <f t="shared" si="25"/>
        <v>0</v>
      </c>
      <c r="T18" s="208">
        <f t="shared" si="5"/>
        <v>0</v>
      </c>
      <c r="U18" s="208">
        <f t="shared" si="6"/>
        <v>0</v>
      </c>
      <c r="V18" s="208" t="b">
        <f t="shared" si="7"/>
        <v>0</v>
      </c>
      <c r="W18" s="208" t="b">
        <f t="shared" si="8"/>
        <v>0</v>
      </c>
      <c r="X18" s="209" t="b">
        <f t="shared" si="9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3"/>
        <v/>
      </c>
      <c r="I19" s="218" t="str">
        <f t="shared" si="0"/>
        <v/>
      </c>
      <c r="J19" s="218" t="str">
        <f>IF(AND(C19&gt;1,_Pat_Gewicht&gt;0),IF(ContainsCaseInsensitive(INDEX(Tbl_Ped_MedContIV,C19,1),"EPI"),1,FixPrecision(INDEX(Tbl_Ped_MedContIV,C19,J$2)*(G19/10)*(H19/I19)/(_Pat_Gewicht/10),3)),"")</f>
        <v/>
      </c>
      <c r="M19" s="208">
        <f>IF(PedGuiMedIV!E23&lt;&gt;0,24*G19/10,0)</f>
        <v>0</v>
      </c>
      <c r="N19" s="208">
        <f t="shared" si="1"/>
        <v>0</v>
      </c>
      <c r="O19" s="208">
        <f t="shared" si="2"/>
        <v>0</v>
      </c>
      <c r="P19" s="208">
        <f t="shared" si="3"/>
        <v>0</v>
      </c>
      <c r="Q19" s="208">
        <f t="shared" si="4"/>
        <v>0</v>
      </c>
      <c r="R19" s="208">
        <f t="shared" si="24"/>
        <v>0</v>
      </c>
      <c r="S19" s="208">
        <f t="shared" si="25"/>
        <v>0</v>
      </c>
      <c r="T19" s="208">
        <f t="shared" si="5"/>
        <v>0</v>
      </c>
      <c r="U19" s="208">
        <f t="shared" si="6"/>
        <v>0</v>
      </c>
      <c r="V19" s="208" t="b">
        <f t="shared" si="7"/>
        <v>0</v>
      </c>
      <c r="W19" s="208" t="b">
        <f t="shared" si="8"/>
        <v>0</v>
      </c>
      <c r="X19" s="209" t="b">
        <f t="shared" si="9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5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29">Q22</f>
        <v>0</v>
      </c>
      <c r="S22" s="348">
        <f t="shared" si="25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0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29"/>
        <v>0</v>
      </c>
      <c r="S23" s="348">
        <f t="shared" si="25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0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29"/>
        <v>0</v>
      </c>
      <c r="S24" s="348">
        <f t="shared" si="25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0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29"/>
        <v>0</v>
      </c>
      <c r="S25" s="429">
        <f t="shared" si="25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0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13" sqref="K13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4199</v>
      </c>
      <c r="F1" s="433"/>
      <c r="G1" s="433"/>
      <c r="H1" s="433"/>
      <c r="I1" s="433"/>
      <c r="J1" s="433"/>
      <c r="K1" s="433" t="s">
        <v>4200</v>
      </c>
      <c r="L1" s="433"/>
      <c r="M1" s="433"/>
      <c r="N1" s="433"/>
      <c r="O1" s="433"/>
      <c r="P1" s="433"/>
      <c r="Q1" s="433"/>
      <c r="R1" s="433" t="s">
        <v>4188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4202</v>
      </c>
      <c r="C3" s="437" t="s">
        <v>3402</v>
      </c>
      <c r="D3" s="437" t="s">
        <v>4204</v>
      </c>
      <c r="E3" s="437" t="s">
        <v>4203</v>
      </c>
      <c r="F3" s="437" t="s">
        <v>378</v>
      </c>
      <c r="G3" s="437" t="s">
        <v>4203</v>
      </c>
      <c r="H3" s="437" t="s">
        <v>378</v>
      </c>
      <c r="I3" s="437" t="s">
        <v>4203</v>
      </c>
      <c r="J3" s="437" t="s">
        <v>378</v>
      </c>
      <c r="K3" s="437" t="s">
        <v>4196</v>
      </c>
      <c r="L3" s="437" t="s">
        <v>4197</v>
      </c>
      <c r="M3" s="437" t="s">
        <v>4198</v>
      </c>
      <c r="N3" s="437" t="s">
        <v>5026</v>
      </c>
      <c r="O3" s="437" t="s">
        <v>5024</v>
      </c>
      <c r="P3" s="437" t="s">
        <v>4186</v>
      </c>
      <c r="Q3" s="437" t="s">
        <v>4206</v>
      </c>
      <c r="R3" s="437" t="s">
        <v>368</v>
      </c>
      <c r="S3" s="437" t="s">
        <v>4203</v>
      </c>
      <c r="T3" s="437" t="s">
        <v>378</v>
      </c>
      <c r="U3" s="437" t="s">
        <v>4897</v>
      </c>
      <c r="V3" s="437" t="s">
        <v>4194</v>
      </c>
      <c r="X3" s="431" t="s">
        <v>4869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4370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0</v>
      </c>
      <c r="Q12" s="439" t="s">
        <v>4373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4369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0</v>
      </c>
      <c r="Q13" s="439" t="s">
        <v>4373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2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4164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4164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0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4201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11-sep-2017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3574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3408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0">
        <f>_Ped_Lijn_Opm</f>
        <v>0</v>
      </c>
      <c r="F16" s="821"/>
      <c r="G16" s="821"/>
      <c r="H16" s="821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3418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3419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3408</v>
      </c>
      <c r="E1" s="1" t="s">
        <v>94</v>
      </c>
      <c r="F1" s="1" t="s">
        <v>824</v>
      </c>
      <c r="G1" s="1" t="s">
        <v>267</v>
      </c>
      <c r="I1" s="1" t="s">
        <v>4988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3408</v>
      </c>
      <c r="G12" s="259"/>
      <c r="H12" s="259"/>
      <c r="I12" s="209" t="s">
        <v>4989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11-sep-2017</v>
      </c>
      <c r="G2" s="666"/>
      <c r="H2" s="664"/>
      <c r="I2" s="668" t="s">
        <v>3577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3578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3574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3408</v>
      </c>
      <c r="C7" s="704"/>
      <c r="D7" s="713" t="s">
        <v>3575</v>
      </c>
      <c r="E7" s="704"/>
      <c r="F7" s="713"/>
      <c r="G7" s="714"/>
      <c r="H7" s="713"/>
      <c r="I7" s="715"/>
      <c r="J7" s="715" t="s">
        <v>3408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800"/>
      <c r="I8" s="362"/>
      <c r="J8" s="362"/>
      <c r="K8" s="800"/>
      <c r="L8" s="800"/>
      <c r="M8" s="800"/>
      <c r="N8" s="800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3576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4162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9" t="str">
        <f>PedBerEnt!H4</f>
        <v/>
      </c>
      <c r="F12" s="799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9" t="str">
        <f>PedBerEnt!H5</f>
        <v/>
      </c>
      <c r="F14" s="799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800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2">
        <f>_Ped_Ent_Opm</f>
        <v>0</v>
      </c>
      <c r="G18" s="823"/>
      <c r="H18" s="823"/>
      <c r="I18" s="823"/>
      <c r="J18" s="800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800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3408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3408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3582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3593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3583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3584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3584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3585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3585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3586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3587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4900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3588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3589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3590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3591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3592</v>
      </c>
      <c r="F39" s="822">
        <f>_Ped_TPN_Opm</f>
        <v>0</v>
      </c>
      <c r="G39" s="823"/>
      <c r="H39" s="823"/>
      <c r="I39" s="823"/>
      <c r="J39" s="800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4927</v>
      </c>
      <c r="F41" s="728" t="s">
        <v>86</v>
      </c>
      <c r="G41" s="728" t="s">
        <v>433</v>
      </c>
      <c r="H41" s="728"/>
      <c r="I41" s="759" t="s">
        <v>89</v>
      </c>
      <c r="J41" s="728"/>
      <c r="K41" s="728" t="s">
        <v>4927</v>
      </c>
      <c r="L41" s="728" t="s">
        <v>86</v>
      </c>
      <c r="M41" s="729" t="s">
        <v>433</v>
      </c>
      <c r="N41" s="760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3401</v>
      </c>
      <c r="H2" s="219" t="s">
        <v>3579</v>
      </c>
      <c r="I2" s="219" t="s">
        <v>3580</v>
      </c>
      <c r="J2" s="219" t="s">
        <v>3581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4189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>INDEX(Tbl_Ped_Voeding,$F4,L$1)*$E4</f>
        <v>0</v>
      </c>
      <c r="M4" s="218">
        <f>INDEX(Tbl_Ped_Voeding,$F4,M$1)*$E4</f>
        <v>0</v>
      </c>
      <c r="N4" s="218">
        <f>INDEX(Tbl_Ped_Voeding,$F4,N$1)*$E4</f>
        <v>0</v>
      </c>
      <c r="O4" s="218">
        <f>INDEX(Tbl_Ped_Voeding,$F4,O$1)*$E4</f>
        <v>0</v>
      </c>
      <c r="P4" s="218">
        <f>INDEX(Tbl_Ped_Voeding,$F4,P$1)*$E4</f>
        <v>0</v>
      </c>
      <c r="Q4" s="218">
        <f>INDEX(Tbl_Ped_Voeding,$F4,Q$1)*$E4</f>
        <v>0</v>
      </c>
      <c r="R4" s="218">
        <f>INDEX(Tbl_Ped_Voeding,$F4,R$1)*$E4</f>
        <v>0</v>
      </c>
      <c r="S4" s="218">
        <f>INDEX(Tbl_Ped_Voeding,$F4,S$1)*$E4</f>
        <v>0</v>
      </c>
      <c r="T4" s="218">
        <f>INDEX(Tbl_Ped_Voeding,$F4,T$1)*$E4</f>
        <v>0</v>
      </c>
      <c r="U4" s="218">
        <f>INDEX(Tbl_Ped_Voeding,$F4,U$1)*$E4</f>
        <v>0</v>
      </c>
      <c r="V4" s="218">
        <f>INDEX(Tbl_Ped_Voeding,$F4,V$1)*$E4</f>
        <v>0</v>
      </c>
      <c r="W4" s="218">
        <f>INDEX(Tbl_Ped_Voeding,$F4,W$1)*$E4</f>
        <v>0</v>
      </c>
      <c r="Z4" s="218" t="str">
        <f t="shared" ref="Z4:Z7" si="0">TRIM(K4&amp;" "&amp;H4&amp;" "&amp;I4)</f>
        <v>0</v>
      </c>
    </row>
    <row r="5" spans="1:26" x14ac:dyDescent="0.2">
      <c r="A5" s="107" t="s">
        <v>4159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W7" si="1">INDEX(Tbl_Ped_Poeder,$F5,K$1)</f>
        <v>0</v>
      </c>
      <c r="L5" s="218">
        <f>INDEX(Tbl_Ped_Voeding,$F5,L$1)*$E5</f>
        <v>0</v>
      </c>
      <c r="M5" s="218">
        <f>INDEX(Tbl_Ped_Voeding,$F5,M$1)*$E5</f>
        <v>0</v>
      </c>
      <c r="N5" s="218">
        <f>INDEX(Tbl_Ped_Voeding,$F5,N$1)*$E5</f>
        <v>0</v>
      </c>
      <c r="O5" s="218">
        <f>INDEX(Tbl_Ped_Voeding,$F5,O$1)*$E5</f>
        <v>0</v>
      </c>
      <c r="P5" s="218">
        <f>INDEX(Tbl_Ped_Voeding,$F5,P$1)*$E5</f>
        <v>0</v>
      </c>
      <c r="Q5" s="218">
        <f>INDEX(Tbl_Ped_Voeding,$F5,Q$1)*$E5</f>
        <v>0</v>
      </c>
      <c r="R5" s="218">
        <f>INDEX(Tbl_Ped_Voeding,$F5,R$1)*$E5</f>
        <v>0</v>
      </c>
      <c r="S5" s="218">
        <f>INDEX(Tbl_Ped_Voeding,$F5,S$1)*$E5</f>
        <v>0</v>
      </c>
      <c r="T5" s="218">
        <f>INDEX(Tbl_Ped_Voeding,$F5,T$1)*$E5</f>
        <v>0</v>
      </c>
      <c r="U5" s="218">
        <f>INDEX(Tbl_Ped_Voeding,$F5,U$1)*$E5</f>
        <v>0</v>
      </c>
      <c r="V5" s="218">
        <f>INDEX(Tbl_Ped_Voeding,$F5,V$1)*$E5</f>
        <v>0</v>
      </c>
      <c r="W5" s="218">
        <f>INDEX(Tbl_Ped_Voeding,$F5,W$1)*$E5</f>
        <v>0</v>
      </c>
      <c r="Z5" s="218" t="str">
        <f t="shared" si="0"/>
        <v>0</v>
      </c>
    </row>
    <row r="6" spans="1:26" x14ac:dyDescent="0.2">
      <c r="A6" s="107" t="s">
        <v>4160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1"/>
        <v>0</v>
      </c>
      <c r="L6" s="218">
        <f>INDEX(Tbl_Ped_Voeding,$F6,L$1)*$E6</f>
        <v>0</v>
      </c>
      <c r="M6" s="218">
        <f>INDEX(Tbl_Ped_Voeding,$F6,M$1)*$E6</f>
        <v>0</v>
      </c>
      <c r="N6" s="218">
        <f>INDEX(Tbl_Ped_Voeding,$F6,N$1)*$E6</f>
        <v>0</v>
      </c>
      <c r="O6" s="218">
        <f>INDEX(Tbl_Ped_Voeding,$F6,O$1)*$E6</f>
        <v>0</v>
      </c>
      <c r="P6" s="218">
        <f>INDEX(Tbl_Ped_Voeding,$F6,P$1)*$E6</f>
        <v>0</v>
      </c>
      <c r="Q6" s="218">
        <f>INDEX(Tbl_Ped_Voeding,$F6,Q$1)*$E6</f>
        <v>0</v>
      </c>
      <c r="R6" s="218">
        <f>INDEX(Tbl_Ped_Voeding,$F6,R$1)*$E6</f>
        <v>0</v>
      </c>
      <c r="S6" s="218">
        <f>INDEX(Tbl_Ped_Voeding,$F6,S$1)*$E6</f>
        <v>0</v>
      </c>
      <c r="T6" s="218">
        <f>INDEX(Tbl_Ped_Voeding,$F6,T$1)*$E6</f>
        <v>0</v>
      </c>
      <c r="U6" s="218">
        <f>INDEX(Tbl_Ped_Voeding,$F6,U$1)*$E6</f>
        <v>0</v>
      </c>
      <c r="V6" s="218">
        <f>INDEX(Tbl_Ped_Voeding,$F6,V$1)*$E6</f>
        <v>0</v>
      </c>
      <c r="W6" s="218">
        <f>INDEX(Tbl_Ped_Voeding,$F6,W$1)*$E6</f>
        <v>0</v>
      </c>
      <c r="Z6" s="218" t="str">
        <f t="shared" si="0"/>
        <v>0</v>
      </c>
    </row>
    <row r="7" spans="1:26" x14ac:dyDescent="0.2">
      <c r="A7" s="107" t="s">
        <v>4161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1"/>
        <v>0</v>
      </c>
      <c r="L7" s="218">
        <f>INDEX(Tbl_Ped_Voeding,$F7,L$1)*$E7</f>
        <v>0</v>
      </c>
      <c r="M7" s="218">
        <f>INDEX(Tbl_Ped_Voeding,$F7,M$1)*$E7</f>
        <v>0</v>
      </c>
      <c r="N7" s="218">
        <f>INDEX(Tbl_Ped_Voeding,$F7,N$1)*$E7</f>
        <v>0</v>
      </c>
      <c r="O7" s="218">
        <f>INDEX(Tbl_Ped_Voeding,$F7,O$1)*$E7</f>
        <v>0</v>
      </c>
      <c r="P7" s="218">
        <f>INDEX(Tbl_Ped_Voeding,$F7,P$1)*$E7</f>
        <v>0</v>
      </c>
      <c r="Q7" s="218">
        <f>INDEX(Tbl_Ped_Voeding,$F7,Q$1)*$E7</f>
        <v>0</v>
      </c>
      <c r="R7" s="218">
        <f>INDEX(Tbl_Ped_Voeding,$F7,R$1)*$E7</f>
        <v>0</v>
      </c>
      <c r="S7" s="218">
        <f>INDEX(Tbl_Ped_Voeding,$F7,S$1)*$E7</f>
        <v>0</v>
      </c>
      <c r="T7" s="218">
        <f>INDEX(Tbl_Ped_Voeding,$F7,T$1)*$E7</f>
        <v>0</v>
      </c>
      <c r="U7" s="218">
        <f>INDEX(Tbl_Ped_Voeding,$F7,U$1)*$E7</f>
        <v>0</v>
      </c>
      <c r="V7" s="218">
        <f>INDEX(Tbl_Ped_Voeding,$F7,V$1)*$E7</f>
        <v>0</v>
      </c>
      <c r="W7" s="218">
        <f>INDEX(Tbl_Ped_Voeding,$F7,W$1)*$E7</f>
        <v>0</v>
      </c>
      <c r="Z7" s="218" t="str">
        <f t="shared" si="0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2">SUM(M4:M7)</f>
        <v>0</v>
      </c>
      <c r="N8" s="218">
        <f t="shared" si="2"/>
        <v>0</v>
      </c>
      <c r="O8" s="218">
        <f t="shared" si="2"/>
        <v>0</v>
      </c>
      <c r="P8" s="218">
        <f t="shared" si="2"/>
        <v>0</v>
      </c>
      <c r="Q8" s="218">
        <f t="shared" si="2"/>
        <v>0</v>
      </c>
      <c r="R8" s="218">
        <f t="shared" si="2"/>
        <v>0</v>
      </c>
      <c r="S8" s="218">
        <f t="shared" si="2"/>
        <v>0</v>
      </c>
      <c r="T8" s="218">
        <f t="shared" si="2"/>
        <v>0</v>
      </c>
      <c r="U8" s="218">
        <f t="shared" si="2"/>
        <v>0</v>
      </c>
      <c r="V8" s="218">
        <f t="shared" si="2"/>
        <v>0</v>
      </c>
      <c r="W8" s="218">
        <f t="shared" si="2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>VLOOKUP(A12,Tbl_Glob_Conversie,2,FALSE)*B12</f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>VLOOKUP(A13,Tbl_Glob_Conversie,2,FALSE)*B13</f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>VLOOKUP(A14,Tbl_Glob_Conversie,2,FALSE)*B14</f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>VLOOKUP(A15,Tbl_Glob_Conversie,2,FALSE)*B15</f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>VLOOKUP(A16,Tbl_Glob_Conversie,2,FALSE)*B16</f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>VLOOKUP(A17,Tbl_Glob_Conversie,2,FALSE)*B17</f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>VLOOKUP(A18,Tbl_Glob_Conversie,2,FALSE)*B18</f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>VLOOKUP(A19,Tbl_Glob_Conversie,2,FALSE)*B19</f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>VLOOKUP(A20,Tbl_Glob_Conversie,2,FALSE)*B20</f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>VLOOKUP(A21,Tbl_Glob_Conversie,2,FALSE)*B21</f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>VLOOKUP(A22,Tbl_Glob_Conversie,2,FALSE)*B22</f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4902</v>
      </c>
      <c r="E2" s="106" t="s">
        <v>4905</v>
      </c>
      <c r="F2" s="106" t="s">
        <v>4903</v>
      </c>
      <c r="G2" s="106" t="s">
        <v>4901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4898</v>
      </c>
      <c r="W2" s="212" t="s">
        <v>4899</v>
      </c>
      <c r="X2" s="811" t="s">
        <v>5439</v>
      </c>
      <c r="Y2" s="209" t="s">
        <v>4896</v>
      </c>
      <c r="Z2" s="209" t="s">
        <v>4375</v>
      </c>
    </row>
    <row r="3" spans="1:26" x14ac:dyDescent="0.2">
      <c r="A3" s="209" t="s">
        <v>4990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4904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4991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2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10" t="s">
        <v>5412</v>
      </c>
      <c r="C30" s="810" t="s">
        <v>5413</v>
      </c>
      <c r="D30" s="810" t="s">
        <v>5414</v>
      </c>
      <c r="E30" s="810" t="s">
        <v>5415</v>
      </c>
      <c r="F30" s="810" t="s">
        <v>5416</v>
      </c>
      <c r="G30" s="810" t="s">
        <v>5417</v>
      </c>
      <c r="H30" s="810" t="s">
        <v>5418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10" t="str">
        <f>IF(NOT(D5),IF(H5="","",H5&amp;"::"&amp;W5),"")</f>
        <v/>
      </c>
      <c r="C31" s="810" t="str">
        <f>IF(NOT($H$21=""),H22&amp;"::"&amp;W22,"")</f>
        <v/>
      </c>
      <c r="D31" s="810" t="str">
        <f>IF(AND(D5,H5&lt;&gt;""),H5&amp;"::"&amp;W5,"")</f>
        <v/>
      </c>
      <c r="E31" s="810" t="str">
        <f>IF(AND(D6,H6&lt;&gt;""),H6&amp;"::"&amp;W6,"")</f>
        <v/>
      </c>
      <c r="F31" s="810" t="str">
        <f>IF(D11,IF(H11="","",H11&amp;"::"&amp;W11),"")</f>
        <v/>
      </c>
      <c r="G31" s="810" t="str">
        <f>IF(H14="","",H14&amp;"::"&amp;W14)</f>
        <v/>
      </c>
      <c r="H31" s="810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10" t="str">
        <f>IF(NOT(D6),IF(H6="","",H6&amp;"::"&amp;W6),"")</f>
        <v/>
      </c>
      <c r="C32" s="810" t="str">
        <f t="shared" ref="C32:C33" si="13">IF(NOT($H$21=""),H23&amp;"::"&amp;W23,"")</f>
        <v/>
      </c>
      <c r="D32" s="810"/>
      <c r="E32" s="810" t="str">
        <f>IF(AND(D7,H7&lt;&gt;""),H7&amp;"::"&amp;W7,"")</f>
        <v/>
      </c>
      <c r="F32" s="810" t="str">
        <f>IF(D11,IF(H12="","",H12&amp;"::"&amp;W12),"")</f>
        <v/>
      </c>
      <c r="G32" s="810" t="str">
        <f>IF(H15="","",H15&amp;"::"&amp;W15)</f>
        <v/>
      </c>
      <c r="H32" s="810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10" t="str">
        <f>IF(B8&gt;1,H8&amp;"::"&amp;W8,"")</f>
        <v/>
      </c>
      <c r="C33" s="810" t="str">
        <f t="shared" si="13"/>
        <v/>
      </c>
      <c r="D33" s="810"/>
      <c r="E33" s="810"/>
      <c r="F33" s="810" t="str">
        <f>IF(D11,IF(H13="","",H13&amp;"::"&amp;W13),"")</f>
        <v/>
      </c>
      <c r="G33" s="810"/>
      <c r="H33" s="810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10" t="str">
        <f>IF(B9,H9&amp;"::"&amp;W9,"")</f>
        <v/>
      </c>
      <c r="C34" s="810"/>
      <c r="D34" s="810"/>
      <c r="E34" s="810"/>
      <c r="F34" s="810"/>
      <c r="G34" s="810"/>
      <c r="H34" s="810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10" t="str">
        <f>IF(B10,H10&amp;"::"&amp;W10,"")</f>
        <v/>
      </c>
      <c r="C35" s="810" t="str">
        <f t="shared" ref="C35:C36" si="15">IF(NOT(E9),I9&amp;"::"&amp;Y9,"")</f>
        <v/>
      </c>
      <c r="D35" s="810"/>
      <c r="E35" s="810"/>
      <c r="F35" s="810"/>
      <c r="G35" s="810"/>
      <c r="H35" s="810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10" t="str">
        <f>IF(AND(A12,NOT(D11)),H12&amp;"::"&amp;W12,"")</f>
        <v>::</v>
      </c>
      <c r="C36" s="810" t="str">
        <f t="shared" si="15"/>
        <v/>
      </c>
      <c r="D36" s="810"/>
      <c r="E36" s="810"/>
      <c r="F36" s="810"/>
      <c r="G36" s="810"/>
      <c r="H36" s="810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10" t="str">
        <f>IF(AND(A13,NOT(D11)),H13&amp;"::"&amp;W13,"")</f>
        <v>::</v>
      </c>
      <c r="C37" s="810"/>
      <c r="D37" s="810"/>
      <c r="E37" s="810"/>
      <c r="F37" s="810"/>
      <c r="G37" s="810"/>
      <c r="H37" s="810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8"/>
      <c r="B38" s="810" t="str">
        <f>ConcatenateRange(B31:B37,"##")</f>
        <v>::##::</v>
      </c>
      <c r="C38" s="810" t="str">
        <f>ConcatenateRange(C31:C37,"##")</f>
        <v/>
      </c>
      <c r="D38" s="810" t="str">
        <f>ConcatenateRange(D31:D37,"##")</f>
        <v/>
      </c>
      <c r="E38" s="810" t="str">
        <f>ConcatenateRange(E31:E37,"##")</f>
        <v/>
      </c>
      <c r="F38" s="810" t="str">
        <f>ConcatenateRange(F31:F37,"##")</f>
        <v/>
      </c>
      <c r="G38" s="810" t="str">
        <f>ConcatenateRange(G31:G37,"##")</f>
        <v/>
      </c>
      <c r="H38" s="810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8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4927</v>
      </c>
      <c r="B2" s="106" t="s">
        <v>3402</v>
      </c>
      <c r="C2" s="106" t="s">
        <v>4928</v>
      </c>
      <c r="D2" s="106" t="s">
        <v>4929</v>
      </c>
      <c r="E2" s="106" t="s">
        <v>4930</v>
      </c>
      <c r="F2" s="106" t="s">
        <v>4931</v>
      </c>
      <c r="G2" s="106" t="s">
        <v>177</v>
      </c>
      <c r="H2" s="106" t="s">
        <v>86</v>
      </c>
      <c r="I2" s="106" t="s">
        <v>4176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4162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3594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3594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4164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3594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5014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5013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4999</v>
      </c>
      <c r="B21" s="209" t="s">
        <v>5000</v>
      </c>
      <c r="C21" s="209" t="s">
        <v>4999</v>
      </c>
      <c r="D21" s="209" t="s">
        <v>5000</v>
      </c>
      <c r="E21" s="209"/>
      <c r="F21" s="208" t="s">
        <v>4994</v>
      </c>
      <c r="G21" s="209" t="s">
        <v>216</v>
      </c>
      <c r="H21" s="208" t="s">
        <v>4995</v>
      </c>
      <c r="I21" s="209" t="s">
        <v>216</v>
      </c>
      <c r="J21" s="208" t="s">
        <v>4996</v>
      </c>
      <c r="K21" s="209" t="s">
        <v>216</v>
      </c>
      <c r="L21" s="208" t="s">
        <v>4996</v>
      </c>
      <c r="M21" s="209" t="s">
        <v>216</v>
      </c>
      <c r="N21" s="208" t="s">
        <v>4997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4998</v>
      </c>
    </row>
    <row r="32" spans="1:15" x14ac:dyDescent="0.2">
      <c r="A32" s="209" t="s">
        <v>5001</v>
      </c>
      <c r="B32" s="208">
        <v>1.75</v>
      </c>
    </row>
    <row r="33" spans="1:2" x14ac:dyDescent="0.2">
      <c r="A33" s="209" t="s">
        <v>5002</v>
      </c>
      <c r="B33" s="208">
        <v>1.1499999999999999</v>
      </c>
    </row>
    <row r="34" spans="1:2" x14ac:dyDescent="0.2">
      <c r="A34" s="209" t="s">
        <v>5003</v>
      </c>
      <c r="B34" s="208">
        <v>1.3</v>
      </c>
    </row>
    <row r="35" spans="1:2" x14ac:dyDescent="0.2">
      <c r="A35" s="209" t="s">
        <v>5004</v>
      </c>
      <c r="B35" s="208">
        <v>1.3</v>
      </c>
    </row>
    <row r="36" spans="1:2" x14ac:dyDescent="0.2">
      <c r="A36" s="209" t="s">
        <v>5005</v>
      </c>
      <c r="B36" s="208">
        <v>1.3</v>
      </c>
    </row>
    <row r="37" spans="1:2" x14ac:dyDescent="0.2">
      <c r="A37" s="209" t="s">
        <v>5006</v>
      </c>
      <c r="B37" s="208">
        <v>1.4</v>
      </c>
    </row>
    <row r="38" spans="1:2" x14ac:dyDescent="0.2">
      <c r="A38" s="209" t="s">
        <v>5007</v>
      </c>
      <c r="B38" s="208">
        <v>1.4</v>
      </c>
    </row>
    <row r="39" spans="1:2" x14ac:dyDescent="0.2">
      <c r="A39" s="209" t="s">
        <v>5008</v>
      </c>
      <c r="B39" s="208">
        <v>1.6</v>
      </c>
    </row>
    <row r="40" spans="1:2" x14ac:dyDescent="0.2">
      <c r="A40" s="209" t="s">
        <v>5009</v>
      </c>
      <c r="B40" s="208">
        <v>1.4</v>
      </c>
    </row>
    <row r="41" spans="1:2" x14ac:dyDescent="0.2">
      <c r="A41" s="209" t="s">
        <v>5010</v>
      </c>
      <c r="B41" s="208">
        <v>1.35</v>
      </c>
    </row>
    <row r="42" spans="1:2" x14ac:dyDescent="0.2">
      <c r="A42" s="209" t="s">
        <v>5011</v>
      </c>
      <c r="B42" s="208">
        <v>1.3</v>
      </c>
    </row>
    <row r="43" spans="1:2" x14ac:dyDescent="0.2">
      <c r="A43" s="209" t="s">
        <v>5012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4179</v>
      </c>
      <c r="C3" t="s">
        <v>4162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4164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4180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4172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4173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4174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4175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4158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4166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4366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4331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1" customWidth="1"/>
    <col min="2" max="9" width="10.7109375" style="801" customWidth="1"/>
    <col min="10" max="10" width="3.7109375" style="801" customWidth="1"/>
    <col min="11" max="12" width="10.7109375" style="801" customWidth="1"/>
    <col min="13" max="16384" width="9.140625" style="801"/>
  </cols>
  <sheetData>
    <row r="1" spans="1:81" s="506" customFormat="1" ht="17.25" customHeight="1" x14ac:dyDescent="0.2">
      <c r="A1" s="358"/>
      <c r="B1" s="798"/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798"/>
      <c r="Q1" s="798"/>
      <c r="R1" s="798"/>
      <c r="S1" s="798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8"/>
      <c r="C2" s="664" t="s">
        <v>235</v>
      </c>
      <c r="D2" s="665" t="str">
        <f ca="1">Txt_Pat_AfspraakDat</f>
        <v>11-sep-2017</v>
      </c>
      <c r="E2" s="666"/>
      <c r="F2" s="664"/>
      <c r="G2" s="663"/>
      <c r="H2" s="668" t="s">
        <v>3577</v>
      </c>
      <c r="I2" s="664"/>
      <c r="J2" s="798" t="str">
        <f>Txt_Pat_OpnameDat</f>
        <v/>
      </c>
      <c r="K2" s="798"/>
      <c r="L2" s="798"/>
      <c r="M2" s="798" t="str">
        <f>Txt_Pat_Gewicht</f>
        <v>Gewicht:</v>
      </c>
      <c r="N2" s="798"/>
      <c r="O2" s="798" t="str">
        <f>Txt_Pat_Bed</f>
        <v/>
      </c>
      <c r="P2" s="798"/>
      <c r="Q2" s="798"/>
      <c r="R2" s="798"/>
      <c r="S2" s="798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3578</v>
      </c>
      <c r="I3" s="798"/>
      <c r="J3" s="664" t="str">
        <f ca="1">Txt_Pat_GeboorteDat</f>
        <v/>
      </c>
      <c r="K3" s="798"/>
      <c r="L3" s="798"/>
      <c r="M3" s="798" t="str">
        <f>Txt_Pat_Lengte</f>
        <v>Lengte:</v>
      </c>
      <c r="N3" s="798"/>
      <c r="O3" s="798"/>
      <c r="P3" s="798"/>
      <c r="Q3" s="798"/>
      <c r="R3" s="798"/>
      <c r="S3" s="798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8"/>
      <c r="C4" s="664" t="s">
        <v>3574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8"/>
      <c r="L4" s="798"/>
      <c r="M4" s="798" t="str">
        <f>Txt_Pat_Oppervlak</f>
        <v>Lichamelijk oppervlak:</v>
      </c>
      <c r="N4" s="798"/>
      <c r="O4" s="798"/>
      <c r="P4" s="798"/>
      <c r="Q4" s="798"/>
      <c r="R4" s="798"/>
      <c r="S4" s="798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8"/>
      <c r="C5" s="664"/>
      <c r="D5" s="664"/>
      <c r="E5" s="666"/>
      <c r="F5" s="664"/>
      <c r="G5" s="798"/>
      <c r="H5" s="672"/>
      <c r="I5" s="664"/>
      <c r="J5" s="664"/>
      <c r="K5" s="798"/>
      <c r="L5" s="798"/>
      <c r="M5" s="798"/>
      <c r="N5" s="798"/>
      <c r="O5" s="798"/>
      <c r="P5" s="798"/>
      <c r="Q5" s="798"/>
      <c r="R5" s="798"/>
      <c r="S5" s="798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4" t="str">
        <f>IF(_Ped_Lab_Opm=0,"",_Ped_Lab_Opm)</f>
        <v/>
      </c>
      <c r="E43" s="825"/>
      <c r="F43" s="825"/>
      <c r="G43" s="825"/>
      <c r="H43" s="825"/>
      <c r="I43" s="825"/>
      <c r="J43" s="825"/>
      <c r="K43" s="825"/>
      <c r="L43" s="825"/>
    </row>
    <row r="44" spans="2:12" ht="20.100000000000001" customHeight="1" x14ac:dyDescent="0.2">
      <c r="B44" s="699"/>
      <c r="C44" s="699"/>
      <c r="D44" s="825"/>
      <c r="E44" s="825"/>
      <c r="F44" s="825"/>
      <c r="G44" s="825"/>
      <c r="H44" s="825"/>
      <c r="I44" s="825"/>
      <c r="J44" s="825"/>
      <c r="K44" s="825"/>
      <c r="L44" s="825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17" activePane="bottomLeft" state="frozen"/>
      <selection pane="bottomLeft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11-sep-2017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3574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6" t="str">
        <f>IF(_Ped_AfsprOverig=0,"",_Ped_AfsprOverig)</f>
        <v/>
      </c>
      <c r="H18" s="827"/>
      <c r="I18" s="827"/>
      <c r="J18" s="827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7"/>
      <c r="H19" s="827"/>
      <c r="I19" s="827"/>
      <c r="J19" s="827"/>
      <c r="O19" s="409"/>
    </row>
    <row r="20" spans="2:15" ht="18" customHeight="1" thickTop="1" x14ac:dyDescent="0.2">
      <c r="G20" s="827"/>
      <c r="H20" s="827"/>
      <c r="I20" s="827"/>
      <c r="J20" s="827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9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8" t="str">
        <f>"Patient: "&amp;__2_AchterNaam&amp;", "&amp;__3_VoorNaam</f>
        <v xml:space="preserve">Patient: , </v>
      </c>
      <c r="C2" s="798"/>
      <c r="D2" s="798"/>
      <c r="E2" s="798" t="str">
        <f ca="1">"Geschatte lengte: "&amp;VLOOKUP(C5+D5/12,PedTblLengte!A2:D45,4)&amp;" cm"</f>
        <v>Geschatte lengte: 175,15 cm</v>
      </c>
      <c r="F2" s="798"/>
      <c r="G2" s="798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8" t="str">
        <f>"Geb datum.: "</f>
        <v xml:space="preserve">Geb datum.: </v>
      </c>
      <c r="C3" s="680">
        <f>__4_GebDatum</f>
        <v>1462</v>
      </c>
      <c r="D3" s="798"/>
      <c r="E3" s="798" t="str">
        <f ca="1">"Geschat gewicht: "&amp;VLOOKUP(C5+D5/12,PedTblGew!A2:T49,20)&amp;" kg"</f>
        <v>Geschat gewicht: 66,1 kg</v>
      </c>
      <c r="F3" s="681"/>
      <c r="G3" s="798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1" t="str">
        <f>"= "&amp;IF(ROUND(0.02*(E5),1)&lt;0.1,0.1,IF(ROUND(0.02*(E5),1)&gt;0.5,0.5,ROUND(0.02*(E5),1)))*2&amp;" ml van 0,5 mg/ml (min 0,1 mg)"</f>
        <v>= 0,2 ml van 0,5 mg/ml (min 0,1 mg)</v>
      </c>
      <c r="F16" s="831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2"/>
      <c r="F17" s="832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1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2"/>
      <c r="F21" s="832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29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0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28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28"/>
      <c r="C31" s="693" t="s">
        <v>210</v>
      </c>
      <c r="D31" s="511" t="str">
        <f>IF((20*E5)&gt;1500,"1500 mg iv",20*E5&amp;" mg iv")</f>
        <v>0 mg iv</v>
      </c>
      <c r="E31" s="83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1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1"/>
      <c r="F32" s="831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11-sep-2017</v>
      </c>
      <c r="E2" s="273" t="s">
        <v>363</v>
      </c>
      <c r="F2" s="833" t="str">
        <f>Txt_Pat_FullName</f>
        <v/>
      </c>
      <c r="G2" s="833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41528)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4947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4">
        <f>_Ped_Ent_Opm</f>
        <v>0</v>
      </c>
      <c r="E12" s="835"/>
      <c r="F12" s="835"/>
      <c r="G12" s="835"/>
      <c r="H12" s="835"/>
      <c r="I12" s="835"/>
      <c r="J12" s="835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2" t="str">
        <f>TRIM(Txt_Ped_Lab_1)</f>
        <v/>
      </c>
      <c r="E15" s="843"/>
      <c r="F15" s="843"/>
      <c r="G15" s="843"/>
      <c r="H15" s="843"/>
      <c r="I15" s="843"/>
      <c r="J15" s="843"/>
      <c r="L15" s="276"/>
    </row>
    <row r="16" spans="1:12" ht="12.6" customHeight="1" x14ac:dyDescent="0.2">
      <c r="B16" s="275"/>
      <c r="C16" s="275" t="s">
        <v>358</v>
      </c>
      <c r="D16" s="840" t="str">
        <f>TRIM(Txt_Ped_Lab_2)</f>
        <v/>
      </c>
      <c r="E16" s="841"/>
      <c r="F16" s="841"/>
      <c r="G16" s="841"/>
      <c r="H16" s="841"/>
      <c r="I16" s="841"/>
      <c r="J16" s="841"/>
      <c r="L16" s="276"/>
    </row>
    <row r="17" spans="1:12" ht="12.6" customHeight="1" x14ac:dyDescent="0.2">
      <c r="B17" s="275"/>
      <c r="C17" s="275" t="s">
        <v>359</v>
      </c>
      <c r="D17" s="840" t="str">
        <f>TRIM(Txt_Ped_Lab_3)</f>
        <v/>
      </c>
      <c r="E17" s="844"/>
      <c r="F17" s="844"/>
      <c r="G17" s="844"/>
      <c r="H17" s="844"/>
      <c r="I17" s="844"/>
      <c r="J17" s="844"/>
      <c r="L17" s="276"/>
    </row>
    <row r="18" spans="1:12" ht="12.6" customHeight="1" x14ac:dyDescent="0.2">
      <c r="B18" s="275"/>
      <c r="C18" s="275" t="s">
        <v>111</v>
      </c>
      <c r="D18" s="840" t="str">
        <f>TRIM(Txt_Ped_Lab_4)</f>
        <v/>
      </c>
      <c r="E18" s="844"/>
      <c r="F18" s="844"/>
      <c r="G18" s="844"/>
      <c r="H18" s="844"/>
      <c r="I18" s="844"/>
      <c r="J18" s="844"/>
      <c r="L18" s="276"/>
    </row>
    <row r="19" spans="1:12" ht="12.6" customHeight="1" x14ac:dyDescent="0.2">
      <c r="B19" s="275"/>
      <c r="C19" s="285" t="s">
        <v>18</v>
      </c>
      <c r="D19" s="840" t="str">
        <f>TRIM(Txt_Ped_Lab_5)</f>
        <v/>
      </c>
      <c r="E19" s="845"/>
      <c r="F19" s="845"/>
      <c r="G19" s="845"/>
      <c r="H19" s="845"/>
      <c r="I19" s="845"/>
      <c r="J19" s="845"/>
      <c r="L19" s="276"/>
    </row>
    <row r="20" spans="1:12" ht="12.6" customHeight="1" x14ac:dyDescent="0.2">
      <c r="B20" s="275"/>
      <c r="C20" s="285" t="s">
        <v>225</v>
      </c>
      <c r="D20" s="836">
        <f>_Ped_Lab_Opm</f>
        <v>0</v>
      </c>
      <c r="E20" s="837"/>
      <c r="F20" s="837"/>
      <c r="G20" s="837"/>
      <c r="H20" s="837"/>
      <c r="I20" s="837"/>
      <c r="J20" s="837"/>
      <c r="L20" s="276"/>
    </row>
    <row r="21" spans="1:12" ht="12.6" customHeight="1" x14ac:dyDescent="0.2">
      <c r="A21" s="279"/>
      <c r="B21" s="284"/>
      <c r="C21" s="286"/>
      <c r="D21" s="838"/>
      <c r="E21" s="838"/>
      <c r="F21" s="838"/>
      <c r="G21" s="838"/>
      <c r="H21" s="838"/>
      <c r="I21" s="838"/>
      <c r="J21" s="838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11-sep-2017</v>
      </c>
      <c r="E34" s="273" t="s">
        <v>363</v>
      </c>
      <c r="F34" s="833" t="str">
        <f>Txt_Pat_FullName</f>
        <v/>
      </c>
      <c r="G34" s="833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41528)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4">
        <f>_Ped_Lijn_Opm</f>
        <v>0</v>
      </c>
      <c r="E46" s="835"/>
      <c r="F46" s="835"/>
      <c r="G46" s="835"/>
      <c r="H46" s="835"/>
      <c r="I46" s="835"/>
      <c r="J46" s="835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6">
        <f>_Ped_MedIV_Opm</f>
        <v>0</v>
      </c>
      <c r="E72" s="836"/>
      <c r="F72" s="836"/>
      <c r="G72" s="836"/>
      <c r="H72" s="836"/>
      <c r="I72" s="836"/>
      <c r="J72" s="836"/>
      <c r="L72" s="276"/>
    </row>
    <row r="73" spans="1:12" ht="12.6" customHeight="1" x14ac:dyDescent="0.2">
      <c r="D73" s="839"/>
      <c r="E73" s="839"/>
      <c r="F73" s="839"/>
      <c r="G73" s="839"/>
      <c r="H73" s="839"/>
      <c r="I73" s="839"/>
      <c r="J73" s="839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11-sep-2017</v>
      </c>
      <c r="E75" s="273" t="s">
        <v>363</v>
      </c>
      <c r="F75" s="833" t="str">
        <f>Txt_Pat_FullName</f>
        <v/>
      </c>
      <c r="G75" s="833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41528)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4">
        <f>_Ped_TPN_Opm</f>
        <v>0</v>
      </c>
      <c r="E99" s="835"/>
      <c r="F99" s="835"/>
      <c r="G99" s="835"/>
      <c r="H99" s="835"/>
      <c r="I99" s="835"/>
      <c r="J99" s="835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48" t="str">
        <f ca="1">Txt_Pat_GeboorteDat</f>
        <v/>
      </c>
      <c r="F2" s="848"/>
      <c r="G2" s="267" t="str">
        <f>Txt_Pat_Gewicht</f>
        <v>Gewicht:</v>
      </c>
      <c r="H2" s="590"/>
      <c r="O2" s="590" t="s">
        <v>138</v>
      </c>
      <c r="Q2" s="846"/>
      <c r="R2" s="846"/>
      <c r="S2" s="846"/>
      <c r="T2" s="846"/>
      <c r="U2" s="846"/>
      <c r="V2" s="846"/>
      <c r="X2" s="584" t="s">
        <v>235</v>
      </c>
      <c r="AA2" s="847">
        <f ca="1">TODAY()</f>
        <v>42989</v>
      </c>
      <c r="AB2" s="847"/>
      <c r="AC2" s="847"/>
      <c r="AD2" s="847"/>
      <c r="AE2" s="84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49">
        <f ca="1">TODAY()</f>
        <v>42989</v>
      </c>
      <c r="AB25" s="849"/>
      <c r="AC25" s="849"/>
      <c r="AD25" s="849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5017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4" t="s">
        <v>16</v>
      </c>
      <c r="B11" s="865"/>
      <c r="C11" s="865"/>
      <c r="D11" s="865"/>
      <c r="E11" s="865"/>
      <c r="F11" s="865"/>
      <c r="G11" s="865"/>
      <c r="H11" s="866"/>
    </row>
    <row r="12" spans="1:8" ht="25.5" x14ac:dyDescent="0.2">
      <c r="A12" s="12" t="s">
        <v>238</v>
      </c>
      <c r="B12" s="867" t="s">
        <v>127</v>
      </c>
      <c r="C12" s="869"/>
      <c r="D12" s="871" t="s">
        <v>128</v>
      </c>
      <c r="E12" s="871" t="s">
        <v>129</v>
      </c>
      <c r="F12" s="871" t="s">
        <v>130</v>
      </c>
      <c r="G12" s="13"/>
      <c r="H12" s="13" t="s">
        <v>131</v>
      </c>
    </row>
    <row r="13" spans="1:8" x14ac:dyDescent="0.2">
      <c r="A13" s="14" t="s">
        <v>132</v>
      </c>
      <c r="B13" s="868"/>
      <c r="C13" s="870"/>
      <c r="D13" s="872"/>
      <c r="E13" s="872"/>
      <c r="F13" s="872"/>
      <c r="G13" s="13" t="s">
        <v>133</v>
      </c>
      <c r="H13" s="15" t="s">
        <v>134</v>
      </c>
    </row>
    <row r="14" spans="1:8" ht="20.100000000000001" customHeight="1" x14ac:dyDescent="0.2">
      <c r="A14" s="85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4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4993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4173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57" t="s">
        <v>164</v>
      </c>
      <c r="F21" s="85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53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4"/>
      <c r="B24" s="50" t="s">
        <v>151</v>
      </c>
      <c r="C24" s="51"/>
      <c r="D24" s="51"/>
      <c r="E24" s="858" t="s">
        <v>224</v>
      </c>
      <c r="F24" s="85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58"/>
      <c r="F25" s="859"/>
      <c r="G25" s="53"/>
      <c r="H25" s="13"/>
    </row>
    <row r="26" spans="1:8" ht="15.95" customHeight="1" x14ac:dyDescent="0.2">
      <c r="A26" s="12"/>
      <c r="B26" s="39"/>
      <c r="C26" s="39"/>
      <c r="D26" s="39"/>
      <c r="E26" s="860" t="s">
        <v>164</v>
      </c>
      <c r="F26" s="86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5" t="s">
        <v>88</v>
      </c>
      <c r="C28" s="856"/>
      <c r="D28" s="856"/>
      <c r="E28" s="856"/>
      <c r="F28" s="856"/>
      <c r="G28" s="37"/>
      <c r="H28" s="20"/>
    </row>
    <row r="29" spans="1:8" ht="20.100000000000001" customHeight="1" x14ac:dyDescent="0.2">
      <c r="A29" s="85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4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0" t="s">
        <v>165</v>
      </c>
      <c r="F35" s="86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1" t="s">
        <v>185</v>
      </c>
      <c r="C37" s="862"/>
      <c r="D37" s="862"/>
      <c r="E37" s="862"/>
      <c r="F37" s="863"/>
      <c r="G37" s="20" t="s">
        <v>186</v>
      </c>
      <c r="H37" s="20"/>
    </row>
    <row r="38" spans="1:8" ht="15.95" customHeight="1" x14ac:dyDescent="0.2">
      <c r="A38" s="21"/>
      <c r="B38" s="850" t="s">
        <v>187</v>
      </c>
      <c r="C38" s="851"/>
      <c r="D38" s="851"/>
      <c r="E38" s="851"/>
      <c r="F38" s="852"/>
      <c r="G38" s="15" t="s">
        <v>188</v>
      </c>
      <c r="H38" s="13"/>
    </row>
    <row r="39" spans="1:8" ht="15.95" customHeight="1" x14ac:dyDescent="0.2">
      <c r="A39" s="21"/>
      <c r="B39" s="850" t="s">
        <v>189</v>
      </c>
      <c r="C39" s="851"/>
      <c r="D39" s="851"/>
      <c r="E39" s="851"/>
      <c r="F39" s="85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5018</v>
      </c>
    </row>
    <row r="3" spans="1:8" x14ac:dyDescent="0.2">
      <c r="A3" s="209" t="s">
        <v>192</v>
      </c>
      <c r="B3" s="597">
        <f ca="1">TODAY()</f>
        <v>42989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2" t="s">
        <v>16</v>
      </c>
      <c r="B10" s="883"/>
      <c r="C10" s="883"/>
      <c r="D10" s="883"/>
      <c r="E10" s="883"/>
      <c r="F10" s="883"/>
      <c r="G10" s="883"/>
      <c r="H10" s="884"/>
    </row>
    <row r="11" spans="1:8" ht="25.5" x14ac:dyDescent="0.2">
      <c r="A11" s="607" t="s">
        <v>238</v>
      </c>
      <c r="B11" s="885" t="s">
        <v>127</v>
      </c>
      <c r="C11" s="887"/>
      <c r="D11" s="871" t="s">
        <v>128</v>
      </c>
      <c r="E11" s="871" t="s">
        <v>129</v>
      </c>
      <c r="F11" s="871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6"/>
      <c r="C12" s="888"/>
      <c r="D12" s="872"/>
      <c r="E12" s="872"/>
      <c r="F12" s="872"/>
      <c r="G12" s="608" t="s">
        <v>133</v>
      </c>
      <c r="H12" s="610" t="s">
        <v>134</v>
      </c>
    </row>
    <row r="13" spans="1:8" ht="20.100000000000001" customHeight="1" x14ac:dyDescent="0.2">
      <c r="A13" s="873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74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5015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5016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9" t="s">
        <v>164</v>
      </c>
      <c r="F21" s="879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75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76"/>
      <c r="B24" s="615" t="s">
        <v>151</v>
      </c>
      <c r="C24" s="616"/>
      <c r="D24" s="616"/>
      <c r="E24" s="880" t="s">
        <v>295</v>
      </c>
      <c r="F24" s="881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80" t="s">
        <v>295</v>
      </c>
      <c r="F25" s="881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9" t="s">
        <v>164</v>
      </c>
      <c r="F26" s="879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77" t="s">
        <v>88</v>
      </c>
      <c r="C28" s="878"/>
      <c r="D28" s="878"/>
      <c r="E28" s="878"/>
      <c r="F28" s="878"/>
      <c r="G28" s="626"/>
      <c r="H28" s="627"/>
    </row>
    <row r="29" spans="1:8" ht="20.100000000000001" customHeight="1" x14ac:dyDescent="0.2">
      <c r="A29" s="875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76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9" t="s">
        <v>165</v>
      </c>
      <c r="F35" s="879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89" t="s">
        <v>185</v>
      </c>
      <c r="C37" s="890"/>
      <c r="D37" s="890"/>
      <c r="E37" s="890"/>
      <c r="F37" s="891"/>
      <c r="G37" s="627" t="s">
        <v>186</v>
      </c>
      <c r="H37" s="627"/>
    </row>
    <row r="38" spans="1:8" ht="15.95" customHeight="1" x14ac:dyDescent="0.2">
      <c r="A38" s="638"/>
      <c r="B38" s="892" t="s">
        <v>187</v>
      </c>
      <c r="C38" s="893"/>
      <c r="D38" s="893"/>
      <c r="E38" s="893"/>
      <c r="F38" s="894"/>
      <c r="G38" s="610" t="s">
        <v>188</v>
      </c>
      <c r="H38" s="608"/>
    </row>
    <row r="39" spans="1:8" ht="15.95" customHeight="1" x14ac:dyDescent="0.2">
      <c r="A39" s="638"/>
      <c r="B39" s="892" t="s">
        <v>189</v>
      </c>
      <c r="C39" s="893"/>
      <c r="D39" s="893"/>
      <c r="E39" s="893"/>
      <c r="F39" s="894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5019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4" t="s">
        <v>16</v>
      </c>
      <c r="B10" s="865"/>
      <c r="C10" s="865"/>
      <c r="D10" s="865"/>
      <c r="E10" s="865"/>
      <c r="F10" s="865"/>
      <c r="G10" s="865"/>
      <c r="H10" s="866"/>
    </row>
    <row r="11" spans="1:8" ht="25.5" x14ac:dyDescent="0.2">
      <c r="A11" s="12" t="s">
        <v>238</v>
      </c>
      <c r="B11" s="867" t="s">
        <v>127</v>
      </c>
      <c r="C11" s="869"/>
      <c r="D11" s="871" t="s">
        <v>128</v>
      </c>
      <c r="E11" s="871" t="s">
        <v>129</v>
      </c>
      <c r="F11" s="87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8"/>
      <c r="C12" s="870"/>
      <c r="D12" s="872"/>
      <c r="E12" s="872"/>
      <c r="F12" s="872"/>
      <c r="G12" s="13" t="s">
        <v>133</v>
      </c>
      <c r="H12" s="15" t="s">
        <v>134</v>
      </c>
    </row>
    <row r="13" spans="1:8" ht="20.100000000000001" customHeight="1" x14ac:dyDescent="0.2">
      <c r="A13" s="89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60" t="s">
        <v>164</v>
      </c>
      <c r="F21" s="86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6"/>
      <c r="B24" s="50" t="s">
        <v>151</v>
      </c>
      <c r="C24" s="51"/>
      <c r="D24" s="51"/>
      <c r="E24" s="897" t="s">
        <v>295</v>
      </c>
      <c r="F24" s="89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7" t="s">
        <v>295</v>
      </c>
      <c r="F25" s="89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60" t="s">
        <v>164</v>
      </c>
      <c r="F26" s="86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5" t="s">
        <v>88</v>
      </c>
      <c r="C28" s="856"/>
      <c r="D28" s="856"/>
      <c r="E28" s="856"/>
      <c r="F28" s="856"/>
      <c r="G28" s="37"/>
      <c r="H28" s="20"/>
    </row>
    <row r="29" spans="1:8" ht="20.100000000000001" customHeight="1" x14ac:dyDescent="0.2">
      <c r="A29" s="89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96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0" t="s">
        <v>165</v>
      </c>
      <c r="F35" s="86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1" t="s">
        <v>185</v>
      </c>
      <c r="C37" s="862"/>
      <c r="D37" s="862"/>
      <c r="E37" s="862"/>
      <c r="F37" s="863"/>
      <c r="G37" s="20" t="s">
        <v>186</v>
      </c>
      <c r="H37" s="20"/>
    </row>
    <row r="38" spans="1:8" ht="15.95" customHeight="1" x14ac:dyDescent="0.2">
      <c r="A38" s="21"/>
      <c r="B38" s="850" t="s">
        <v>187</v>
      </c>
      <c r="C38" s="851"/>
      <c r="D38" s="851"/>
      <c r="E38" s="851"/>
      <c r="F38" s="852"/>
      <c r="G38" s="15" t="s">
        <v>188</v>
      </c>
      <c r="H38" s="13"/>
    </row>
    <row r="39" spans="1:8" ht="15.95" customHeight="1" x14ac:dyDescent="0.2">
      <c r="A39" s="21"/>
      <c r="B39" s="850" t="s">
        <v>189</v>
      </c>
      <c r="C39" s="851"/>
      <c r="D39" s="851"/>
      <c r="E39" s="851"/>
      <c r="F39" s="85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5020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4" t="s">
        <v>16</v>
      </c>
      <c r="B10" s="865"/>
      <c r="C10" s="865"/>
      <c r="D10" s="865"/>
      <c r="E10" s="865"/>
      <c r="F10" s="865"/>
      <c r="G10" s="865"/>
      <c r="H10" s="866"/>
    </row>
    <row r="11" spans="1:8" ht="25.5" x14ac:dyDescent="0.2">
      <c r="A11" s="12" t="s">
        <v>238</v>
      </c>
      <c r="B11" s="867" t="s">
        <v>127</v>
      </c>
      <c r="C11" s="869"/>
      <c r="D11" s="871" t="s">
        <v>128</v>
      </c>
      <c r="E11" s="871" t="s">
        <v>129</v>
      </c>
      <c r="F11" s="87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8"/>
      <c r="C12" s="870"/>
      <c r="D12" s="872"/>
      <c r="E12" s="872"/>
      <c r="F12" s="872"/>
      <c r="G12" s="13" t="s">
        <v>133</v>
      </c>
      <c r="H12" s="15" t="s">
        <v>134</v>
      </c>
    </row>
    <row r="13" spans="1:8" ht="20.100000000000001" customHeight="1" x14ac:dyDescent="0.2">
      <c r="A13" s="89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5021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5022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60" t="s">
        <v>164</v>
      </c>
      <c r="F22" s="86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5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96"/>
      <c r="B25" s="50" t="s">
        <v>151</v>
      </c>
      <c r="C25" s="51"/>
      <c r="D25" s="51"/>
      <c r="E25" s="897" t="s">
        <v>295</v>
      </c>
      <c r="F25" s="89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7" t="s">
        <v>295</v>
      </c>
      <c r="F26" s="89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60" t="s">
        <v>164</v>
      </c>
      <c r="F27" s="86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99" t="s">
        <v>88</v>
      </c>
      <c r="C29" s="900"/>
      <c r="D29" s="900"/>
      <c r="E29" s="900"/>
      <c r="F29" s="900"/>
      <c r="G29" s="37"/>
      <c r="H29" s="20"/>
    </row>
    <row r="30" spans="1:8" ht="20.100000000000001" customHeight="1" x14ac:dyDescent="0.2">
      <c r="A30" s="895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96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57" t="s">
        <v>165</v>
      </c>
      <c r="F36" s="85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61" t="s">
        <v>185</v>
      </c>
      <c r="C38" s="862"/>
      <c r="D38" s="862"/>
      <c r="E38" s="862"/>
      <c r="F38" s="863"/>
      <c r="G38" s="20" t="s">
        <v>186</v>
      </c>
      <c r="H38" s="20"/>
    </row>
    <row r="39" spans="1:8" ht="15.95" customHeight="1" x14ac:dyDescent="0.2">
      <c r="A39" s="21"/>
      <c r="B39" s="850" t="s">
        <v>187</v>
      </c>
      <c r="C39" s="851"/>
      <c r="D39" s="851"/>
      <c r="E39" s="851"/>
      <c r="F39" s="852"/>
      <c r="G39" s="15" t="s">
        <v>188</v>
      </c>
      <c r="H39" s="13"/>
    </row>
    <row r="40" spans="1:8" ht="15.95" customHeight="1" x14ac:dyDescent="0.2">
      <c r="A40" s="21"/>
      <c r="B40" s="850" t="s">
        <v>189</v>
      </c>
      <c r="C40" s="851"/>
      <c r="D40" s="851"/>
      <c r="E40" s="851"/>
      <c r="F40" s="85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5023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4" t="s">
        <v>16</v>
      </c>
      <c r="B10" s="865"/>
      <c r="C10" s="865"/>
      <c r="D10" s="865"/>
      <c r="E10" s="865"/>
      <c r="F10" s="865"/>
      <c r="G10" s="865"/>
      <c r="H10" s="866"/>
    </row>
    <row r="11" spans="1:8" ht="25.5" x14ac:dyDescent="0.2">
      <c r="A11" s="12" t="s">
        <v>238</v>
      </c>
      <c r="B11" s="867" t="s">
        <v>127</v>
      </c>
      <c r="C11" s="869"/>
      <c r="D11" s="871" t="s">
        <v>128</v>
      </c>
      <c r="E11" s="871" t="s">
        <v>129</v>
      </c>
      <c r="F11" s="871" t="s">
        <v>130</v>
      </c>
      <c r="G11" s="13"/>
      <c r="H11" s="13" t="s">
        <v>131</v>
      </c>
    </row>
    <row r="12" spans="1:8" x14ac:dyDescent="0.2">
      <c r="A12" s="14" t="s">
        <v>132</v>
      </c>
      <c r="B12" s="868"/>
      <c r="C12" s="870"/>
      <c r="D12" s="872"/>
      <c r="E12" s="872"/>
      <c r="F12" s="872"/>
      <c r="G12" s="13" t="s">
        <v>133</v>
      </c>
      <c r="H12" s="15" t="s">
        <v>134</v>
      </c>
    </row>
    <row r="13" spans="1:8" ht="20.100000000000001" customHeight="1" x14ac:dyDescent="0.2">
      <c r="A13" s="895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96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96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96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60" t="s">
        <v>164</v>
      </c>
      <c r="F19" s="86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96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96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60" t="s">
        <v>164</v>
      </c>
      <c r="F24" s="86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99" t="s">
        <v>88</v>
      </c>
      <c r="C26" s="900"/>
      <c r="D26" s="900"/>
      <c r="E26" s="900"/>
      <c r="F26" s="900"/>
      <c r="G26" s="37"/>
      <c r="H26" s="20"/>
    </row>
    <row r="27" spans="1:8" ht="20.100000000000001" customHeight="1" x14ac:dyDescent="0.2">
      <c r="A27" s="895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96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57" t="s">
        <v>165</v>
      </c>
      <c r="F33" s="85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61" t="s">
        <v>185</v>
      </c>
      <c r="C35" s="862"/>
      <c r="D35" s="862"/>
      <c r="E35" s="862"/>
      <c r="F35" s="863"/>
      <c r="G35" s="20" t="s">
        <v>186</v>
      </c>
      <c r="H35" s="20"/>
    </row>
    <row r="36" spans="1:8" ht="20.100000000000001" customHeight="1" x14ac:dyDescent="0.2">
      <c r="A36" s="21"/>
      <c r="B36" s="850" t="s">
        <v>187</v>
      </c>
      <c r="C36" s="851"/>
      <c r="D36" s="851"/>
      <c r="E36" s="851"/>
      <c r="F36" s="852"/>
      <c r="G36" s="15" t="s">
        <v>188</v>
      </c>
      <c r="H36" s="13"/>
    </row>
    <row r="37" spans="1:8" ht="20.100000000000001" customHeight="1" x14ac:dyDescent="0.2">
      <c r="A37" s="21"/>
      <c r="B37" s="850" t="s">
        <v>189</v>
      </c>
      <c r="C37" s="851"/>
      <c r="D37" s="851"/>
      <c r="E37" s="851"/>
      <c r="F37" s="85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1" t="s">
        <v>89</v>
      </c>
      <c r="I2" s="755"/>
      <c r="J2" s="755" t="s">
        <v>428</v>
      </c>
      <c r="K2" s="755" t="s">
        <v>429</v>
      </c>
      <c r="L2" s="755" t="s">
        <v>86</v>
      </c>
      <c r="M2" s="761" t="s">
        <v>89</v>
      </c>
      <c r="N2" s="755"/>
      <c r="O2" s="755" t="s">
        <v>428</v>
      </c>
      <c r="P2" s="755" t="s">
        <v>429</v>
      </c>
      <c r="Q2" s="755" t="s">
        <v>86</v>
      </c>
      <c r="R2" s="761" t="s">
        <v>89</v>
      </c>
    </row>
    <row r="3" spans="1:18" ht="20.100000000000001" customHeight="1" x14ac:dyDescent="0.2">
      <c r="C3" s="754"/>
      <c r="D3" s="754" t="s">
        <v>241</v>
      </c>
      <c r="E3" s="754" t="str">
        <f>NeoBerInfB!$AL$57</f>
        <v/>
      </c>
      <c r="F3" s="754" t="str">
        <f>NeoBerInfB!$AL$56</f>
        <v/>
      </c>
      <c r="G3" s="754" t="str">
        <f>NeoBerInfB!$AL$58</f>
        <v/>
      </c>
      <c r="H3" s="754"/>
      <c r="I3" s="754"/>
      <c r="J3" s="754"/>
      <c r="K3" s="754"/>
      <c r="L3" s="754"/>
      <c r="M3" s="756"/>
      <c r="N3" s="754"/>
      <c r="O3" s="754"/>
      <c r="P3" s="754"/>
      <c r="Q3" s="754"/>
      <c r="R3" s="754"/>
    </row>
    <row r="4" spans="1:18" ht="20.100000000000001" customHeight="1" x14ac:dyDescent="0.2">
      <c r="C4" s="754"/>
      <c r="D4" s="754" t="s">
        <v>167</v>
      </c>
      <c r="E4" s="754" t="str">
        <f>NeoBerInfB!$AR$57</f>
        <v/>
      </c>
      <c r="F4" s="754" t="str">
        <f>NeoBerInfB!$AR$56</f>
        <v/>
      </c>
      <c r="G4" s="754" t="str">
        <f>NeoBerInfB!$AR$58</f>
        <v/>
      </c>
      <c r="H4" s="754"/>
      <c r="I4" s="754" t="s">
        <v>125</v>
      </c>
      <c r="J4" s="754" t="str">
        <f>NeoBerInfB!$AM$56</f>
        <v/>
      </c>
      <c r="K4" s="754" t="str">
        <f>NeoBerInfB!$AM$57</f>
        <v/>
      </c>
      <c r="L4" s="754" t="str">
        <f>NeoBerInfB!$AM$58</f>
        <v/>
      </c>
      <c r="M4" s="756" t="str">
        <f>IF(_Glob_Lab_Natrium&gt;0,_Glob_Lab_Natrium,"")</f>
        <v/>
      </c>
      <c r="N4" s="754" t="s">
        <v>431</v>
      </c>
      <c r="O4" s="754" t="str">
        <f>NeoBerInfB!$AV$57</f>
        <v/>
      </c>
      <c r="P4" s="754" t="str">
        <f>NeoBerInfB!$AV$56</f>
        <v/>
      </c>
      <c r="Q4" s="754" t="str">
        <f>NeoBerInfB!$AV$58</f>
        <v/>
      </c>
      <c r="R4" s="754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4" t="str">
        <f>NeoBerInfB!$AT$57</f>
        <v/>
      </c>
      <c r="F5" s="754" t="str">
        <f>NeoBerInfB!$AT$56</f>
        <v/>
      </c>
      <c r="G5" s="754" t="str">
        <f>NeoBerInfB!$AT$58</f>
        <v/>
      </c>
      <c r="H5" s="754" t="str">
        <f>IF(_Glob_Lab_Triglyceriden&gt;0,_Glob_Lab_Triglyceriden,"")</f>
        <v/>
      </c>
      <c r="I5" s="754" t="s">
        <v>214</v>
      </c>
      <c r="J5" s="754" t="str">
        <f>NeoBerInfB!$AN$56</f>
        <v/>
      </c>
      <c r="K5" s="754" t="str">
        <f>NeoBerInfB!$AN$57</f>
        <v/>
      </c>
      <c r="L5" s="754" t="str">
        <f>NeoBerInfB!$AN$58</f>
        <v/>
      </c>
      <c r="M5" s="756" t="str">
        <f>IF(_Glob_Lab_Kalium&gt;0,_Glob_Lab_Kalium,"")</f>
        <v/>
      </c>
      <c r="N5" s="754" t="s">
        <v>170</v>
      </c>
      <c r="O5" s="754" t="str">
        <f>NeoBerInfB!$AQ$57</f>
        <v/>
      </c>
      <c r="P5" s="754" t="str">
        <f>NeoBerInfB!$AQ$56</f>
        <v/>
      </c>
      <c r="Q5" s="754" t="str">
        <f>NeoBerInfB!$AQ$58</f>
        <v/>
      </c>
      <c r="R5" s="754" t="str">
        <f>IF(_Glob_Lab_Fosfaat&gt;0,_Glob_Lab_Fosfaat,"")</f>
        <v/>
      </c>
    </row>
    <row r="6" spans="1:18" ht="20.100000000000001" customHeight="1" x14ac:dyDescent="0.2">
      <c r="C6" s="757"/>
      <c r="D6" s="754" t="s">
        <v>430</v>
      </c>
      <c r="E6" s="754" t="str">
        <f>NeoBerInfB!$AS$57</f>
        <v/>
      </c>
      <c r="F6" s="754" t="str">
        <f>NeoBerInfB!$AS$56</f>
        <v/>
      </c>
      <c r="G6" s="754" t="str">
        <f>NeoBerInfB!$AS$58</f>
        <v/>
      </c>
      <c r="H6" s="754" t="str">
        <f>IF(_Glob_Lab_Glucose&gt;0,_Glob_Lab_Glucose,"")</f>
        <v/>
      </c>
      <c r="I6" s="754" t="s">
        <v>169</v>
      </c>
      <c r="J6" s="754" t="str">
        <f>NeoBerInfB!$AO$56</f>
        <v/>
      </c>
      <c r="K6" s="754" t="str">
        <f>NeoBerInfB!$AO$57</f>
        <v/>
      </c>
      <c r="L6" s="754" t="str">
        <f>NeoBerInfB!$AO$58</f>
        <v/>
      </c>
      <c r="M6" s="756" t="str">
        <f>IF(_Glob_Lab_Calcium&gt;0,_Glob_Lab_Calcium,"")</f>
        <v/>
      </c>
      <c r="N6" s="758" t="s">
        <v>432</v>
      </c>
      <c r="O6" s="756" t="str">
        <f>NeoBerInfB!$AW$57</f>
        <v/>
      </c>
      <c r="P6" s="754" t="str">
        <f>NeoBerInfB!$AW$56</f>
        <v/>
      </c>
      <c r="Q6" s="754" t="str">
        <f>NeoBerInfB!$AW$58</f>
        <v/>
      </c>
      <c r="R6" s="754"/>
    </row>
    <row r="7" spans="1:18" ht="20.100000000000001" customHeight="1" x14ac:dyDescent="0.2">
      <c r="C7" s="754"/>
      <c r="D7" s="754" t="s">
        <v>424</v>
      </c>
      <c r="E7" s="754" t="str">
        <f>NeoBerInfB!$AU$57</f>
        <v/>
      </c>
      <c r="F7" s="754" t="str">
        <f>NeoBerInfB!$AU$56</f>
        <v/>
      </c>
      <c r="G7" s="754" t="str">
        <f>NeoBerInfB!$AU$58</f>
        <v/>
      </c>
      <c r="H7" s="754"/>
      <c r="I7" s="754" t="s">
        <v>246</v>
      </c>
      <c r="J7" s="754" t="str">
        <f>NeoBerInfB!$AP$56</f>
        <v/>
      </c>
      <c r="K7" s="754" t="str">
        <f>NeoBerInfB!$AP$57</f>
        <v/>
      </c>
      <c r="L7" s="754" t="str">
        <f>NeoBerInfB!$AP$58</f>
        <v/>
      </c>
      <c r="M7" s="756" t="str">
        <f>IF(_Glob_Lab_Magnesium&gt;0,_Glob_Lab_Magnesium,"")</f>
        <v/>
      </c>
      <c r="N7" s="754" t="s">
        <v>741</v>
      </c>
      <c r="O7" s="754" t="str">
        <f>NeoBerInfB!$AX$57</f>
        <v/>
      </c>
      <c r="P7" s="754" t="str">
        <f>NeoBerInfB!$AX$56</f>
        <v/>
      </c>
      <c r="Q7" s="754" t="str">
        <f>NeoBerInfB!$AX$58</f>
        <v/>
      </c>
      <c r="R7" s="754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3" t="str">
        <f>NeoBerInfB!B3</f>
        <v>Actuele Afspraken</v>
      </c>
      <c r="D9" s="903"/>
      <c r="E9" s="903"/>
      <c r="F9" s="903"/>
      <c r="G9" s="903"/>
      <c r="H9" s="741" t="s">
        <v>4627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4629</v>
      </c>
      <c r="Q9" s="742" t="str">
        <f ca="1">Txt_Pat_GeboorteDat</f>
        <v/>
      </c>
      <c r="R9" s="741"/>
    </row>
    <row r="10" spans="1:18" ht="20.100000000000001" customHeight="1" x14ac:dyDescent="0.2">
      <c r="C10" s="903"/>
      <c r="D10" s="903"/>
      <c r="E10" s="903"/>
      <c r="F10" s="903"/>
      <c r="G10" s="903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IF(_Pat_Gewicht&gt;0,FixPrecision((_Pat_Gewicht/10),3)&amp;" kg","")</f>
        <v/>
      </c>
      <c r="O10" s="741"/>
      <c r="P10" s="741" t="s">
        <v>4630</v>
      </c>
      <c r="Q10" s="742" t="str">
        <f>Txt_Pat_GestAge</f>
        <v/>
      </c>
      <c r="R10" s="741"/>
    </row>
    <row r="11" spans="1:18" ht="20.100000000000001" customHeight="1" x14ac:dyDescent="0.2">
      <c r="C11" s="903"/>
      <c r="D11" s="903"/>
      <c r="E11" s="903"/>
      <c r="F11" s="903"/>
      <c r="G11" s="903"/>
      <c r="H11" s="741" t="s">
        <v>235</v>
      </c>
      <c r="I11" s="741" t="str">
        <f ca="1">Txt_Pat_AfspraakDat</f>
        <v>11-sep-2017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5043</v>
      </c>
      <c r="Q11" s="742" t="str">
        <f>Txt_Pat_GebGew</f>
        <v/>
      </c>
      <c r="R11" s="741"/>
    </row>
    <row r="12" spans="1:18" ht="20.100000000000001" customHeight="1" x14ac:dyDescent="0.2">
      <c r="C12" s="903"/>
      <c r="D12" s="903"/>
      <c r="E12" s="903"/>
      <c r="F12" s="903"/>
      <c r="G12" s="903"/>
      <c r="H12" s="741" t="s">
        <v>399</v>
      </c>
      <c r="I12" s="741" t="str">
        <f>Txt_Pat_Bed</f>
        <v/>
      </c>
      <c r="J12" s="745"/>
      <c r="K12" s="741"/>
      <c r="L12" s="741"/>
      <c r="M12" s="741"/>
      <c r="N12" s="741"/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4381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7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4382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5091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4" t="str">
        <f>IF(Var_Neo_InfB_Cont_MedTekst_1="","",Var_Neo_InfB_Cont_MedTekst_1)</f>
        <v/>
      </c>
      <c r="E42" s="904"/>
      <c r="F42" s="904"/>
      <c r="G42" s="904"/>
      <c r="H42" s="904"/>
      <c r="I42" s="904"/>
      <c r="J42" s="904"/>
      <c r="K42" s="905"/>
      <c r="L42" s="904"/>
      <c r="M42" s="904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6" t="str">
        <f>IF(Var_Neo_InfB_Cont_MedTekst_2="","",Var_Neo_InfB_Cont_MedTekst_2)</f>
        <v/>
      </c>
      <c r="E43" s="906"/>
      <c r="F43" s="906"/>
      <c r="G43" s="906"/>
      <c r="H43" s="906"/>
      <c r="I43" s="906"/>
      <c r="J43" s="906"/>
      <c r="K43" s="906"/>
      <c r="L43" s="906"/>
      <c r="M43" s="906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4383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4385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4384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4376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4377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4378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4379</v>
      </c>
      <c r="C71" s="739"/>
      <c r="D71" s="739"/>
      <c r="E71" s="738" t="s">
        <v>225</v>
      </c>
      <c r="F71" s="901" t="str">
        <f>IF(_Neo_Lab_Opm=0,"",_Neo_Lab_Opm)</f>
        <v/>
      </c>
      <c r="G71" s="902"/>
      <c r="H71" s="902"/>
      <c r="I71" s="902"/>
      <c r="J71" s="902"/>
      <c r="K71" s="902"/>
      <c r="L71" s="902"/>
      <c r="M71" s="902"/>
      <c r="N71" s="902"/>
      <c r="O71" s="902"/>
      <c r="P71" s="902"/>
      <c r="Q71" s="902"/>
      <c r="R71" s="902"/>
    </row>
    <row r="72" spans="1:18" ht="20.100000000000001" customHeight="1" x14ac:dyDescent="0.2">
      <c r="C72" s="739"/>
      <c r="D72" s="739"/>
      <c r="E72" s="740"/>
      <c r="F72" s="902"/>
      <c r="G72" s="902"/>
      <c r="H72" s="902"/>
      <c r="I72" s="902"/>
      <c r="J72" s="902"/>
      <c r="K72" s="902"/>
      <c r="L72" s="902"/>
      <c r="M72" s="902"/>
      <c r="N72" s="902"/>
      <c r="O72" s="902"/>
      <c r="P72" s="902"/>
      <c r="Q72" s="902"/>
      <c r="R72" s="902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AI19" activePane="bottomRight" state="frozenSplit"/>
      <selection activeCell="J34" sqref="J34"/>
      <selection pane="topRight" activeCell="J34" sqref="J34"/>
      <selection pane="bottomLeft" activeCell="J34" sqref="J34"/>
      <selection pane="bottomRight" activeCell="O69" sqref="O69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4357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4203</v>
      </c>
      <c r="D2" s="426" t="s">
        <v>3403</v>
      </c>
      <c r="E2" s="426" t="s">
        <v>4186</v>
      </c>
      <c r="F2" s="426" t="s">
        <v>4361</v>
      </c>
      <c r="G2" s="426" t="s">
        <v>882</v>
      </c>
      <c r="H2" s="426" t="s">
        <v>4363</v>
      </c>
      <c r="I2" s="426" t="s">
        <v>405</v>
      </c>
      <c r="J2" s="426" t="s">
        <v>261</v>
      </c>
      <c r="K2" s="426" t="s">
        <v>3409</v>
      </c>
      <c r="L2" s="426" t="s">
        <v>4203</v>
      </c>
      <c r="M2" s="426" t="s">
        <v>156</v>
      </c>
      <c r="N2" s="426" t="s">
        <v>3402</v>
      </c>
      <c r="O2" s="426" t="s">
        <v>3403</v>
      </c>
      <c r="P2" s="426" t="s">
        <v>4362</v>
      </c>
      <c r="Q2" s="426" t="s">
        <v>4355</v>
      </c>
      <c r="R2" s="426" t="s">
        <v>4358</v>
      </c>
      <c r="S2" s="426" t="s">
        <v>433</v>
      </c>
      <c r="T2" s="426" t="s">
        <v>5044</v>
      </c>
      <c r="U2" s="426" t="s">
        <v>5073</v>
      </c>
      <c r="V2" s="426" t="s">
        <v>5047</v>
      </c>
      <c r="W2" s="426" t="s">
        <v>5074</v>
      </c>
      <c r="X2" s="426" t="s">
        <v>5089</v>
      </c>
      <c r="Y2" s="426" t="s">
        <v>5090</v>
      </c>
      <c r="Z2" s="426" t="s">
        <v>299</v>
      </c>
      <c r="AA2" s="426" t="s">
        <v>4619</v>
      </c>
      <c r="AB2" s="426" t="s">
        <v>4617</v>
      </c>
      <c r="AC2" s="426" t="s">
        <v>4618</v>
      </c>
      <c r="AD2" s="426" t="s">
        <v>4615</v>
      </c>
      <c r="AE2" s="426" t="s">
        <v>4616</v>
      </c>
      <c r="AF2" s="426" t="s">
        <v>5028</v>
      </c>
      <c r="AG2" s="426" t="s">
        <v>5029</v>
      </c>
      <c r="AH2" s="426" t="s">
        <v>5030</v>
      </c>
      <c r="AI2" s="426" t="s">
        <v>4374</v>
      </c>
      <c r="AJ2" s="426" t="s">
        <v>4375</v>
      </c>
      <c r="AK2" s="426" t="s">
        <v>5117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4365</v>
      </c>
    </row>
    <row r="3" spans="1:56" s="321" customFormat="1" x14ac:dyDescent="0.2">
      <c r="A3" s="235" t="s">
        <v>3828</v>
      </c>
      <c r="B3" s="321" t="s">
        <v>5304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41528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9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si="2"/>
        <v>0</v>
      </c>
      <c r="AN16" s="263">
        <f t="shared" si="2"/>
        <v>0</v>
      </c>
      <c r="AO16" s="263">
        <f t="shared" si="2"/>
        <v>0</v>
      </c>
      <c r="AP16" s="263">
        <f t="shared" si="2"/>
        <v>0</v>
      </c>
      <c r="AQ16" s="263">
        <f t="shared" si="2"/>
        <v>0</v>
      </c>
      <c r="AR16" s="263">
        <f t="shared" si="2"/>
        <v>0</v>
      </c>
      <c r="AS16" s="263">
        <f t="shared" si="2"/>
        <v>0</v>
      </c>
      <c r="AT16" s="263">
        <f t="shared" si="2"/>
        <v>0</v>
      </c>
      <c r="AU16" s="263">
        <f t="shared" si="2"/>
        <v>0</v>
      </c>
      <c r="AV16" s="263">
        <f t="shared" si="2"/>
        <v>0</v>
      </c>
      <c r="AW16" s="263">
        <f t="shared" si="2"/>
        <v>0</v>
      </c>
      <c r="AX16" s="263">
        <f t="shared" si="2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2"/>
        <v>0</v>
      </c>
      <c r="AN17" s="263">
        <f t="shared" si="2"/>
        <v>0</v>
      </c>
      <c r="AO17" s="263">
        <f t="shared" si="2"/>
        <v>0</v>
      </c>
      <c r="AP17" s="263">
        <f t="shared" si="2"/>
        <v>0</v>
      </c>
      <c r="AQ17" s="263">
        <f t="shared" si="2"/>
        <v>0</v>
      </c>
      <c r="AR17" s="263">
        <f t="shared" si="2"/>
        <v>0</v>
      </c>
      <c r="AS17" s="263">
        <f t="shared" si="2"/>
        <v>0</v>
      </c>
      <c r="AT17" s="263">
        <f t="shared" si="2"/>
        <v>0</v>
      </c>
      <c r="AU17" s="263">
        <f t="shared" si="2"/>
        <v>0</v>
      </c>
      <c r="AV17" s="263">
        <f t="shared" si="2"/>
        <v>0</v>
      </c>
      <c r="AW17" s="263">
        <f t="shared" si="2"/>
        <v>0</v>
      </c>
      <c r="AX17" s="263">
        <f t="shared" si="2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2"/>
        <v>0</v>
      </c>
      <c r="AN18" s="263">
        <f t="shared" si="2"/>
        <v>0</v>
      </c>
      <c r="AO18" s="263">
        <f t="shared" si="2"/>
        <v>0</v>
      </c>
      <c r="AP18" s="263">
        <f t="shared" si="2"/>
        <v>0</v>
      </c>
      <c r="AQ18" s="263">
        <f t="shared" si="2"/>
        <v>0</v>
      </c>
      <c r="AR18" s="263">
        <f t="shared" si="2"/>
        <v>0</v>
      </c>
      <c r="AS18" s="263">
        <f t="shared" si="2"/>
        <v>0</v>
      </c>
      <c r="AT18" s="263">
        <f t="shared" si="2"/>
        <v>0</v>
      </c>
      <c r="AU18" s="263">
        <f t="shared" si="2"/>
        <v>0</v>
      </c>
      <c r="AV18" s="263">
        <f t="shared" si="2"/>
        <v>0</v>
      </c>
      <c r="AW18" s="263">
        <f t="shared" si="2"/>
        <v>0</v>
      </c>
      <c r="AX18" s="263">
        <f t="shared" si="2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2"/>
        <v>0</v>
      </c>
      <c r="AN19" s="263">
        <f t="shared" si="2"/>
        <v>0</v>
      </c>
      <c r="AO19" s="263">
        <f t="shared" si="2"/>
        <v>0</v>
      </c>
      <c r="AP19" s="263">
        <f t="shared" si="2"/>
        <v>0</v>
      </c>
      <c r="AQ19" s="263">
        <f t="shared" si="2"/>
        <v>0</v>
      </c>
      <c r="AR19" s="263">
        <f t="shared" si="2"/>
        <v>0</v>
      </c>
      <c r="AS19" s="263">
        <f t="shared" si="2"/>
        <v>0</v>
      </c>
      <c r="AT19" s="263">
        <f t="shared" si="2"/>
        <v>0</v>
      </c>
      <c r="AU19" s="263">
        <f t="shared" si="2"/>
        <v>0</v>
      </c>
      <c r="AV19" s="263">
        <f t="shared" si="2"/>
        <v>0</v>
      </c>
      <c r="AW19" s="263">
        <f t="shared" si="2"/>
        <v>0</v>
      </c>
      <c r="AX19" s="263">
        <f t="shared" si="2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4360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6">IF($B22&gt;0,VLOOKUP($P22,Tbl_Glob_ParEnt,AM$1,FALSE),0)*$AL22</f>
        <v>0</v>
      </c>
      <c r="AN22" s="321">
        <f t="shared" si="6"/>
        <v>0</v>
      </c>
      <c r="AO22" s="321">
        <f t="shared" si="6"/>
        <v>0</v>
      </c>
      <c r="AP22" s="321">
        <f t="shared" si="6"/>
        <v>0</v>
      </c>
      <c r="AQ22" s="321">
        <f t="shared" si="6"/>
        <v>0</v>
      </c>
      <c r="AR22" s="321">
        <f t="shared" si="6"/>
        <v>0</v>
      </c>
      <c r="AS22" s="321">
        <f t="shared" si="6"/>
        <v>0</v>
      </c>
      <c r="AT22" s="321">
        <f t="shared" si="6"/>
        <v>0</v>
      </c>
      <c r="AU22" s="321">
        <f t="shared" si="6"/>
        <v>0</v>
      </c>
      <c r="AV22" s="321">
        <f t="shared" si="6"/>
        <v>0</v>
      </c>
      <c r="AW22" s="321">
        <f t="shared" si="6"/>
        <v>0</v>
      </c>
      <c r="AX22" s="321">
        <f t="shared" si="6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09">
        <f>IF(AND(_Pat_Gewicht&gt;0,D23&gt;0),IF(IsEpiduraal(J23),F23/10,ROUND( ((C23/10)/D23)*(F23/10)*H23/(_Pat_Gewicht/10),2)),0)</f>
        <v>0</v>
      </c>
      <c r="H23" s="109">
        <f t="shared" ref="H23:H32" si="7">IF(B23&gt;1,INDEX(Tbl_Neo_MedIV,B23,H$1),1)</f>
        <v>1</v>
      </c>
      <c r="I23" s="109" t="b">
        <v>0</v>
      </c>
      <c r="J23" s="109" t="str">
        <f t="shared" ref="J23:J32" si="8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9">IF($B23&gt;1,(C23/10)&amp;" "&amp;INDEX(Tbl_Neo_MedIV,$B23,M$1),"")</f>
        <v/>
      </c>
      <c r="N23" s="321" t="str">
        <f t="shared" ref="N23:N32" si="10">IF($B23&gt;1,INDEX(Tbl_Neo_MedIV,$B23,M$1),"")</f>
        <v/>
      </c>
      <c r="O23" s="321" t="str">
        <f t="shared" ref="O23:O32" si="11">IF($B23&gt;1,(D23)&amp;" ml","")</f>
        <v/>
      </c>
      <c r="P23" s="109" t="str">
        <f t="shared" ref="P23:P35" si="12">IF(E23&gt;1,INDEX(Tbl_Neo_OplVlst,E23,1),"")</f>
        <v/>
      </c>
      <c r="Q23" s="109" t="str">
        <f t="shared" ref="Q23:Q32" si="13">IF(B23&gt;1,(F23/10)&amp;" ml/uur","")</f>
        <v/>
      </c>
      <c r="R23" s="109" t="str">
        <f t="shared" ref="R23:R32" si="14">IF(B23&gt;1,INDEX(Tbl_Neo_MedIV,B23,R$1),"")</f>
        <v/>
      </c>
      <c r="S23" s="109" t="str">
        <f t="shared" ref="S23:S32" si="15">IF(B23&gt;1,INDEX(Tbl_Neo_MedIV,B23,S$1),"")</f>
        <v/>
      </c>
      <c r="T23" s="321" t="str">
        <f t="shared" ref="T23:X32" si="16">IF($B23&gt;1,INDEX(Tbl_Neo_MedIV,$B23,T$1),"")</f>
        <v/>
      </c>
      <c r="U23" s="321" t="str">
        <f t="shared" si="16"/>
        <v/>
      </c>
      <c r="V23" s="321" t="str">
        <f t="shared" si="16"/>
        <v/>
      </c>
      <c r="W23" s="321" t="str">
        <f t="shared" si="16"/>
        <v/>
      </c>
      <c r="X23" s="321" t="str">
        <f t="shared" si="16"/>
        <v/>
      </c>
      <c r="Y23" s="321">
        <f>IF($B23&gt;1,INDEX(Tbl_Neo_MedIV,$B23,Y$1),0)</f>
        <v>0</v>
      </c>
      <c r="Z23" s="109" t="str">
        <f t="shared" ref="Z23:Z32" si="17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8">NOT(OR(B23=1,E23=INDEX(Tbl_Neo_MedIV,B23,11)))</f>
        <v>0</v>
      </c>
      <c r="AD23" s="321" t="b">
        <f t="shared" ref="AD23:AD32" si="19">AND(B23&gt;1,NOT(AND(G23&gt;=INDEX(Tbl_Neo_MedIV,B23,6),G23&lt;=INDEX(Tbl_Neo_MedIV,B23,7))))</f>
        <v>0</v>
      </c>
      <c r="AE23" s="321" t="b">
        <f t="shared" ref="AE23:AE32" si="20">AND(B23&gt;1,AND(G23&gt;0,G23&gt;INDEX(Tbl_Neo_MedIV,B23,8)))</f>
        <v>0</v>
      </c>
      <c r="AF23" s="321" t="b">
        <f>OR(AG23,AH23)</f>
        <v>0</v>
      </c>
      <c r="AG23" s="321" t="b">
        <f t="shared" ref="AG23:AG32" si="21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2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3">IF(I23,0,F23*2.4)</f>
        <v>0</v>
      </c>
      <c r="AM23" s="109">
        <f t="shared" ref="AM23:AX35" si="24">IF($E23&gt;1,VLOOKUP($P23,Tbl_Glob_ParEnt,AM$1,FALSE),0)*$AL23</f>
        <v>0</v>
      </c>
      <c r="AN23" s="321">
        <f t="shared" si="24"/>
        <v>0</v>
      </c>
      <c r="AO23" s="321">
        <f t="shared" si="24"/>
        <v>0</v>
      </c>
      <c r="AP23" s="321">
        <f t="shared" si="24"/>
        <v>0</v>
      </c>
      <c r="AQ23" s="321">
        <f t="shared" si="24"/>
        <v>0</v>
      </c>
      <c r="AR23" s="321">
        <f t="shared" si="24"/>
        <v>0</v>
      </c>
      <c r="AS23" s="321">
        <f t="shared" si="24"/>
        <v>0</v>
      </c>
      <c r="AT23" s="321">
        <f t="shared" si="24"/>
        <v>0</v>
      </c>
      <c r="AU23" s="321">
        <f t="shared" si="24"/>
        <v>0</v>
      </c>
      <c r="AV23" s="321">
        <f t="shared" si="24"/>
        <v>0</v>
      </c>
      <c r="AW23" s="321">
        <f t="shared" si="24"/>
        <v>0</v>
      </c>
      <c r="AX23" s="321">
        <f t="shared" si="24"/>
        <v>0</v>
      </c>
      <c r="AY23" s="109">
        <f>ROUND(IF(AZ23*10&gt;1,AZ23*10,AZ23*600),0)</f>
        <v>0</v>
      </c>
      <c r="AZ23" s="109">
        <f t="shared" ref="AZ23:AZ35" si="25">IF(F23&gt;0,D23/F23,0)</f>
        <v>0</v>
      </c>
      <c r="BB23" s="109" t="str">
        <f t="shared" ref="BB23:BB32" si="26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795">
        <f>IF(AND(_Pat_Gewicht&gt;0,D24&gt;0),IF(IsEpiduraal(J24),F24/10,ROUND( ((C24/10)/D24)*(F24/10)*H24/(_Pat_Gewicht/10),2)),0)</f>
        <v>0</v>
      </c>
      <c r="H24" s="321">
        <f t="shared" si="7"/>
        <v>1</v>
      </c>
      <c r="I24" s="109" t="b">
        <v>0</v>
      </c>
      <c r="J24" s="321" t="str">
        <f t="shared" si="8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9"/>
        <v/>
      </c>
      <c r="N24" s="321" t="str">
        <f t="shared" si="10"/>
        <v/>
      </c>
      <c r="O24" s="321" t="str">
        <f t="shared" si="11"/>
        <v/>
      </c>
      <c r="P24" s="321" t="str">
        <f t="shared" si="12"/>
        <v/>
      </c>
      <c r="Q24" s="321" t="str">
        <f t="shared" si="13"/>
        <v/>
      </c>
      <c r="R24" s="321" t="str">
        <f t="shared" si="14"/>
        <v/>
      </c>
      <c r="S24" s="321" t="str">
        <f t="shared" si="15"/>
        <v/>
      </c>
      <c r="T24" s="321" t="str">
        <f t="shared" si="16"/>
        <v/>
      </c>
      <c r="U24" s="321" t="str">
        <f t="shared" si="16"/>
        <v/>
      </c>
      <c r="V24" s="321" t="str">
        <f t="shared" si="16"/>
        <v/>
      </c>
      <c r="W24" s="321" t="str">
        <f t="shared" si="16"/>
        <v/>
      </c>
      <c r="X24" s="321" t="str">
        <f t="shared" si="16"/>
        <v/>
      </c>
      <c r="Y24" s="321" t="str">
        <f t="shared" ref="Y24:Y32" si="27">IF($B24&gt;1,INDEX(Tbl_Neo_MedIV,$B24,Y$1),"")</f>
        <v/>
      </c>
      <c r="Z24" s="321" t="str">
        <f t="shared" si="17"/>
        <v/>
      </c>
      <c r="AA24" s="321" t="b">
        <f t="shared" ref="AA24:AA32" si="28">NOT(OR(B24=1,F24=10*IF(Y24&lt;&gt;"",Y24,0)))</f>
        <v>0</v>
      </c>
      <c r="AB24" s="321" t="b">
        <f t="shared" ref="AB24:AB32" si="29">NOT(OR(B24=1,D24=IF(X24&lt;&gt;"",X24,0)))</f>
        <v>0</v>
      </c>
      <c r="AC24" s="321" t="b">
        <f t="shared" si="18"/>
        <v>0</v>
      </c>
      <c r="AD24" s="321" t="b">
        <f t="shared" si="19"/>
        <v>0</v>
      </c>
      <c r="AE24" s="321" t="b">
        <f t="shared" si="20"/>
        <v>0</v>
      </c>
      <c r="AF24" s="321" t="b">
        <f t="shared" ref="AF24:AF32" si="30">OR(AG24,AH24)</f>
        <v>0</v>
      </c>
      <c r="AG24" s="804" t="b">
        <f t="shared" si="21"/>
        <v>0</v>
      </c>
      <c r="AH24" s="795" t="b">
        <f>IF(IsEpiduraal(J24),C24&gt;_Pat_Gewicht,IF(D24&gt;0,AND(INDEX(Tbl_Neo_MedIV,B24,10)&lt;&gt;0,(C24/10)/D24&gt;INDEX(Tbl_Neo_MedIV,B24,10)),FALSE))</f>
        <v>0</v>
      </c>
      <c r="AI24" s="321" t="str">
        <f t="shared" si="22"/>
        <v/>
      </c>
      <c r="AJ24" s="321" t="str">
        <f t="shared" ref="AJ24:AJ32" si="31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3"/>
        <v>0</v>
      </c>
      <c r="AM24" s="321">
        <f t="shared" si="24"/>
        <v>0</v>
      </c>
      <c r="AN24" s="321">
        <f t="shared" si="24"/>
        <v>0</v>
      </c>
      <c r="AO24" s="321">
        <f t="shared" si="24"/>
        <v>0</v>
      </c>
      <c r="AP24" s="321">
        <f t="shared" si="24"/>
        <v>0</v>
      </c>
      <c r="AQ24" s="321">
        <f t="shared" si="24"/>
        <v>0</v>
      </c>
      <c r="AR24" s="321">
        <f t="shared" si="24"/>
        <v>0</v>
      </c>
      <c r="AS24" s="321">
        <f t="shared" si="24"/>
        <v>0</v>
      </c>
      <c r="AT24" s="321">
        <f t="shared" si="24"/>
        <v>0</v>
      </c>
      <c r="AU24" s="321">
        <f t="shared" si="24"/>
        <v>0</v>
      </c>
      <c r="AV24" s="321">
        <f t="shared" si="24"/>
        <v>0</v>
      </c>
      <c r="AW24" s="321">
        <f t="shared" si="24"/>
        <v>0</v>
      </c>
      <c r="AX24" s="321">
        <f t="shared" si="24"/>
        <v>0</v>
      </c>
      <c r="AY24" s="109">
        <f t="shared" ref="AY24:AY31" si="32">ROUND(IF(AZ24*10&gt;1,AZ24*10,AZ24*600),0)</f>
        <v>0</v>
      </c>
      <c r="AZ24" s="109">
        <f t="shared" si="25"/>
        <v>0</v>
      </c>
      <c r="BB24" s="321" t="str">
        <f t="shared" si="26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795">
        <f>IF(AND(_Pat_Gewicht&gt;0,D25&gt;0),IF(IsEpiduraal(J25),F25/10,ROUND( ((C25/10)/D25)*(F25/10)*H25/(_Pat_Gewicht/10),2)),0)</f>
        <v>0</v>
      </c>
      <c r="H25" s="321">
        <f t="shared" si="7"/>
        <v>1</v>
      </c>
      <c r="I25" s="109" t="b">
        <v>0</v>
      </c>
      <c r="J25" s="321" t="str">
        <f t="shared" si="8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9"/>
        <v/>
      </c>
      <c r="N25" s="321" t="str">
        <f t="shared" si="10"/>
        <v/>
      </c>
      <c r="O25" s="321" t="str">
        <f t="shared" si="11"/>
        <v/>
      </c>
      <c r="P25" s="321" t="str">
        <f t="shared" si="12"/>
        <v/>
      </c>
      <c r="Q25" s="321" t="str">
        <f t="shared" si="13"/>
        <v/>
      </c>
      <c r="R25" s="321" t="str">
        <f t="shared" si="14"/>
        <v/>
      </c>
      <c r="S25" s="321" t="str">
        <f t="shared" si="15"/>
        <v/>
      </c>
      <c r="T25" s="321" t="str">
        <f t="shared" si="16"/>
        <v/>
      </c>
      <c r="U25" s="321" t="str">
        <f t="shared" si="16"/>
        <v/>
      </c>
      <c r="V25" s="321" t="str">
        <f t="shared" si="16"/>
        <v/>
      </c>
      <c r="W25" s="321" t="str">
        <f t="shared" si="16"/>
        <v/>
      </c>
      <c r="X25" s="321" t="str">
        <f t="shared" si="16"/>
        <v/>
      </c>
      <c r="Y25" s="321" t="str">
        <f t="shared" si="27"/>
        <v/>
      </c>
      <c r="Z25" s="321" t="str">
        <f t="shared" si="17"/>
        <v/>
      </c>
      <c r="AA25" s="321" t="b">
        <f t="shared" si="28"/>
        <v>0</v>
      </c>
      <c r="AB25" s="321" t="b">
        <f t="shared" si="29"/>
        <v>0</v>
      </c>
      <c r="AC25" s="321" t="b">
        <f t="shared" si="18"/>
        <v>0</v>
      </c>
      <c r="AD25" s="321" t="b">
        <f t="shared" si="19"/>
        <v>0</v>
      </c>
      <c r="AE25" s="321" t="b">
        <f t="shared" si="20"/>
        <v>0</v>
      </c>
      <c r="AF25" s="321" t="b">
        <f t="shared" si="30"/>
        <v>0</v>
      </c>
      <c r="AG25" s="804" t="b">
        <f t="shared" si="21"/>
        <v>0</v>
      </c>
      <c r="AH25" s="795" t="b">
        <f>IF(IsEpiduraal(J25),C25&gt;_Pat_Gewicht,IF(D25&gt;0,AND(INDEX(Tbl_Neo_MedIV,B25,10)&lt;&gt;0,(C25/10)/D25&gt;INDEX(Tbl_Neo_MedIV,B25,10)),FALSE))</f>
        <v>0</v>
      </c>
      <c r="AI25" s="321" t="str">
        <f t="shared" si="22"/>
        <v/>
      </c>
      <c r="AJ25" s="321" t="str">
        <f t="shared" si="31"/>
        <v/>
      </c>
      <c r="AK25" s="125" t="str">
        <f>IF(AND(F25&gt;0,D25&gt;0), IF(StartsWith(J25,"doxapram"),8,_xlfn.FLOOR.PRECISE( 24/(D25/(F25/10)),1)),"")</f>
        <v/>
      </c>
      <c r="AL25" s="109">
        <f t="shared" si="23"/>
        <v>0</v>
      </c>
      <c r="AM25" s="321">
        <f t="shared" si="24"/>
        <v>0</v>
      </c>
      <c r="AN25" s="321">
        <f t="shared" si="24"/>
        <v>0</v>
      </c>
      <c r="AO25" s="321">
        <f t="shared" si="24"/>
        <v>0</v>
      </c>
      <c r="AP25" s="321">
        <f t="shared" si="24"/>
        <v>0</v>
      </c>
      <c r="AQ25" s="321">
        <f t="shared" si="24"/>
        <v>0</v>
      </c>
      <c r="AR25" s="321">
        <f t="shared" si="24"/>
        <v>0</v>
      </c>
      <c r="AS25" s="321">
        <f t="shared" si="24"/>
        <v>0</v>
      </c>
      <c r="AT25" s="321">
        <f t="shared" si="24"/>
        <v>0</v>
      </c>
      <c r="AU25" s="321">
        <f t="shared" si="24"/>
        <v>0</v>
      </c>
      <c r="AV25" s="321">
        <f t="shared" si="24"/>
        <v>0</v>
      </c>
      <c r="AW25" s="321">
        <f t="shared" si="24"/>
        <v>0</v>
      </c>
      <c r="AX25" s="321">
        <f t="shared" si="24"/>
        <v>0</v>
      </c>
      <c r="AY25" s="109">
        <f t="shared" si="32"/>
        <v>0</v>
      </c>
      <c r="AZ25" s="109">
        <f t="shared" si="25"/>
        <v>0</v>
      </c>
      <c r="BB25" s="321" t="str">
        <f t="shared" si="26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795">
        <f>IF(AND(_Pat_Gewicht&gt;0,D26&gt;0),IF(IsEpiduraal(J26),F26/10,ROUND( ((C26/10)/D26)*(F26/10)*H26/(_Pat_Gewicht/10),2)),0)</f>
        <v>0</v>
      </c>
      <c r="H26" s="321">
        <f t="shared" si="7"/>
        <v>1</v>
      </c>
      <c r="I26" s="109" t="b">
        <v>0</v>
      </c>
      <c r="J26" s="321" t="str">
        <f t="shared" si="8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9"/>
        <v/>
      </c>
      <c r="N26" s="321" t="str">
        <f t="shared" si="10"/>
        <v/>
      </c>
      <c r="O26" s="321" t="str">
        <f t="shared" si="11"/>
        <v/>
      </c>
      <c r="P26" s="321" t="str">
        <f t="shared" si="12"/>
        <v/>
      </c>
      <c r="Q26" s="321" t="str">
        <f t="shared" si="13"/>
        <v/>
      </c>
      <c r="R26" s="321" t="str">
        <f t="shared" si="14"/>
        <v/>
      </c>
      <c r="S26" s="321" t="str">
        <f t="shared" si="15"/>
        <v/>
      </c>
      <c r="T26" s="321" t="str">
        <f t="shared" si="16"/>
        <v/>
      </c>
      <c r="U26" s="321" t="str">
        <f t="shared" si="16"/>
        <v/>
      </c>
      <c r="V26" s="321" t="str">
        <f t="shared" si="16"/>
        <v/>
      </c>
      <c r="W26" s="321" t="str">
        <f t="shared" si="16"/>
        <v/>
      </c>
      <c r="X26" s="321" t="str">
        <f t="shared" si="16"/>
        <v/>
      </c>
      <c r="Y26" s="321" t="str">
        <f t="shared" si="27"/>
        <v/>
      </c>
      <c r="Z26" s="321" t="str">
        <f t="shared" si="17"/>
        <v/>
      </c>
      <c r="AA26" s="321" t="b">
        <f t="shared" si="28"/>
        <v>0</v>
      </c>
      <c r="AB26" s="321" t="b">
        <f t="shared" si="29"/>
        <v>0</v>
      </c>
      <c r="AC26" s="321" t="b">
        <f t="shared" si="18"/>
        <v>0</v>
      </c>
      <c r="AD26" s="321" t="b">
        <f t="shared" si="19"/>
        <v>0</v>
      </c>
      <c r="AE26" s="321" t="b">
        <f t="shared" si="20"/>
        <v>0</v>
      </c>
      <c r="AF26" s="321" t="b">
        <f t="shared" si="30"/>
        <v>0</v>
      </c>
      <c r="AG26" s="804" t="b">
        <f t="shared" si="21"/>
        <v>0</v>
      </c>
      <c r="AH26" s="795" t="b">
        <f>IF(IsEpiduraal(J26),C26&gt;_Pat_Gewicht,IF(D26&gt;0,AND(INDEX(Tbl_Neo_MedIV,B26,10)&lt;&gt;0,(C26/10)/D26&gt;INDEX(Tbl_Neo_MedIV,B26,10)),FALSE))</f>
        <v>0</v>
      </c>
      <c r="AI26" s="321" t="str">
        <f t="shared" si="22"/>
        <v/>
      </c>
      <c r="AJ26" s="321" t="str">
        <f t="shared" si="31"/>
        <v/>
      </c>
      <c r="AK26" s="125" t="str">
        <f>IF(AND(F26&gt;0,D26&gt;0), IF(StartsWith(J26,"doxapram"),8,_xlfn.FLOOR.PRECISE( 24/(D26/(F26/10)),1)),"")</f>
        <v/>
      </c>
      <c r="AL26" s="109">
        <f t="shared" si="23"/>
        <v>0</v>
      </c>
      <c r="AM26" s="321">
        <f t="shared" si="24"/>
        <v>0</v>
      </c>
      <c r="AN26" s="321">
        <f t="shared" si="24"/>
        <v>0</v>
      </c>
      <c r="AO26" s="321">
        <f t="shared" si="24"/>
        <v>0</v>
      </c>
      <c r="AP26" s="321">
        <f t="shared" si="24"/>
        <v>0</v>
      </c>
      <c r="AQ26" s="321">
        <f t="shared" si="24"/>
        <v>0</v>
      </c>
      <c r="AR26" s="321">
        <f t="shared" si="24"/>
        <v>0</v>
      </c>
      <c r="AS26" s="321">
        <f t="shared" si="24"/>
        <v>0</v>
      </c>
      <c r="AT26" s="321">
        <f t="shared" si="24"/>
        <v>0</v>
      </c>
      <c r="AU26" s="321">
        <f t="shared" si="24"/>
        <v>0</v>
      </c>
      <c r="AV26" s="321">
        <f t="shared" si="24"/>
        <v>0</v>
      </c>
      <c r="AW26" s="321">
        <f t="shared" si="24"/>
        <v>0</v>
      </c>
      <c r="AX26" s="321">
        <f t="shared" si="24"/>
        <v>0</v>
      </c>
      <c r="AY26" s="109">
        <f t="shared" si="32"/>
        <v>0</v>
      </c>
      <c r="AZ26" s="109">
        <f t="shared" si="25"/>
        <v>0</v>
      </c>
      <c r="BB26" s="321" t="str">
        <f t="shared" si="26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795">
        <f>IF(AND(_Pat_Gewicht&gt;0,D27&gt;0),IF(IsEpiduraal(J27),F27/10,ROUND( ((C27/10)/D27)*(F27/10)*H27/(_Pat_Gewicht/10),2)),0)</f>
        <v>0</v>
      </c>
      <c r="H27" s="321">
        <f t="shared" si="7"/>
        <v>1</v>
      </c>
      <c r="I27" s="109" t="b">
        <v>0</v>
      </c>
      <c r="J27" s="321" t="str">
        <f t="shared" si="8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9"/>
        <v/>
      </c>
      <c r="N27" s="321" t="str">
        <f t="shared" si="10"/>
        <v/>
      </c>
      <c r="O27" s="321" t="str">
        <f t="shared" si="11"/>
        <v/>
      </c>
      <c r="P27" s="321" t="str">
        <f t="shared" si="12"/>
        <v/>
      </c>
      <c r="Q27" s="321" t="str">
        <f t="shared" si="13"/>
        <v/>
      </c>
      <c r="R27" s="321" t="str">
        <f t="shared" si="14"/>
        <v/>
      </c>
      <c r="S27" s="321" t="str">
        <f t="shared" si="15"/>
        <v/>
      </c>
      <c r="T27" s="321" t="str">
        <f t="shared" si="16"/>
        <v/>
      </c>
      <c r="U27" s="321" t="str">
        <f t="shared" si="16"/>
        <v/>
      </c>
      <c r="V27" s="321" t="str">
        <f t="shared" si="16"/>
        <v/>
      </c>
      <c r="W27" s="321" t="str">
        <f t="shared" si="16"/>
        <v/>
      </c>
      <c r="X27" s="321" t="str">
        <f t="shared" si="16"/>
        <v/>
      </c>
      <c r="Y27" s="321" t="str">
        <f t="shared" si="27"/>
        <v/>
      </c>
      <c r="Z27" s="321" t="str">
        <f t="shared" si="17"/>
        <v/>
      </c>
      <c r="AA27" s="321" t="b">
        <f t="shared" si="28"/>
        <v>0</v>
      </c>
      <c r="AB27" s="321" t="b">
        <f t="shared" si="29"/>
        <v>0</v>
      </c>
      <c r="AC27" s="321" t="b">
        <f t="shared" si="18"/>
        <v>0</v>
      </c>
      <c r="AD27" s="321" t="b">
        <f t="shared" si="19"/>
        <v>0</v>
      </c>
      <c r="AE27" s="321" t="b">
        <f t="shared" si="20"/>
        <v>0</v>
      </c>
      <c r="AF27" s="321" t="b">
        <f t="shared" si="30"/>
        <v>0</v>
      </c>
      <c r="AG27" s="804" t="b">
        <f t="shared" si="21"/>
        <v>0</v>
      </c>
      <c r="AH27" s="795" t="b">
        <f>IF(IsEpiduraal(J27),C27&gt;_Pat_Gewicht,IF(D27&gt;0,AND(INDEX(Tbl_Neo_MedIV,B27,10)&lt;&gt;0,(C27/10)/D27&gt;INDEX(Tbl_Neo_MedIV,B27,10)),FALSE))</f>
        <v>0</v>
      </c>
      <c r="AI27" s="321" t="str">
        <f t="shared" si="22"/>
        <v/>
      </c>
      <c r="AJ27" s="321" t="str">
        <f t="shared" si="31"/>
        <v/>
      </c>
      <c r="AK27" s="125" t="str">
        <f>IF(AND(F27&gt;0,D27&gt;0), IF(StartsWith(J27,"doxapram"),8,_xlfn.FLOOR.PRECISE( 24/(D27/(F27/10)),1)),"")</f>
        <v/>
      </c>
      <c r="AL27" s="109">
        <f t="shared" si="23"/>
        <v>0</v>
      </c>
      <c r="AM27" s="321">
        <f t="shared" si="24"/>
        <v>0</v>
      </c>
      <c r="AN27" s="321">
        <f t="shared" si="24"/>
        <v>0</v>
      </c>
      <c r="AO27" s="321">
        <f t="shared" si="24"/>
        <v>0</v>
      </c>
      <c r="AP27" s="321">
        <f t="shared" si="24"/>
        <v>0</v>
      </c>
      <c r="AQ27" s="321">
        <f t="shared" si="24"/>
        <v>0</v>
      </c>
      <c r="AR27" s="321">
        <f t="shared" si="24"/>
        <v>0</v>
      </c>
      <c r="AS27" s="321">
        <f t="shared" si="24"/>
        <v>0</v>
      </c>
      <c r="AT27" s="321">
        <f t="shared" si="24"/>
        <v>0</v>
      </c>
      <c r="AU27" s="321">
        <f t="shared" si="24"/>
        <v>0</v>
      </c>
      <c r="AV27" s="321">
        <f t="shared" si="24"/>
        <v>0</v>
      </c>
      <c r="AW27" s="321">
        <f t="shared" si="24"/>
        <v>0</v>
      </c>
      <c r="AX27" s="321">
        <f t="shared" si="24"/>
        <v>0</v>
      </c>
      <c r="AY27" s="109">
        <f t="shared" si="32"/>
        <v>0</v>
      </c>
      <c r="AZ27" s="109">
        <f t="shared" si="25"/>
        <v>0</v>
      </c>
      <c r="BB27" s="321" t="str">
        <f t="shared" si="26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795">
        <f>IF(AND(_Pat_Gewicht&gt;0,D28&gt;0),IF(IsEpiduraal(J28),F28/10,ROUND( ((C28/10)/D28)*(F28/10)*H28/(_Pat_Gewicht/10),2)),0)</f>
        <v>0</v>
      </c>
      <c r="H28" s="321">
        <f t="shared" si="7"/>
        <v>1</v>
      </c>
      <c r="I28" s="109" t="b">
        <v>0</v>
      </c>
      <c r="J28" s="321" t="str">
        <f t="shared" si="8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9"/>
        <v/>
      </c>
      <c r="N28" s="321" t="str">
        <f t="shared" si="10"/>
        <v/>
      </c>
      <c r="O28" s="321" t="str">
        <f t="shared" si="11"/>
        <v/>
      </c>
      <c r="P28" s="321" t="str">
        <f t="shared" si="12"/>
        <v/>
      </c>
      <c r="Q28" s="321" t="str">
        <f t="shared" si="13"/>
        <v/>
      </c>
      <c r="R28" s="321" t="str">
        <f t="shared" si="14"/>
        <v/>
      </c>
      <c r="S28" s="321" t="str">
        <f t="shared" si="15"/>
        <v/>
      </c>
      <c r="T28" s="321" t="str">
        <f t="shared" si="16"/>
        <v/>
      </c>
      <c r="U28" s="321" t="str">
        <f t="shared" si="16"/>
        <v/>
      </c>
      <c r="V28" s="321" t="str">
        <f t="shared" si="16"/>
        <v/>
      </c>
      <c r="W28" s="321" t="str">
        <f t="shared" si="16"/>
        <v/>
      </c>
      <c r="X28" s="321" t="str">
        <f t="shared" si="16"/>
        <v/>
      </c>
      <c r="Y28" s="321" t="str">
        <f t="shared" si="27"/>
        <v/>
      </c>
      <c r="Z28" s="321" t="str">
        <f t="shared" si="17"/>
        <v/>
      </c>
      <c r="AA28" s="321" t="b">
        <f t="shared" si="28"/>
        <v>0</v>
      </c>
      <c r="AB28" s="321" t="b">
        <f t="shared" si="29"/>
        <v>0</v>
      </c>
      <c r="AC28" s="321" t="b">
        <f t="shared" si="18"/>
        <v>0</v>
      </c>
      <c r="AD28" s="321" t="b">
        <f t="shared" si="19"/>
        <v>0</v>
      </c>
      <c r="AE28" s="321" t="b">
        <f t="shared" si="20"/>
        <v>0</v>
      </c>
      <c r="AF28" s="321" t="b">
        <f t="shared" si="30"/>
        <v>0</v>
      </c>
      <c r="AG28" s="804" t="b">
        <f t="shared" si="21"/>
        <v>0</v>
      </c>
      <c r="AH28" s="795" t="b">
        <f>IF(IsEpiduraal(J28),C28&gt;_Pat_Gewicht,IF(D28&gt;0,AND(INDEX(Tbl_Neo_MedIV,B28,10)&lt;&gt;0,(C28/10)/D28&gt;INDEX(Tbl_Neo_MedIV,B28,10)),FALSE))</f>
        <v>0</v>
      </c>
      <c r="AI28" s="321" t="str">
        <f t="shared" si="22"/>
        <v/>
      </c>
      <c r="AJ28" s="321" t="str">
        <f t="shared" si="31"/>
        <v/>
      </c>
      <c r="AK28" s="125" t="str">
        <f>IF(AND(F28&gt;0,D28&gt;0), IF(StartsWith(J28,"doxapram"),8,_xlfn.FLOOR.PRECISE( 24/(D28/(F28/10)),1)),"")</f>
        <v/>
      </c>
      <c r="AL28" s="109">
        <f t="shared" si="23"/>
        <v>0</v>
      </c>
      <c r="AM28" s="321">
        <f t="shared" si="24"/>
        <v>0</v>
      </c>
      <c r="AN28" s="321">
        <f t="shared" si="24"/>
        <v>0</v>
      </c>
      <c r="AO28" s="321">
        <f t="shared" si="24"/>
        <v>0</v>
      </c>
      <c r="AP28" s="321">
        <f t="shared" si="24"/>
        <v>0</v>
      </c>
      <c r="AQ28" s="321">
        <f t="shared" si="24"/>
        <v>0</v>
      </c>
      <c r="AR28" s="321">
        <f t="shared" si="24"/>
        <v>0</v>
      </c>
      <c r="AS28" s="321">
        <f t="shared" si="24"/>
        <v>0</v>
      </c>
      <c r="AT28" s="321">
        <f t="shared" si="24"/>
        <v>0</v>
      </c>
      <c r="AU28" s="321">
        <f t="shared" si="24"/>
        <v>0</v>
      </c>
      <c r="AV28" s="321">
        <f t="shared" si="24"/>
        <v>0</v>
      </c>
      <c r="AW28" s="321">
        <f t="shared" si="24"/>
        <v>0</v>
      </c>
      <c r="AX28" s="321">
        <f t="shared" si="24"/>
        <v>0</v>
      </c>
      <c r="AY28" s="109">
        <f t="shared" si="32"/>
        <v>0</v>
      </c>
      <c r="AZ28" s="109">
        <f t="shared" si="25"/>
        <v>0</v>
      </c>
      <c r="BB28" s="321" t="str">
        <f t="shared" si="26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795">
        <f>IF(AND(_Pat_Gewicht&gt;0,D29&gt;0),IF(IsEpiduraal(J29),F29/10,ROUND( ((C29/10)/D29)*(F29/10)*H29/(_Pat_Gewicht/10),2)),0)</f>
        <v>0</v>
      </c>
      <c r="H29" s="321">
        <f t="shared" si="7"/>
        <v>1</v>
      </c>
      <c r="I29" s="109" t="b">
        <v>0</v>
      </c>
      <c r="J29" s="321" t="str">
        <f t="shared" si="8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9"/>
        <v/>
      </c>
      <c r="N29" s="321" t="str">
        <f t="shared" si="10"/>
        <v/>
      </c>
      <c r="O29" s="321" t="str">
        <f t="shared" si="11"/>
        <v/>
      </c>
      <c r="P29" s="321" t="str">
        <f t="shared" si="12"/>
        <v/>
      </c>
      <c r="Q29" s="321" t="str">
        <f t="shared" si="13"/>
        <v/>
      </c>
      <c r="R29" s="321" t="str">
        <f t="shared" si="14"/>
        <v/>
      </c>
      <c r="S29" s="321" t="str">
        <f t="shared" si="15"/>
        <v/>
      </c>
      <c r="T29" s="321" t="str">
        <f t="shared" si="16"/>
        <v/>
      </c>
      <c r="U29" s="321" t="str">
        <f t="shared" si="16"/>
        <v/>
      </c>
      <c r="V29" s="321" t="str">
        <f t="shared" si="16"/>
        <v/>
      </c>
      <c r="W29" s="321" t="str">
        <f t="shared" si="16"/>
        <v/>
      </c>
      <c r="X29" s="321" t="str">
        <f t="shared" si="16"/>
        <v/>
      </c>
      <c r="Y29" s="321" t="str">
        <f t="shared" si="27"/>
        <v/>
      </c>
      <c r="Z29" s="321" t="str">
        <f t="shared" si="17"/>
        <v/>
      </c>
      <c r="AA29" s="321" t="b">
        <f t="shared" si="28"/>
        <v>0</v>
      </c>
      <c r="AB29" s="321" t="b">
        <f t="shared" si="29"/>
        <v>0</v>
      </c>
      <c r="AC29" s="321" t="b">
        <f t="shared" si="18"/>
        <v>0</v>
      </c>
      <c r="AD29" s="321" t="b">
        <f t="shared" si="19"/>
        <v>0</v>
      </c>
      <c r="AE29" s="321" t="b">
        <f t="shared" si="20"/>
        <v>0</v>
      </c>
      <c r="AF29" s="321" t="b">
        <f t="shared" si="30"/>
        <v>0</v>
      </c>
      <c r="AG29" s="804" t="b">
        <f t="shared" si="21"/>
        <v>0</v>
      </c>
      <c r="AH29" s="795" t="b">
        <f>IF(IsEpiduraal(J29),C29&gt;_Pat_Gewicht,IF(D29&gt;0,AND(INDEX(Tbl_Neo_MedIV,B29,10)&lt;&gt;0,(C29/10)/D29&gt;INDEX(Tbl_Neo_MedIV,B29,10)),FALSE))</f>
        <v>0</v>
      </c>
      <c r="AI29" s="321" t="str">
        <f t="shared" si="22"/>
        <v/>
      </c>
      <c r="AJ29" s="321" t="str">
        <f t="shared" si="31"/>
        <v/>
      </c>
      <c r="AK29" s="125" t="str">
        <f>IF(AND(F29&gt;0,D29&gt;0), IF(StartsWith(J29,"doxapram"),8,_xlfn.FLOOR.PRECISE( 24/(D29/(F29/10)),1)),"")</f>
        <v/>
      </c>
      <c r="AL29" s="109">
        <f t="shared" si="23"/>
        <v>0</v>
      </c>
      <c r="AM29" s="321">
        <f t="shared" si="24"/>
        <v>0</v>
      </c>
      <c r="AN29" s="321">
        <f t="shared" si="24"/>
        <v>0</v>
      </c>
      <c r="AO29" s="321">
        <f t="shared" si="24"/>
        <v>0</v>
      </c>
      <c r="AP29" s="321">
        <f t="shared" si="24"/>
        <v>0</v>
      </c>
      <c r="AQ29" s="321">
        <f t="shared" si="24"/>
        <v>0</v>
      </c>
      <c r="AR29" s="321">
        <f t="shared" si="24"/>
        <v>0</v>
      </c>
      <c r="AS29" s="321">
        <f t="shared" si="24"/>
        <v>0</v>
      </c>
      <c r="AT29" s="321">
        <f t="shared" si="24"/>
        <v>0</v>
      </c>
      <c r="AU29" s="321">
        <f t="shared" si="24"/>
        <v>0</v>
      </c>
      <c r="AV29" s="321">
        <f t="shared" si="24"/>
        <v>0</v>
      </c>
      <c r="AW29" s="321">
        <f t="shared" si="24"/>
        <v>0</v>
      </c>
      <c r="AX29" s="321">
        <f t="shared" si="24"/>
        <v>0</v>
      </c>
      <c r="AY29" s="109">
        <f t="shared" si="32"/>
        <v>0</v>
      </c>
      <c r="AZ29" s="109">
        <f t="shared" si="25"/>
        <v>0</v>
      </c>
      <c r="BB29" s="321" t="str">
        <f t="shared" si="26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795">
        <f>IF(AND(_Pat_Gewicht&gt;0,D30&gt;0),IF(IsEpiduraal(J30),F30/10,ROUND( ((C30/10)/D30)*(F30/10)*H30/(_Pat_Gewicht/10),2)),0)</f>
        <v>0</v>
      </c>
      <c r="H30" s="321">
        <f t="shared" si="7"/>
        <v>1</v>
      </c>
      <c r="I30" s="109" t="b">
        <v>0</v>
      </c>
      <c r="J30" s="321" t="str">
        <f t="shared" si="8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9"/>
        <v/>
      </c>
      <c r="N30" s="321" t="str">
        <f t="shared" si="10"/>
        <v/>
      </c>
      <c r="O30" s="321" t="str">
        <f t="shared" si="11"/>
        <v/>
      </c>
      <c r="P30" s="321" t="str">
        <f t="shared" si="12"/>
        <v/>
      </c>
      <c r="Q30" s="321" t="str">
        <f t="shared" si="13"/>
        <v/>
      </c>
      <c r="R30" s="321" t="str">
        <f t="shared" si="14"/>
        <v/>
      </c>
      <c r="S30" s="321" t="str">
        <f t="shared" si="15"/>
        <v/>
      </c>
      <c r="T30" s="321" t="str">
        <f t="shared" si="16"/>
        <v/>
      </c>
      <c r="U30" s="321" t="str">
        <f t="shared" si="16"/>
        <v/>
      </c>
      <c r="V30" s="321" t="str">
        <f t="shared" si="16"/>
        <v/>
      </c>
      <c r="W30" s="321" t="str">
        <f t="shared" si="16"/>
        <v/>
      </c>
      <c r="X30" s="321" t="str">
        <f t="shared" si="16"/>
        <v/>
      </c>
      <c r="Y30" s="321" t="str">
        <f t="shared" si="27"/>
        <v/>
      </c>
      <c r="Z30" s="321" t="str">
        <f t="shared" si="17"/>
        <v/>
      </c>
      <c r="AA30" s="321" t="b">
        <f t="shared" si="28"/>
        <v>0</v>
      </c>
      <c r="AB30" s="321" t="b">
        <f t="shared" si="29"/>
        <v>0</v>
      </c>
      <c r="AC30" s="321" t="b">
        <f t="shared" si="18"/>
        <v>0</v>
      </c>
      <c r="AD30" s="321" t="b">
        <f t="shared" si="19"/>
        <v>0</v>
      </c>
      <c r="AE30" s="321" t="b">
        <f t="shared" si="20"/>
        <v>0</v>
      </c>
      <c r="AF30" s="321" t="b">
        <f t="shared" si="30"/>
        <v>0</v>
      </c>
      <c r="AG30" s="804" t="b">
        <f t="shared" si="21"/>
        <v>0</v>
      </c>
      <c r="AH30" s="795" t="b">
        <f>IF(IsEpiduraal(J30),C30&gt;_Pat_Gewicht,IF(D30&gt;0,AND(INDEX(Tbl_Neo_MedIV,B30,10)&lt;&gt;0,(C30/10)/D30&gt;INDEX(Tbl_Neo_MedIV,B30,10)),FALSE))</f>
        <v>0</v>
      </c>
      <c r="AI30" s="321" t="str">
        <f t="shared" si="22"/>
        <v/>
      </c>
      <c r="AJ30" s="321" t="str">
        <f t="shared" si="31"/>
        <v/>
      </c>
      <c r="AK30" s="125" t="str">
        <f>IF(AND(F30&gt;0,D30&gt;0), IF(StartsWith(J30,"doxapram"),8,_xlfn.FLOOR.PRECISE( 24/(D30/(F30/10)),1)),"")</f>
        <v/>
      </c>
      <c r="AL30" s="109">
        <f t="shared" si="23"/>
        <v>0</v>
      </c>
      <c r="AM30" s="321">
        <f t="shared" si="24"/>
        <v>0</v>
      </c>
      <c r="AN30" s="321">
        <f t="shared" si="24"/>
        <v>0</v>
      </c>
      <c r="AO30" s="321">
        <f t="shared" si="24"/>
        <v>0</v>
      </c>
      <c r="AP30" s="321">
        <f t="shared" si="24"/>
        <v>0</v>
      </c>
      <c r="AQ30" s="321">
        <f t="shared" si="24"/>
        <v>0</v>
      </c>
      <c r="AR30" s="321">
        <f t="shared" si="24"/>
        <v>0</v>
      </c>
      <c r="AS30" s="321">
        <f t="shared" si="24"/>
        <v>0</v>
      </c>
      <c r="AT30" s="321">
        <f t="shared" si="24"/>
        <v>0</v>
      </c>
      <c r="AU30" s="321">
        <f t="shared" si="24"/>
        <v>0</v>
      </c>
      <c r="AV30" s="321">
        <f t="shared" si="24"/>
        <v>0</v>
      </c>
      <c r="AW30" s="321">
        <f t="shared" si="24"/>
        <v>0</v>
      </c>
      <c r="AX30" s="321">
        <f t="shared" si="24"/>
        <v>0</v>
      </c>
      <c r="AY30" s="109">
        <f t="shared" si="32"/>
        <v>0</v>
      </c>
      <c r="AZ30" s="109">
        <f t="shared" si="25"/>
        <v>0</v>
      </c>
      <c r="BB30" s="321" t="str">
        <f t="shared" si="26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795">
        <f>IF(AND(_Pat_Gewicht&gt;0,D31&gt;0),IF(IsEpiduraal(J31),F31/10,ROUND( ((C31/10)/D31)*(F31/10)*H31/(_Pat_Gewicht/10),2)),0)</f>
        <v>0</v>
      </c>
      <c r="H31" s="321">
        <f t="shared" si="7"/>
        <v>1</v>
      </c>
      <c r="I31" s="109" t="b">
        <v>0</v>
      </c>
      <c r="J31" s="321" t="str">
        <f t="shared" si="8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9"/>
        <v/>
      </c>
      <c r="N31" s="321" t="str">
        <f t="shared" si="10"/>
        <v/>
      </c>
      <c r="O31" s="321" t="str">
        <f t="shared" si="11"/>
        <v/>
      </c>
      <c r="P31" s="321" t="str">
        <f t="shared" si="12"/>
        <v/>
      </c>
      <c r="Q31" s="321" t="str">
        <f t="shared" si="13"/>
        <v/>
      </c>
      <c r="R31" s="321" t="str">
        <f t="shared" si="14"/>
        <v/>
      </c>
      <c r="S31" s="321" t="str">
        <f t="shared" si="15"/>
        <v/>
      </c>
      <c r="T31" s="321" t="str">
        <f t="shared" si="16"/>
        <v/>
      </c>
      <c r="U31" s="321" t="str">
        <f t="shared" si="16"/>
        <v/>
      </c>
      <c r="V31" s="321" t="str">
        <f t="shared" si="16"/>
        <v/>
      </c>
      <c r="W31" s="321" t="str">
        <f t="shared" si="16"/>
        <v/>
      </c>
      <c r="X31" s="321" t="str">
        <f t="shared" si="16"/>
        <v/>
      </c>
      <c r="Y31" s="321" t="str">
        <f t="shared" si="27"/>
        <v/>
      </c>
      <c r="Z31" s="321" t="str">
        <f t="shared" si="17"/>
        <v/>
      </c>
      <c r="AA31" s="321" t="b">
        <f t="shared" si="28"/>
        <v>0</v>
      </c>
      <c r="AB31" s="321" t="b">
        <f t="shared" si="29"/>
        <v>0</v>
      </c>
      <c r="AC31" s="321" t="b">
        <f t="shared" si="18"/>
        <v>0</v>
      </c>
      <c r="AD31" s="321" t="b">
        <f t="shared" si="19"/>
        <v>0</v>
      </c>
      <c r="AE31" s="321" t="b">
        <f t="shared" si="20"/>
        <v>0</v>
      </c>
      <c r="AF31" s="321" t="b">
        <f t="shared" si="30"/>
        <v>0</v>
      </c>
      <c r="AG31" s="804" t="b">
        <f t="shared" si="21"/>
        <v>0</v>
      </c>
      <c r="AH31" s="795" t="b">
        <f>IF(IsEpiduraal(J31),C31&gt;_Pat_Gewicht,IF(D31&gt;0,AND(INDEX(Tbl_Neo_MedIV,B31,10)&lt;&gt;0,(C31/10)/D31&gt;INDEX(Tbl_Neo_MedIV,B31,10)),FALSE))</f>
        <v>0</v>
      </c>
      <c r="AI31" s="321" t="str">
        <f t="shared" si="22"/>
        <v/>
      </c>
      <c r="AJ31" s="321" t="str">
        <f t="shared" si="31"/>
        <v/>
      </c>
      <c r="AK31" s="125" t="str">
        <f>IF(AND(F31&gt;0,D31&gt;0), IF(StartsWith(J31,"doxapram"),8,_xlfn.FLOOR.PRECISE( 24/(D31/(F31/10)),1)),"")</f>
        <v/>
      </c>
      <c r="AL31" s="109">
        <f t="shared" si="23"/>
        <v>0</v>
      </c>
      <c r="AM31" s="321">
        <f t="shared" si="24"/>
        <v>0</v>
      </c>
      <c r="AN31" s="321">
        <f t="shared" si="24"/>
        <v>0</v>
      </c>
      <c r="AO31" s="321">
        <f t="shared" si="24"/>
        <v>0</v>
      </c>
      <c r="AP31" s="321">
        <f t="shared" si="24"/>
        <v>0</v>
      </c>
      <c r="AQ31" s="321">
        <f t="shared" si="24"/>
        <v>0</v>
      </c>
      <c r="AR31" s="321">
        <f t="shared" si="24"/>
        <v>0</v>
      </c>
      <c r="AS31" s="321">
        <f t="shared" si="24"/>
        <v>0</v>
      </c>
      <c r="AT31" s="321">
        <f t="shared" si="24"/>
        <v>0</v>
      </c>
      <c r="AU31" s="321">
        <f t="shared" si="24"/>
        <v>0</v>
      </c>
      <c r="AV31" s="321">
        <f t="shared" si="24"/>
        <v>0</v>
      </c>
      <c r="AW31" s="321">
        <f t="shared" si="24"/>
        <v>0</v>
      </c>
      <c r="AX31" s="321">
        <f t="shared" si="24"/>
        <v>0</v>
      </c>
      <c r="AY31" s="109">
        <f t="shared" si="32"/>
        <v>0</v>
      </c>
      <c r="AZ31" s="109">
        <f t="shared" si="25"/>
        <v>0</v>
      </c>
      <c r="BB31" s="321" t="str">
        <f t="shared" si="26"/>
        <v/>
      </c>
    </row>
    <row r="32" spans="1:56" s="321" customFormat="1" x14ac:dyDescent="0.2">
      <c r="A32" s="321" t="s">
        <v>4386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795">
        <f>IF(AND(_Pat_Gewicht&gt;0,D32&gt;0),IF(IsEpiduraal(J32),F32/10,ROUND( ((C32/10)/D32)*(F32/10)*H32/(_Pat_Gewicht/10),2)),0)</f>
        <v>0</v>
      </c>
      <c r="H32" s="321">
        <f t="shared" si="7"/>
        <v>1</v>
      </c>
      <c r="I32" s="321" t="b">
        <v>0</v>
      </c>
      <c r="J32" s="321" t="str">
        <f t="shared" si="8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3">IF($B32&gt;1,(C32/10)&amp;" "&amp;INDEX(Tbl_Neo_MedIV,$B32,M$1),"")</f>
        <v/>
      </c>
      <c r="N32" s="321" t="str">
        <f t="shared" si="10"/>
        <v/>
      </c>
      <c r="O32" s="321" t="str">
        <f t="shared" si="11"/>
        <v/>
      </c>
      <c r="P32" s="321" t="str">
        <f t="shared" si="12"/>
        <v/>
      </c>
      <c r="Q32" s="321" t="str">
        <f t="shared" si="13"/>
        <v/>
      </c>
      <c r="R32" s="321" t="str">
        <f t="shared" si="14"/>
        <v/>
      </c>
      <c r="S32" s="321" t="str">
        <f t="shared" si="15"/>
        <v/>
      </c>
      <c r="T32" s="321" t="str">
        <f t="shared" si="16"/>
        <v/>
      </c>
      <c r="U32" s="321" t="str">
        <f t="shared" si="16"/>
        <v/>
      </c>
      <c r="V32" s="321" t="str">
        <f t="shared" si="16"/>
        <v/>
      </c>
      <c r="W32" s="321" t="str">
        <f t="shared" si="16"/>
        <v/>
      </c>
      <c r="X32" s="321" t="str">
        <f t="shared" si="16"/>
        <v/>
      </c>
      <c r="Y32" s="321" t="str">
        <f t="shared" si="27"/>
        <v/>
      </c>
      <c r="Z32" s="321" t="str">
        <f t="shared" si="17"/>
        <v/>
      </c>
      <c r="AA32" s="321" t="b">
        <f t="shared" si="28"/>
        <v>0</v>
      </c>
      <c r="AB32" s="321" t="b">
        <f t="shared" si="29"/>
        <v>0</v>
      </c>
      <c r="AC32" s="321" t="b">
        <f t="shared" si="18"/>
        <v>0</v>
      </c>
      <c r="AD32" s="321" t="b">
        <f t="shared" si="19"/>
        <v>0</v>
      </c>
      <c r="AE32" s="321" t="b">
        <f t="shared" si="20"/>
        <v>0</v>
      </c>
      <c r="AF32" s="321" t="b">
        <f t="shared" si="30"/>
        <v>0</v>
      </c>
      <c r="AG32" s="804" t="b">
        <f t="shared" si="21"/>
        <v>0</v>
      </c>
      <c r="AH32" s="795" t="b">
        <f>IF(IsEpiduraal(J32),C32&gt;_Pat_Gewicht,IF(D32&gt;0,AND(INDEX(Tbl_Neo_MedIV,B32,10)&lt;&gt;0,(C32/10)/D32&gt;INDEX(Tbl_Neo_MedIV,B32,10)),FALSE))</f>
        <v>0</v>
      </c>
      <c r="AI32" s="321" t="str">
        <f t="shared" si="22"/>
        <v/>
      </c>
      <c r="AJ32" s="321" t="str">
        <f t="shared" si="31"/>
        <v/>
      </c>
      <c r="AK32" s="125" t="str">
        <f>IF(AND(F32&gt;0,D32&gt;0), IF(StartsWith(J32,"doxapram"),8,_xlfn.FLOOR.PRECISE( 24/(D32/(F32/10)),1)),"")</f>
        <v/>
      </c>
      <c r="AL32" s="321">
        <f t="shared" si="23"/>
        <v>0</v>
      </c>
      <c r="AM32" s="321">
        <f t="shared" si="24"/>
        <v>0</v>
      </c>
      <c r="AN32" s="321">
        <f t="shared" si="24"/>
        <v>0</v>
      </c>
      <c r="AO32" s="321">
        <f t="shared" si="24"/>
        <v>0</v>
      </c>
      <c r="AP32" s="321">
        <f t="shared" si="24"/>
        <v>0</v>
      </c>
      <c r="AQ32" s="321">
        <f t="shared" si="24"/>
        <v>0</v>
      </c>
      <c r="AR32" s="321">
        <f t="shared" si="24"/>
        <v>0</v>
      </c>
      <c r="AS32" s="321">
        <f t="shared" si="24"/>
        <v>0</v>
      </c>
      <c r="AT32" s="321">
        <f t="shared" si="24"/>
        <v>0</v>
      </c>
      <c r="AU32" s="321">
        <f t="shared" si="24"/>
        <v>0</v>
      </c>
      <c r="AV32" s="321">
        <f t="shared" si="24"/>
        <v>0</v>
      </c>
      <c r="AW32" s="321">
        <f t="shared" si="24"/>
        <v>0</v>
      </c>
      <c r="AX32" s="321">
        <f t="shared" si="24"/>
        <v>0</v>
      </c>
      <c r="AY32" s="321">
        <f t="shared" ref="AY32" si="34">ROUND(IF(AZ32*10&gt;1,AZ32*10,AZ32*600),0)</f>
        <v>0</v>
      </c>
      <c r="AZ32" s="321">
        <f t="shared" si="25"/>
        <v>0</v>
      </c>
      <c r="BB32" s="321" t="str">
        <f t="shared" si="26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2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3"/>
        <v>0</v>
      </c>
      <c r="AM33" s="321">
        <f t="shared" si="24"/>
        <v>0</v>
      </c>
      <c r="AN33" s="321">
        <f t="shared" si="24"/>
        <v>0</v>
      </c>
      <c r="AO33" s="321">
        <f t="shared" si="24"/>
        <v>0</v>
      </c>
      <c r="AP33" s="321">
        <f t="shared" si="24"/>
        <v>0</v>
      </c>
      <c r="AQ33" s="321">
        <f t="shared" si="24"/>
        <v>0</v>
      </c>
      <c r="AR33" s="321">
        <f t="shared" si="24"/>
        <v>0</v>
      </c>
      <c r="AS33" s="321">
        <f t="shared" si="24"/>
        <v>0</v>
      </c>
      <c r="AT33" s="321">
        <f t="shared" si="24"/>
        <v>0</v>
      </c>
      <c r="AU33" s="321">
        <f t="shared" si="24"/>
        <v>0</v>
      </c>
      <c r="AV33" s="321">
        <f t="shared" si="24"/>
        <v>0</v>
      </c>
      <c r="AW33" s="321">
        <f t="shared" si="24"/>
        <v>0</v>
      </c>
      <c r="AX33" s="321">
        <f t="shared" si="24"/>
        <v>0</v>
      </c>
      <c r="AY33" s="109">
        <f>ROUND(IF(AZ33*10&gt;1,AZ33*10,AZ33*600),0)</f>
        <v>0</v>
      </c>
      <c r="AZ33" s="109">
        <f t="shared" si="25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2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3"/>
        <v>0</v>
      </c>
      <c r="AM34" s="321">
        <f t="shared" si="24"/>
        <v>0</v>
      </c>
      <c r="AN34" s="321">
        <f t="shared" si="24"/>
        <v>0</v>
      </c>
      <c r="AO34" s="321">
        <f t="shared" si="24"/>
        <v>0</v>
      </c>
      <c r="AP34" s="321">
        <f t="shared" si="24"/>
        <v>0</v>
      </c>
      <c r="AQ34" s="321">
        <f t="shared" si="24"/>
        <v>0</v>
      </c>
      <c r="AR34" s="321">
        <f t="shared" si="24"/>
        <v>0</v>
      </c>
      <c r="AS34" s="321">
        <f t="shared" si="24"/>
        <v>0</v>
      </c>
      <c r="AT34" s="321">
        <f t="shared" si="24"/>
        <v>0</v>
      </c>
      <c r="AU34" s="321">
        <f t="shared" si="24"/>
        <v>0</v>
      </c>
      <c r="AV34" s="321">
        <f t="shared" si="24"/>
        <v>0</v>
      </c>
      <c r="AW34" s="321">
        <f t="shared" si="24"/>
        <v>0</v>
      </c>
      <c r="AX34" s="321">
        <f t="shared" si="24"/>
        <v>0</v>
      </c>
      <c r="AY34" s="109">
        <f>ROUND(IF(AZ34*10&gt;1,AZ34*10,AZ34*600),0)</f>
        <v>0</v>
      </c>
      <c r="AZ34" s="109">
        <f t="shared" si="25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2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3"/>
        <v>0</v>
      </c>
      <c r="AM35" s="321">
        <f t="shared" si="24"/>
        <v>0</v>
      </c>
      <c r="AN35" s="321">
        <f t="shared" si="24"/>
        <v>0</v>
      </c>
      <c r="AO35" s="321">
        <f t="shared" si="24"/>
        <v>0</v>
      </c>
      <c r="AP35" s="321">
        <f t="shared" si="24"/>
        <v>0</v>
      </c>
      <c r="AQ35" s="321">
        <f t="shared" si="24"/>
        <v>0</v>
      </c>
      <c r="AR35" s="321">
        <f t="shared" si="24"/>
        <v>0</v>
      </c>
      <c r="AS35" s="321">
        <f t="shared" si="24"/>
        <v>0</v>
      </c>
      <c r="AT35" s="321">
        <f t="shared" si="24"/>
        <v>0</v>
      </c>
      <c r="AU35" s="321">
        <f t="shared" si="24"/>
        <v>0</v>
      </c>
      <c r="AV35" s="321">
        <f t="shared" si="24"/>
        <v>0</v>
      </c>
      <c r="AW35" s="321">
        <f t="shared" si="24"/>
        <v>0</v>
      </c>
      <c r="AX35" s="321">
        <f t="shared" si="24"/>
        <v>0</v>
      </c>
      <c r="AY35" s="109">
        <f>ROUND(IF(AZ35*10&gt;1,AZ35*10,AZ35*600),0)</f>
        <v>0</v>
      </c>
      <c r="AZ35" s="109">
        <f t="shared" si="25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4387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4359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5">IF($C40&gt;0,VLOOKUP($P40,Tbl_Glob_ParEnt,AM$1,FALSE),0)*$AL40</f>
        <v>0</v>
      </c>
      <c r="AN40" s="321">
        <f t="shared" ca="1" si="35"/>
        <v>0</v>
      </c>
      <c r="AO40" s="321">
        <f t="shared" ca="1" si="35"/>
        <v>0</v>
      </c>
      <c r="AP40" s="321">
        <f t="shared" ca="1" si="35"/>
        <v>0</v>
      </c>
      <c r="AQ40" s="321">
        <f t="shared" ca="1" si="35"/>
        <v>0</v>
      </c>
      <c r="AR40" s="321">
        <f t="shared" ca="1" si="35"/>
        <v>0</v>
      </c>
      <c r="AS40" s="321">
        <f t="shared" ca="1" si="35"/>
        <v>0</v>
      </c>
      <c r="AT40" s="321">
        <f t="shared" ca="1" si="35"/>
        <v>0</v>
      </c>
      <c r="AU40" s="321">
        <f t="shared" ca="1" si="35"/>
        <v>0</v>
      </c>
      <c r="AV40" s="321">
        <f t="shared" ca="1" si="35"/>
        <v>0</v>
      </c>
      <c r="AW40" s="321">
        <f t="shared" ca="1" si="35"/>
        <v>0</v>
      </c>
      <c r="AX40" s="321">
        <f t="shared" ca="1" si="35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4364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6">A42</f>
        <v>NaCl 2,9%</v>
      </c>
      <c r="AL42" s="109">
        <f>IF(OR($D$41=2,$D$41=3),C42,0)</f>
        <v>0</v>
      </c>
      <c r="AM42" s="321">
        <f t="shared" ref="AM42:AX50" ca="1" si="37">IF($C42&gt;0,VLOOKUP($P42,Tbl_Glob_ParEnt,AM$1,FALSE),0)*$AL42</f>
        <v>0</v>
      </c>
      <c r="AN42" s="321">
        <f t="shared" ca="1" si="37"/>
        <v>0</v>
      </c>
      <c r="AO42" s="321">
        <f t="shared" ca="1" si="37"/>
        <v>0</v>
      </c>
      <c r="AP42" s="321">
        <f t="shared" ca="1" si="37"/>
        <v>0</v>
      </c>
      <c r="AQ42" s="321">
        <f t="shared" ca="1" si="37"/>
        <v>0</v>
      </c>
      <c r="AR42" s="321">
        <f t="shared" ca="1" si="37"/>
        <v>0</v>
      </c>
      <c r="AS42" s="321">
        <f t="shared" ca="1" si="37"/>
        <v>0</v>
      </c>
      <c r="AT42" s="321">
        <f t="shared" ca="1" si="37"/>
        <v>0</v>
      </c>
      <c r="AU42" s="321">
        <f t="shared" ca="1" si="37"/>
        <v>0</v>
      </c>
      <c r="AV42" s="321">
        <f t="shared" ca="1" si="37"/>
        <v>0</v>
      </c>
      <c r="AW42" s="321">
        <f t="shared" ca="1" si="37"/>
        <v>0</v>
      </c>
      <c r="AX42" s="321">
        <f t="shared" ca="1" si="37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8">IF(AL43&gt;0,AL43&amp;" ml","")</f>
        <v/>
      </c>
      <c r="P43" s="321" t="str">
        <f t="shared" si="36"/>
        <v>Kacetaat</v>
      </c>
      <c r="AL43" s="109">
        <f>IF(OR($D$41=2,$D$41=3),C43,0)</f>
        <v>0</v>
      </c>
      <c r="AM43" s="321">
        <f t="shared" ca="1" si="37"/>
        <v>0</v>
      </c>
      <c r="AN43" s="321">
        <f t="shared" ca="1" si="37"/>
        <v>0</v>
      </c>
      <c r="AO43" s="321">
        <f t="shared" ca="1" si="37"/>
        <v>0</v>
      </c>
      <c r="AP43" s="321">
        <f t="shared" ca="1" si="37"/>
        <v>0</v>
      </c>
      <c r="AQ43" s="321">
        <f t="shared" ca="1" si="37"/>
        <v>0</v>
      </c>
      <c r="AR43" s="321">
        <f t="shared" ca="1" si="37"/>
        <v>0</v>
      </c>
      <c r="AS43" s="321">
        <f t="shared" ca="1" si="37"/>
        <v>0</v>
      </c>
      <c r="AT43" s="321">
        <f t="shared" ca="1" si="37"/>
        <v>0</v>
      </c>
      <c r="AU43" s="321">
        <f t="shared" ca="1" si="37"/>
        <v>0</v>
      </c>
      <c r="AV43" s="321">
        <f t="shared" ca="1" si="37"/>
        <v>0</v>
      </c>
      <c r="AW43" s="321">
        <f t="shared" ca="1" si="37"/>
        <v>0</v>
      </c>
      <c r="AX43" s="321">
        <f t="shared" ca="1" si="37"/>
        <v>0</v>
      </c>
      <c r="BB43" s="321" t="str">
        <f t="shared" ref="BB43:BB50" si="39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8"/>
        <v/>
      </c>
      <c r="P44" s="321" t="str">
        <f t="shared" si="36"/>
        <v>CaCl2</v>
      </c>
      <c r="AL44" s="109">
        <f>IF($D$41=3,C44,0)</f>
        <v>0</v>
      </c>
      <c r="AM44" s="321">
        <f t="shared" ca="1" si="37"/>
        <v>0</v>
      </c>
      <c r="AN44" s="321">
        <f t="shared" ca="1" si="37"/>
        <v>0</v>
      </c>
      <c r="AO44" s="321">
        <f t="shared" ca="1" si="37"/>
        <v>0</v>
      </c>
      <c r="AP44" s="321">
        <f t="shared" ca="1" si="37"/>
        <v>0</v>
      </c>
      <c r="AQ44" s="321">
        <f t="shared" ca="1" si="37"/>
        <v>0</v>
      </c>
      <c r="AR44" s="321">
        <f t="shared" ca="1" si="37"/>
        <v>0</v>
      </c>
      <c r="AS44" s="321">
        <f t="shared" ca="1" si="37"/>
        <v>0</v>
      </c>
      <c r="AT44" s="321">
        <f t="shared" ca="1" si="37"/>
        <v>0</v>
      </c>
      <c r="AU44" s="321">
        <f t="shared" ca="1" si="37"/>
        <v>0</v>
      </c>
      <c r="AV44" s="321">
        <f t="shared" ca="1" si="37"/>
        <v>0</v>
      </c>
      <c r="AW44" s="321">
        <f t="shared" ca="1" si="37"/>
        <v>0</v>
      </c>
      <c r="AX44" s="321">
        <f t="shared" ca="1" si="37"/>
        <v>0</v>
      </c>
      <c r="BB44" s="321" t="str">
        <f t="shared" si="39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8"/>
        <v/>
      </c>
      <c r="P45" s="321" t="str">
        <f t="shared" si="36"/>
        <v>MgCl2</v>
      </c>
      <c r="AL45" s="109">
        <f>IF($D$41=3,C45,0)</f>
        <v>0</v>
      </c>
      <c r="AM45" s="321">
        <f t="shared" ca="1" si="37"/>
        <v>0</v>
      </c>
      <c r="AN45" s="321">
        <f t="shared" ca="1" si="37"/>
        <v>0</v>
      </c>
      <c r="AO45" s="321">
        <f t="shared" ca="1" si="37"/>
        <v>0</v>
      </c>
      <c r="AP45" s="321">
        <f t="shared" ca="1" si="37"/>
        <v>0</v>
      </c>
      <c r="AQ45" s="321">
        <f t="shared" ca="1" si="37"/>
        <v>0</v>
      </c>
      <c r="AR45" s="321">
        <f t="shared" ca="1" si="37"/>
        <v>0</v>
      </c>
      <c r="AS45" s="321">
        <f t="shared" ca="1" si="37"/>
        <v>0</v>
      </c>
      <c r="AT45" s="321">
        <f t="shared" ca="1" si="37"/>
        <v>0</v>
      </c>
      <c r="AU45" s="321">
        <f t="shared" ca="1" si="37"/>
        <v>0</v>
      </c>
      <c r="AV45" s="321">
        <f t="shared" ca="1" si="37"/>
        <v>0</v>
      </c>
      <c r="AW45" s="321">
        <f t="shared" ca="1" si="37"/>
        <v>0</v>
      </c>
      <c r="AX45" s="321">
        <f t="shared" ca="1" si="37"/>
        <v>0</v>
      </c>
      <c r="BB45" s="321" t="str">
        <f t="shared" si="39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8"/>
        <v/>
      </c>
      <c r="P46" s="321" t="str">
        <f t="shared" si="36"/>
        <v>Soluvit</v>
      </c>
      <c r="AL46" s="109">
        <f>IF($D$41=3,C46,0)</f>
        <v>0</v>
      </c>
      <c r="AM46" s="321">
        <f t="shared" ca="1" si="37"/>
        <v>0</v>
      </c>
      <c r="AN46" s="321">
        <f t="shared" ca="1" si="37"/>
        <v>0</v>
      </c>
      <c r="AO46" s="321">
        <f t="shared" ca="1" si="37"/>
        <v>0</v>
      </c>
      <c r="AP46" s="321">
        <f t="shared" ca="1" si="37"/>
        <v>0</v>
      </c>
      <c r="AQ46" s="321">
        <f t="shared" ca="1" si="37"/>
        <v>0</v>
      </c>
      <c r="AR46" s="321">
        <f t="shared" ca="1" si="37"/>
        <v>0</v>
      </c>
      <c r="AS46" s="321">
        <f t="shared" ca="1" si="37"/>
        <v>0</v>
      </c>
      <c r="AT46" s="321">
        <f t="shared" ca="1" si="37"/>
        <v>0</v>
      </c>
      <c r="AU46" s="321">
        <f t="shared" ca="1" si="37"/>
        <v>0</v>
      </c>
      <c r="AV46" s="321">
        <f t="shared" ca="1" si="37"/>
        <v>0</v>
      </c>
      <c r="AW46" s="321">
        <f t="shared" ca="1" si="37"/>
        <v>0</v>
      </c>
      <c r="AX46" s="321">
        <f t="shared" ca="1" si="37"/>
        <v>0</v>
      </c>
      <c r="BB46" s="321" t="str">
        <f t="shared" si="39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si="38"/>
        <v/>
      </c>
      <c r="P47" s="321" t="str">
        <f t="shared" si="36"/>
        <v>Primene</v>
      </c>
      <c r="AL47" s="109">
        <f>IF($D$41=3,C47,0)</f>
        <v>0</v>
      </c>
      <c r="AM47" s="321">
        <f t="shared" ca="1" si="37"/>
        <v>0</v>
      </c>
      <c r="AN47" s="321">
        <f t="shared" ca="1" si="37"/>
        <v>0</v>
      </c>
      <c r="AO47" s="321">
        <f t="shared" ca="1" si="37"/>
        <v>0</v>
      </c>
      <c r="AP47" s="321">
        <f t="shared" ca="1" si="37"/>
        <v>0</v>
      </c>
      <c r="AQ47" s="321">
        <f t="shared" ca="1" si="37"/>
        <v>0</v>
      </c>
      <c r="AR47" s="321">
        <f t="shared" ca="1" si="37"/>
        <v>0</v>
      </c>
      <c r="AS47" s="321">
        <f t="shared" ca="1" si="37"/>
        <v>0</v>
      </c>
      <c r="AT47" s="321">
        <f t="shared" ca="1" si="37"/>
        <v>0</v>
      </c>
      <c r="AU47" s="321">
        <f t="shared" ca="1" si="37"/>
        <v>0</v>
      </c>
      <c r="AV47" s="321">
        <f t="shared" ca="1" si="37"/>
        <v>0</v>
      </c>
      <c r="AW47" s="321">
        <f t="shared" ca="1" si="37"/>
        <v>0</v>
      </c>
      <c r="AX47" s="321">
        <f t="shared" ca="1" si="37"/>
        <v>0</v>
      </c>
      <c r="BB47" s="321" t="str">
        <f t="shared" si="39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8"/>
        <v/>
      </c>
      <c r="P48" s="321" t="s">
        <v>481</v>
      </c>
      <c r="AL48" s="109">
        <f ca="1">IF(D41=1,C48,0)</f>
        <v>0</v>
      </c>
      <c r="AM48" s="321">
        <f t="shared" ca="1" si="37"/>
        <v>0</v>
      </c>
      <c r="AN48" s="321">
        <f t="shared" ca="1" si="37"/>
        <v>0</v>
      </c>
      <c r="AO48" s="321">
        <f t="shared" ca="1" si="37"/>
        <v>0</v>
      </c>
      <c r="AP48" s="321">
        <f t="shared" ca="1" si="37"/>
        <v>0</v>
      </c>
      <c r="AQ48" s="321">
        <f t="shared" ca="1" si="37"/>
        <v>0</v>
      </c>
      <c r="AR48" s="321">
        <f t="shared" ca="1" si="37"/>
        <v>0</v>
      </c>
      <c r="AS48" s="321">
        <f t="shared" ca="1" si="37"/>
        <v>0</v>
      </c>
      <c r="AT48" s="321">
        <f t="shared" ca="1" si="37"/>
        <v>0</v>
      </c>
      <c r="AU48" s="321">
        <f t="shared" ca="1" si="37"/>
        <v>0</v>
      </c>
      <c r="AV48" s="321">
        <f t="shared" ca="1" si="37"/>
        <v>0</v>
      </c>
      <c r="AW48" s="321">
        <f t="shared" ca="1" si="37"/>
        <v>0</v>
      </c>
      <c r="AX48" s="321">
        <f t="shared" ca="1" si="37"/>
        <v>0</v>
      </c>
      <c r="BB48" s="321" t="str">
        <f t="shared" ca="1" si="39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8"/>
        <v/>
      </c>
      <c r="P49" s="321" t="str">
        <f>A49</f>
        <v>Samenstelling B</v>
      </c>
      <c r="AL49" s="109">
        <f>IF(D41=2,C49,0)</f>
        <v>0</v>
      </c>
      <c r="AM49" s="321">
        <f t="shared" ca="1" si="37"/>
        <v>0</v>
      </c>
      <c r="AN49" s="321">
        <f t="shared" ca="1" si="37"/>
        <v>0</v>
      </c>
      <c r="AO49" s="321">
        <f t="shared" ca="1" si="37"/>
        <v>0</v>
      </c>
      <c r="AP49" s="321">
        <f t="shared" ca="1" si="37"/>
        <v>0</v>
      </c>
      <c r="AQ49" s="321">
        <f t="shared" ca="1" si="37"/>
        <v>0</v>
      </c>
      <c r="AR49" s="321">
        <f t="shared" ca="1" si="37"/>
        <v>0</v>
      </c>
      <c r="AS49" s="321">
        <f t="shared" ca="1" si="37"/>
        <v>0</v>
      </c>
      <c r="AT49" s="321">
        <f t="shared" ca="1" si="37"/>
        <v>0</v>
      </c>
      <c r="AU49" s="321">
        <f t="shared" ca="1" si="37"/>
        <v>0</v>
      </c>
      <c r="AV49" s="321">
        <f t="shared" ca="1" si="37"/>
        <v>0</v>
      </c>
      <c r="AW49" s="321">
        <f t="shared" ca="1" si="37"/>
        <v>0</v>
      </c>
      <c r="AX49" s="321">
        <f t="shared" ca="1" si="37"/>
        <v>0</v>
      </c>
      <c r="BB49" s="321" t="str">
        <f t="shared" si="39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8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7"/>
        <v>0</v>
      </c>
      <c r="AN50" s="321">
        <f t="shared" si="37"/>
        <v>0</v>
      </c>
      <c r="AO50" s="321">
        <f t="shared" si="37"/>
        <v>0</v>
      </c>
      <c r="AP50" s="321">
        <f t="shared" si="37"/>
        <v>0</v>
      </c>
      <c r="AQ50" s="321">
        <f t="shared" si="37"/>
        <v>0</v>
      </c>
      <c r="AR50" s="321">
        <f t="shared" si="37"/>
        <v>0</v>
      </c>
      <c r="AS50" s="321">
        <f t="shared" si="37"/>
        <v>0</v>
      </c>
      <c r="AT50" s="321">
        <f t="shared" si="37"/>
        <v>0</v>
      </c>
      <c r="AU50" s="321">
        <f t="shared" si="37"/>
        <v>0</v>
      </c>
      <c r="AV50" s="321">
        <f t="shared" si="37"/>
        <v>0</v>
      </c>
      <c r="AW50" s="321">
        <f t="shared" si="37"/>
        <v>0</v>
      </c>
      <c r="AX50" s="321">
        <f t="shared" si="37"/>
        <v>0</v>
      </c>
      <c r="BB50" s="321" t="str">
        <f t="shared" si="39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0">SUM(AM9:AM19)</f>
        <v>0</v>
      </c>
      <c r="AN52" s="455">
        <f t="shared" si="40"/>
        <v>0</v>
      </c>
      <c r="AO52" s="455">
        <f t="shared" si="40"/>
        <v>0</v>
      </c>
      <c r="AP52" s="455">
        <f t="shared" si="40"/>
        <v>0</v>
      </c>
      <c r="AQ52" s="455">
        <f t="shared" si="40"/>
        <v>0</v>
      </c>
      <c r="AR52" s="455">
        <f t="shared" si="40"/>
        <v>0</v>
      </c>
      <c r="AS52" s="455">
        <f t="shared" si="40"/>
        <v>0</v>
      </c>
      <c r="AT52" s="455">
        <f t="shared" si="40"/>
        <v>0</v>
      </c>
      <c r="AU52" s="455">
        <f t="shared" si="40"/>
        <v>0</v>
      </c>
      <c r="AV52" s="455">
        <f t="shared" si="40"/>
        <v>0</v>
      </c>
      <c r="AW52" s="455">
        <f t="shared" si="40"/>
        <v>0</v>
      </c>
      <c r="AX52" s="455">
        <f t="shared" si="40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1">SUM(AN22:AN50)</f>
        <v>0</v>
      </c>
      <c r="AO53" s="321">
        <f t="shared" ca="1" si="41"/>
        <v>0</v>
      </c>
      <c r="AP53" s="321">
        <f t="shared" ca="1" si="41"/>
        <v>0</v>
      </c>
      <c r="AQ53" s="321">
        <f t="shared" ca="1" si="41"/>
        <v>0</v>
      </c>
      <c r="AR53" s="321">
        <f t="shared" ca="1" si="41"/>
        <v>0</v>
      </c>
      <c r="AS53" s="321">
        <f ca="1">SUM(AS22:AS50)</f>
        <v>0</v>
      </c>
      <c r="AT53" s="321">
        <f t="shared" ca="1" si="41"/>
        <v>0</v>
      </c>
      <c r="AU53" s="321">
        <f t="shared" ca="1" si="41"/>
        <v>0</v>
      </c>
      <c r="AV53" s="321">
        <f t="shared" ca="1" si="41"/>
        <v>0</v>
      </c>
      <c r="AW53" s="321">
        <f t="shared" ca="1" si="41"/>
        <v>0</v>
      </c>
      <c r="AX53" s="321">
        <f t="shared" ca="1" si="41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2">AN52+AN53</f>
        <v>0</v>
      </c>
      <c r="AO54" s="321">
        <f t="shared" ca="1" si="42"/>
        <v>0</v>
      </c>
      <c r="AP54" s="321">
        <f t="shared" ca="1" si="42"/>
        <v>0</v>
      </c>
      <c r="AQ54" s="321">
        <f t="shared" ca="1" si="42"/>
        <v>0</v>
      </c>
      <c r="AR54" s="321">
        <f t="shared" ca="1" si="42"/>
        <v>0</v>
      </c>
      <c r="AS54" s="321">
        <f t="shared" ca="1" si="42"/>
        <v>0</v>
      </c>
      <c r="AT54" s="321">
        <f t="shared" ca="1" si="42"/>
        <v>0</v>
      </c>
      <c r="AU54" s="321">
        <f t="shared" ca="1" si="42"/>
        <v>0</v>
      </c>
      <c r="AV54" s="321">
        <f t="shared" ca="1" si="42"/>
        <v>0</v>
      </c>
      <c r="AW54" s="321">
        <f t="shared" ca="1" si="42"/>
        <v>0</v>
      </c>
      <c r="AX54" s="321">
        <f t="shared" ca="1" si="42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3">IF(_Pat_Gewicht&gt;0,FixPrecision(AL52/(_Pat_Gewicht/10),1)&amp;" "&amp;AL$60,"")</f>
        <v/>
      </c>
      <c r="AM56" s="321" t="str">
        <f t="shared" si="43"/>
        <v/>
      </c>
      <c r="AN56" s="321" t="str">
        <f t="shared" si="43"/>
        <v/>
      </c>
      <c r="AO56" s="321" t="str">
        <f t="shared" si="43"/>
        <v/>
      </c>
      <c r="AP56" s="321" t="str">
        <f t="shared" si="43"/>
        <v/>
      </c>
      <c r="AQ56" s="321" t="str">
        <f t="shared" si="43"/>
        <v/>
      </c>
      <c r="AR56" s="321" t="str">
        <f t="shared" si="43"/>
        <v/>
      </c>
      <c r="AS56" s="321" t="str">
        <f>IF(_Pat_Gewicht&gt;0,FixPrecision(AS52/1.44/(_Pat_Gewicht/10),1)&amp;" "&amp;AS$60,"")</f>
        <v/>
      </c>
      <c r="AT56" s="321" t="str">
        <f t="shared" si="43"/>
        <v/>
      </c>
      <c r="AU56" s="321" t="str">
        <f t="shared" si="43"/>
        <v/>
      </c>
      <c r="AV56" s="321" t="str">
        <f t="shared" si="43"/>
        <v/>
      </c>
      <c r="AW56" s="321" t="str">
        <f t="shared" si="43"/>
        <v/>
      </c>
      <c r="AX56" s="321" t="str">
        <f t="shared" si="43"/>
        <v/>
      </c>
    </row>
    <row r="57" spans="1:55" x14ac:dyDescent="0.2">
      <c r="A57" s="109" t="s">
        <v>153</v>
      </c>
      <c r="AL57" s="321" t="str">
        <f t="shared" ref="AL57:AX57" si="44">IF(_Pat_Gewicht&gt;0,FixPrecision(AL53/(_Pat_Gewicht/10),1)&amp;" "&amp;AL$60,"")</f>
        <v/>
      </c>
      <c r="AM57" s="321" t="str">
        <f t="shared" si="44"/>
        <v/>
      </c>
      <c r="AN57" s="321" t="str">
        <f t="shared" si="44"/>
        <v/>
      </c>
      <c r="AO57" s="321" t="str">
        <f t="shared" si="44"/>
        <v/>
      </c>
      <c r="AP57" s="321" t="str">
        <f t="shared" si="44"/>
        <v/>
      </c>
      <c r="AQ57" s="321" t="str">
        <f t="shared" si="44"/>
        <v/>
      </c>
      <c r="AR57" s="321" t="str">
        <f t="shared" si="44"/>
        <v/>
      </c>
      <c r="AS57" s="321" t="str">
        <f>IF(_Pat_Gewicht&gt;0,FixPrecision(AS53/1.44/(_Pat_Gewicht/10),1)&amp;" "&amp;AS$60,"")</f>
        <v/>
      </c>
      <c r="AT57" s="321" t="str">
        <f t="shared" si="44"/>
        <v/>
      </c>
      <c r="AU57" s="321" t="str">
        <f t="shared" si="44"/>
        <v/>
      </c>
      <c r="AV57" s="321" t="str">
        <f t="shared" si="44"/>
        <v/>
      </c>
      <c r="AW57" s="321" t="str">
        <f t="shared" si="44"/>
        <v/>
      </c>
      <c r="AX57" s="321" t="str">
        <f t="shared" si="44"/>
        <v/>
      </c>
    </row>
    <row r="58" spans="1:55" x14ac:dyDescent="0.2">
      <c r="A58" s="109" t="s">
        <v>4846</v>
      </c>
      <c r="J58" s="109"/>
      <c r="M58" s="109"/>
      <c r="O58" s="109"/>
      <c r="P58" s="109"/>
      <c r="Q58" s="109"/>
      <c r="R58" s="109"/>
      <c r="S58" s="109"/>
      <c r="Z58" s="109"/>
      <c r="AL58" s="321" t="str">
        <f t="shared" ref="AL58:AX58" si="45">IF(_Pat_Gewicht&gt;0,FixPrecision(AL54/(_Pat_Gewicht/10),1)&amp;" "&amp;AL$60,"")</f>
        <v/>
      </c>
      <c r="AM58" s="321" t="str">
        <f t="shared" si="45"/>
        <v/>
      </c>
      <c r="AN58" s="321" t="str">
        <f t="shared" si="45"/>
        <v/>
      </c>
      <c r="AO58" s="321" t="str">
        <f t="shared" si="45"/>
        <v/>
      </c>
      <c r="AP58" s="321" t="str">
        <f t="shared" si="45"/>
        <v/>
      </c>
      <c r="AQ58" s="321" t="str">
        <f t="shared" si="45"/>
        <v/>
      </c>
      <c r="AR58" s="321" t="str">
        <f t="shared" si="45"/>
        <v/>
      </c>
      <c r="AS58" s="321" t="str">
        <f>IF(_Pat_Gewicht&gt;0,FixPrecision(AS54/1.44/(_Pat_Gewicht/10),1)&amp;" "&amp;AS$60,"")</f>
        <v/>
      </c>
      <c r="AT58" s="321" t="str">
        <f t="shared" si="45"/>
        <v/>
      </c>
      <c r="AU58" s="321" t="str">
        <f t="shared" si="45"/>
        <v/>
      </c>
      <c r="AV58" s="321" t="str">
        <f t="shared" si="45"/>
        <v/>
      </c>
      <c r="AW58" s="321" t="str">
        <f t="shared" si="45"/>
        <v/>
      </c>
      <c r="AX58" s="321" t="str">
        <f t="shared" si="45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4847</v>
      </c>
      <c r="AM60" s="109" t="s">
        <v>4848</v>
      </c>
      <c r="AN60" s="109" t="s">
        <v>4848</v>
      </c>
      <c r="AO60" s="321" t="s">
        <v>4848</v>
      </c>
      <c r="AP60" s="321" t="s">
        <v>4848</v>
      </c>
      <c r="AQ60" s="321" t="s">
        <v>4848</v>
      </c>
      <c r="AR60" s="109" t="s">
        <v>4849</v>
      </c>
      <c r="AS60" s="109" t="s">
        <v>376</v>
      </c>
      <c r="AT60" s="109" t="s">
        <v>4849</v>
      </c>
      <c r="AU60" s="109" t="s">
        <v>4850</v>
      </c>
      <c r="AV60" s="109" t="s">
        <v>4848</v>
      </c>
      <c r="AW60" s="109" t="s">
        <v>4851</v>
      </c>
      <c r="AX60" s="321" t="s">
        <v>4848</v>
      </c>
    </row>
    <row r="61" spans="1:55" x14ac:dyDescent="0.2">
      <c r="J61" s="109"/>
      <c r="M61" s="109"/>
      <c r="O61" s="809" t="str">
        <f t="shared" ref="O61:O68" si="46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9" t="str">
        <f t="shared" si="46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9" t="str">
        <f t="shared" si="46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9" t="str">
        <f t="shared" si="46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9" t="str">
        <f t="shared" si="46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9" t="str">
        <f t="shared" ca="1" si="46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9" t="str">
        <f t="shared" si="46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9" t="str">
        <f t="shared" si="46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3621</v>
      </c>
      <c r="B1" s="209" t="s">
        <v>3623</v>
      </c>
      <c r="C1" s="415" t="s">
        <v>3622</v>
      </c>
      <c r="D1" s="209" t="s">
        <v>3623</v>
      </c>
      <c r="E1" s="209" t="s">
        <v>3863</v>
      </c>
      <c r="F1" s="209" t="s">
        <v>3864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4079</v>
      </c>
      <c r="F2" t="b">
        <f t="shared" ref="F2:F36" si="1">"Var"&amp;A2=E2</f>
        <v>1</v>
      </c>
      <c r="H2" s="208" t="s">
        <v>4001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4466</v>
      </c>
      <c r="F3" s="208" t="b">
        <f t="shared" si="1"/>
        <v>1</v>
      </c>
      <c r="H3" s="208" t="s">
        <v>4416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4467</v>
      </c>
      <c r="F4" s="208" t="b">
        <f t="shared" si="1"/>
        <v>1</v>
      </c>
      <c r="H4" s="208" t="s">
        <v>4417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4469</v>
      </c>
      <c r="F5" s="208" t="b">
        <f t="shared" si="1"/>
        <v>1</v>
      </c>
      <c r="H5" s="208" t="s">
        <v>4418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4471</v>
      </c>
      <c r="F6" s="208" t="b">
        <f t="shared" si="1"/>
        <v>1</v>
      </c>
      <c r="H6" s="208" t="s">
        <v>4419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4473</v>
      </c>
      <c r="F7" s="208" t="b">
        <f t="shared" si="1"/>
        <v>1</v>
      </c>
      <c r="H7" s="208" t="s">
        <v>4420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4474</v>
      </c>
      <c r="F8" s="208" t="b">
        <f t="shared" si="1"/>
        <v>1</v>
      </c>
      <c r="H8" s="208" t="s">
        <v>4421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4475</v>
      </c>
      <c r="F9" s="208" t="b">
        <f t="shared" si="1"/>
        <v>1</v>
      </c>
      <c r="H9" s="208" t="s">
        <v>4422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4477</v>
      </c>
      <c r="F10" s="208" t="b">
        <f t="shared" si="1"/>
        <v>1</v>
      </c>
      <c r="H10" s="208" t="s">
        <v>4423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4479</v>
      </c>
      <c r="F11" s="208" t="b">
        <f t="shared" si="1"/>
        <v>1</v>
      </c>
      <c r="H11" s="208" t="s">
        <v>4424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4481</v>
      </c>
      <c r="F12" s="208" t="b">
        <f t="shared" si="1"/>
        <v>1</v>
      </c>
      <c r="H12" s="208" t="s">
        <v>4425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4482</v>
      </c>
      <c r="F13" s="208" t="b">
        <f t="shared" si="1"/>
        <v>1</v>
      </c>
      <c r="G13" s="208"/>
      <c r="H13" s="208" t="s">
        <v>4426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4483</v>
      </c>
      <c r="F14" s="208" t="b">
        <f t="shared" si="1"/>
        <v>1</v>
      </c>
      <c r="G14" s="208"/>
      <c r="H14" s="208" t="s">
        <v>4427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4485</v>
      </c>
      <c r="F15" s="208" t="b">
        <f t="shared" si="1"/>
        <v>1</v>
      </c>
      <c r="G15" s="208"/>
      <c r="H15" s="208" t="s">
        <v>4428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4487</v>
      </c>
      <c r="F16" s="208" t="b">
        <f t="shared" si="1"/>
        <v>1</v>
      </c>
      <c r="G16" s="208"/>
      <c r="H16" s="208" t="s">
        <v>4429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4489</v>
      </c>
      <c r="F17" s="208" t="b">
        <f t="shared" si="1"/>
        <v>1</v>
      </c>
      <c r="G17" s="208"/>
      <c r="H17" s="208" t="s">
        <v>4430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4491</v>
      </c>
      <c r="F18" s="208" t="b">
        <f t="shared" si="1"/>
        <v>1</v>
      </c>
      <c r="G18" s="208"/>
      <c r="H18" s="208" t="s">
        <v>4431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4493</v>
      </c>
      <c r="F19" s="208" t="b">
        <f t="shared" si="1"/>
        <v>1</v>
      </c>
      <c r="G19" s="208"/>
      <c r="H19" s="208" t="s">
        <v>4432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4495</v>
      </c>
      <c r="F20" s="208" t="b">
        <f t="shared" si="1"/>
        <v>1</v>
      </c>
      <c r="G20" s="208"/>
      <c r="H20" s="208" t="s">
        <v>4433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4497</v>
      </c>
      <c r="F21" s="208" t="b">
        <f t="shared" si="1"/>
        <v>1</v>
      </c>
      <c r="G21" s="208"/>
      <c r="H21" s="208" t="s">
        <v>4434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4499</v>
      </c>
      <c r="F22" s="208" t="b">
        <f t="shared" si="1"/>
        <v>1</v>
      </c>
      <c r="H22" s="208" t="s">
        <v>4435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4080</v>
      </c>
      <c r="F23" s="208" t="b">
        <f t="shared" si="1"/>
        <v>1</v>
      </c>
      <c r="G23" s="208"/>
      <c r="H23" s="208" t="s">
        <v>4002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4081</v>
      </c>
      <c r="F24" s="208" t="b">
        <f t="shared" si="1"/>
        <v>1</v>
      </c>
      <c r="G24" s="208"/>
      <c r="H24" s="208" t="s">
        <v>4003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4502</v>
      </c>
      <c r="F25" s="208" t="b">
        <f t="shared" si="1"/>
        <v>1</v>
      </c>
      <c r="H25" s="208" t="s">
        <v>4436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4503</v>
      </c>
      <c r="F26" s="208" t="b">
        <f t="shared" si="1"/>
        <v>1</v>
      </c>
      <c r="H26" s="208" t="s">
        <v>4437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4505</v>
      </c>
      <c r="F27" s="208" t="b">
        <f t="shared" si="1"/>
        <v>1</v>
      </c>
      <c r="H27" s="208" t="s">
        <v>4438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4507</v>
      </c>
      <c r="F28" s="208" t="b">
        <f t="shared" si="1"/>
        <v>1</v>
      </c>
      <c r="H28" s="208" t="s">
        <v>4439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4509</v>
      </c>
      <c r="F29" s="208" t="b">
        <f t="shared" si="1"/>
        <v>1</v>
      </c>
      <c r="H29" s="208" t="s">
        <v>4440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4511</v>
      </c>
      <c r="F30" s="208" t="b">
        <f t="shared" si="1"/>
        <v>1</v>
      </c>
      <c r="H30" s="208" t="s">
        <v>4441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4513</v>
      </c>
      <c r="F31" s="208" t="b">
        <f t="shared" si="1"/>
        <v>1</v>
      </c>
      <c r="H31" s="208" t="s">
        <v>4442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4515</v>
      </c>
      <c r="F32" s="208" t="b">
        <f t="shared" si="1"/>
        <v>1</v>
      </c>
      <c r="H32" s="208" t="s">
        <v>4443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4516</v>
      </c>
      <c r="F33" s="208" t="b">
        <f t="shared" si="1"/>
        <v>1</v>
      </c>
      <c r="H33" s="208" t="s">
        <v>4444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4517</v>
      </c>
      <c r="F34" s="208" t="b">
        <f t="shared" si="1"/>
        <v>1</v>
      </c>
      <c r="H34" s="208" t="s">
        <v>4445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4082</v>
      </c>
      <c r="F35" s="208" t="b">
        <f t="shared" si="1"/>
        <v>1</v>
      </c>
      <c r="H35" s="208" t="s">
        <v>4004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4083</v>
      </c>
      <c r="F36" s="208" t="b">
        <f t="shared" si="1"/>
        <v>1</v>
      </c>
      <c r="H36" s="208" t="s">
        <v>4005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4084</v>
      </c>
      <c r="F37" s="208" t="b">
        <f t="shared" ref="F37:F70" si="4">"Var"&amp;A37=E37</f>
        <v>1</v>
      </c>
      <c r="H37" s="208" t="s">
        <v>4006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4085</v>
      </c>
      <c r="F38" s="208" t="b">
        <f t="shared" si="4"/>
        <v>1</v>
      </c>
      <c r="H38" s="208" t="s">
        <v>4007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4086</v>
      </c>
      <c r="F39" s="208" t="b">
        <f t="shared" si="4"/>
        <v>1</v>
      </c>
      <c r="H39" s="208" t="s">
        <v>4008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4087</v>
      </c>
      <c r="F40" s="208" t="b">
        <f t="shared" si="4"/>
        <v>1</v>
      </c>
      <c r="H40" s="208" t="s">
        <v>4009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4088</v>
      </c>
      <c r="F41" s="208" t="b">
        <f t="shared" si="4"/>
        <v>1</v>
      </c>
      <c r="H41" s="208" t="s">
        <v>4010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4089</v>
      </c>
      <c r="F42" s="208" t="b">
        <f t="shared" si="4"/>
        <v>1</v>
      </c>
      <c r="H42" s="208" t="s">
        <v>4011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4090</v>
      </c>
      <c r="F43" s="208" t="b">
        <f t="shared" si="4"/>
        <v>1</v>
      </c>
      <c r="H43" s="208" t="s">
        <v>4012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4091</v>
      </c>
      <c r="F44" s="208" t="b">
        <f t="shared" si="4"/>
        <v>1</v>
      </c>
      <c r="H44" s="208" t="s">
        <v>4013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4092</v>
      </c>
      <c r="F45" s="208" t="b">
        <f t="shared" si="4"/>
        <v>1</v>
      </c>
      <c r="H45" s="208" t="s">
        <v>4014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4093</v>
      </c>
      <c r="F46" s="208" t="b">
        <f t="shared" si="4"/>
        <v>1</v>
      </c>
      <c r="H46" s="208" t="s">
        <v>4015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4526</v>
      </c>
      <c r="F47" s="208" t="b">
        <f t="shared" si="4"/>
        <v>1</v>
      </c>
      <c r="H47" s="208" t="s">
        <v>4446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4094</v>
      </c>
      <c r="F48" s="208" t="b">
        <f t="shared" si="4"/>
        <v>1</v>
      </c>
      <c r="H48" s="208" t="s">
        <v>4016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4095</v>
      </c>
      <c r="F49" s="208" t="b">
        <f t="shared" si="4"/>
        <v>1</v>
      </c>
      <c r="H49" s="208" t="s">
        <v>4017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4096</v>
      </c>
      <c r="F50" s="208" t="b">
        <f t="shared" si="4"/>
        <v>1</v>
      </c>
      <c r="H50" s="208" t="s">
        <v>4018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4097</v>
      </c>
      <c r="F51" s="208" t="b">
        <f t="shared" si="4"/>
        <v>1</v>
      </c>
      <c r="H51" s="208" t="s">
        <v>4019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4098</v>
      </c>
      <c r="F52" s="208" t="b">
        <f t="shared" si="4"/>
        <v>1</v>
      </c>
      <c r="H52" s="208" t="s">
        <v>4020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4099</v>
      </c>
      <c r="F53" s="208" t="b">
        <f t="shared" si="4"/>
        <v>1</v>
      </c>
      <c r="H53" s="208" t="s">
        <v>4021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4100</v>
      </c>
      <c r="F54" s="208" t="b">
        <f t="shared" si="4"/>
        <v>1</v>
      </c>
      <c r="H54" s="208" t="s">
        <v>4022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4101</v>
      </c>
      <c r="F55" s="208" t="b">
        <f t="shared" si="4"/>
        <v>1</v>
      </c>
      <c r="H55" s="208" t="s">
        <v>4023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4102</v>
      </c>
      <c r="F56" s="208" t="b">
        <f t="shared" si="4"/>
        <v>1</v>
      </c>
      <c r="H56" s="208" t="s">
        <v>4024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4103</v>
      </c>
      <c r="F57" s="208" t="b">
        <f t="shared" si="4"/>
        <v>1</v>
      </c>
      <c r="H57" s="208" t="s">
        <v>4025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4104</v>
      </c>
      <c r="F58" s="208" t="b">
        <f t="shared" si="4"/>
        <v>1</v>
      </c>
      <c r="H58" s="208" t="s">
        <v>4026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4105</v>
      </c>
      <c r="F59" s="208" t="b">
        <f t="shared" si="4"/>
        <v>1</v>
      </c>
      <c r="H59" s="208" t="s">
        <v>4027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4534</v>
      </c>
      <c r="F60" s="208" t="b">
        <f t="shared" si="4"/>
        <v>1</v>
      </c>
      <c r="H60" s="208" t="s">
        <v>4447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4106</v>
      </c>
      <c r="F61" s="208" t="b">
        <f t="shared" si="4"/>
        <v>1</v>
      </c>
      <c r="H61" s="208" t="s">
        <v>4028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4107</v>
      </c>
      <c r="F62" s="208" t="b">
        <f t="shared" si="4"/>
        <v>1</v>
      </c>
      <c r="H62" s="208" t="s">
        <v>4029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4108</v>
      </c>
      <c r="F63" s="208" t="b">
        <f t="shared" si="4"/>
        <v>1</v>
      </c>
      <c r="H63" s="208" t="s">
        <v>4030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4109</v>
      </c>
      <c r="F64" s="208" t="b">
        <f t="shared" si="4"/>
        <v>1</v>
      </c>
      <c r="H64" s="208" t="s">
        <v>4031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4110</v>
      </c>
      <c r="F65" s="208" t="b">
        <f t="shared" si="4"/>
        <v>1</v>
      </c>
      <c r="H65" s="208" t="s">
        <v>4032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4111</v>
      </c>
      <c r="F66" s="208" t="b">
        <f t="shared" si="4"/>
        <v>1</v>
      </c>
      <c r="H66" s="208" t="s">
        <v>4033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4112</v>
      </c>
      <c r="F67" s="208" t="b">
        <f t="shared" si="4"/>
        <v>1</v>
      </c>
      <c r="H67" s="208" t="s">
        <v>4034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4113</v>
      </c>
      <c r="F68" s="208" t="b">
        <f t="shared" si="4"/>
        <v>1</v>
      </c>
      <c r="H68" s="208" t="s">
        <v>4035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4114</v>
      </c>
      <c r="F69" s="208" t="b">
        <f t="shared" si="4"/>
        <v>1</v>
      </c>
      <c r="H69" s="208" t="s">
        <v>4036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4115</v>
      </c>
      <c r="F70" s="208" t="b">
        <f t="shared" si="4"/>
        <v>1</v>
      </c>
      <c r="H70" s="208" t="s">
        <v>4037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4116</v>
      </c>
      <c r="F71" s="208" t="b">
        <f t="shared" ref="F71:F98" si="6">"Var"&amp;A71=E71</f>
        <v>1</v>
      </c>
      <c r="H71" s="208" t="s">
        <v>4038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4117</v>
      </c>
      <c r="F72" s="208" t="b">
        <f t="shared" si="6"/>
        <v>1</v>
      </c>
      <c r="H72" s="208" t="s">
        <v>4039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4118</v>
      </c>
      <c r="F73" s="208" t="b">
        <f t="shared" si="6"/>
        <v>1</v>
      </c>
      <c r="H73" s="208" t="s">
        <v>4040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4119</v>
      </c>
      <c r="F74" s="208" t="b">
        <f t="shared" si="6"/>
        <v>1</v>
      </c>
      <c r="H74" s="208" t="s">
        <v>4041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4587</v>
      </c>
      <c r="F75" s="208" t="b">
        <f t="shared" si="6"/>
        <v>1</v>
      </c>
      <c r="H75" s="209" t="s">
        <v>4590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4120</v>
      </c>
      <c r="F76" s="208" t="b">
        <f t="shared" si="6"/>
        <v>1</v>
      </c>
      <c r="H76" s="208" t="s">
        <v>4042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4121</v>
      </c>
      <c r="F77" s="208" t="b">
        <f t="shared" si="6"/>
        <v>1</v>
      </c>
      <c r="H77" s="208" t="s">
        <v>4043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4122</v>
      </c>
      <c r="F78" s="208" t="b">
        <f t="shared" si="6"/>
        <v>1</v>
      </c>
      <c r="H78" s="208" t="s">
        <v>4044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4123</v>
      </c>
      <c r="F79" s="208" t="b">
        <f t="shared" si="6"/>
        <v>1</v>
      </c>
      <c r="H79" s="208" t="s">
        <v>4045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4124</v>
      </c>
      <c r="F80" s="208" t="b">
        <f t="shared" si="6"/>
        <v>1</v>
      </c>
      <c r="H80" s="208" t="s">
        <v>4046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4125</v>
      </c>
      <c r="F81" s="208" t="b">
        <f t="shared" si="6"/>
        <v>1</v>
      </c>
      <c r="H81" s="208" t="s">
        <v>4047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4126</v>
      </c>
      <c r="F82" s="208" t="b">
        <f t="shared" si="6"/>
        <v>1</v>
      </c>
      <c r="H82" s="208" t="s">
        <v>4048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4127</v>
      </c>
      <c r="F83" s="208" t="b">
        <f t="shared" si="6"/>
        <v>1</v>
      </c>
      <c r="H83" s="208" t="s">
        <v>4049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4128</v>
      </c>
      <c r="F84" s="208" t="b">
        <f t="shared" si="6"/>
        <v>1</v>
      </c>
      <c r="H84" s="208" t="s">
        <v>4050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4129</v>
      </c>
      <c r="F85" s="208" t="b">
        <f t="shared" si="6"/>
        <v>1</v>
      </c>
      <c r="H85" s="208" t="s">
        <v>4051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4130</v>
      </c>
      <c r="F86" s="208" t="b">
        <f t="shared" si="6"/>
        <v>1</v>
      </c>
      <c r="H86" s="208" t="s">
        <v>4052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4131</v>
      </c>
      <c r="F87" s="208" t="b">
        <f t="shared" si="6"/>
        <v>1</v>
      </c>
      <c r="H87" s="208" t="s">
        <v>4053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4132</v>
      </c>
      <c r="F88" s="208" t="b">
        <f t="shared" si="6"/>
        <v>1</v>
      </c>
      <c r="H88" s="208" t="s">
        <v>4054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4133</v>
      </c>
      <c r="F89" s="208" t="b">
        <f t="shared" si="6"/>
        <v>1</v>
      </c>
      <c r="H89" s="208" t="s">
        <v>4055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4134</v>
      </c>
      <c r="F90" s="208" t="b">
        <f t="shared" si="6"/>
        <v>1</v>
      </c>
      <c r="H90" s="208" t="s">
        <v>4056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4135</v>
      </c>
      <c r="F91" s="208" t="b">
        <f t="shared" si="6"/>
        <v>1</v>
      </c>
      <c r="H91" s="208" t="s">
        <v>4057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4136</v>
      </c>
      <c r="F92" s="208" t="b">
        <f t="shared" si="6"/>
        <v>1</v>
      </c>
      <c r="H92" s="208" t="s">
        <v>4058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4137</v>
      </c>
      <c r="F93" s="208" t="b">
        <f t="shared" si="6"/>
        <v>1</v>
      </c>
      <c r="H93" s="208" t="s">
        <v>4059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4138</v>
      </c>
      <c r="F94" s="208" t="b">
        <f t="shared" si="6"/>
        <v>1</v>
      </c>
      <c r="H94" s="208" t="s">
        <v>4060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4139</v>
      </c>
      <c r="F95" s="208" t="b">
        <f t="shared" si="6"/>
        <v>1</v>
      </c>
      <c r="H95" s="208" t="s">
        <v>4061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4140</v>
      </c>
      <c r="F96" s="208" t="b">
        <f t="shared" si="6"/>
        <v>1</v>
      </c>
      <c r="H96" s="208" t="s">
        <v>4062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4141</v>
      </c>
      <c r="F97" s="208" t="b">
        <f t="shared" si="6"/>
        <v>1</v>
      </c>
      <c r="H97" s="208" t="s">
        <v>4063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4142</v>
      </c>
      <c r="F98" s="208" t="b">
        <f t="shared" si="6"/>
        <v>1</v>
      </c>
      <c r="H98" s="208" t="s">
        <v>4064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4143</v>
      </c>
      <c r="F99" s="208" t="b">
        <f t="shared" ref="F99:F109" si="9">"Var"&amp;A99=E99</f>
        <v>1</v>
      </c>
      <c r="H99" s="208" t="s">
        <v>4065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4144</v>
      </c>
      <c r="F100" s="208" t="b">
        <f t="shared" si="9"/>
        <v>1</v>
      </c>
      <c r="H100" s="208" t="s">
        <v>4066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4145</v>
      </c>
      <c r="F101" s="208" t="b">
        <f t="shared" si="9"/>
        <v>1</v>
      </c>
      <c r="H101" s="208" t="s">
        <v>4067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4146</v>
      </c>
      <c r="F102" s="208" t="b">
        <f t="shared" si="9"/>
        <v>1</v>
      </c>
      <c r="H102" s="208" t="s">
        <v>4068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4147</v>
      </c>
      <c r="F103" s="208" t="b">
        <f t="shared" si="9"/>
        <v>1</v>
      </c>
      <c r="H103" s="208" t="s">
        <v>4069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4148</v>
      </c>
      <c r="F104" s="208" t="b">
        <f t="shared" si="9"/>
        <v>1</v>
      </c>
      <c r="H104" s="208" t="s">
        <v>4070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4149</v>
      </c>
      <c r="F105" s="208" t="b">
        <f t="shared" si="9"/>
        <v>1</v>
      </c>
      <c r="H105" s="208" t="s">
        <v>4071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4150</v>
      </c>
      <c r="F106" s="208" t="b">
        <f t="shared" si="9"/>
        <v>1</v>
      </c>
      <c r="H106" s="208" t="s">
        <v>4072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4151</v>
      </c>
      <c r="F107" s="208" t="b">
        <f>"Var"&amp;A107=E107</f>
        <v>1</v>
      </c>
      <c r="H107" s="208" t="s">
        <v>4073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4152</v>
      </c>
      <c r="F108" s="208" t="b">
        <f t="shared" si="9"/>
        <v>1</v>
      </c>
      <c r="H108" s="208" t="s">
        <v>4074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4153</v>
      </c>
      <c r="F109" s="208" t="b">
        <f t="shared" si="9"/>
        <v>1</v>
      </c>
      <c r="H109" s="208" t="s">
        <v>4075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4154</v>
      </c>
      <c r="F110" s="208" t="b">
        <f t="shared" ref="F110:F112" si="11">"Var"&amp;A110=E110</f>
        <v>1</v>
      </c>
      <c r="H110" s="208" t="s">
        <v>4076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4155</v>
      </c>
      <c r="F111" s="208" t="b">
        <f t="shared" si="11"/>
        <v>1</v>
      </c>
      <c r="H111" s="208" t="s">
        <v>4077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4156</v>
      </c>
      <c r="F112" s="208" t="b">
        <f t="shared" si="11"/>
        <v>1</v>
      </c>
      <c r="H112" s="208" t="s">
        <v>4078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M26" sqref="M26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7">
        <f ca="1">TODAY()</f>
        <v>42989</v>
      </c>
      <c r="J2" s="907"/>
      <c r="K2" s="907"/>
      <c r="L2" s="159" t="s">
        <v>409</v>
      </c>
      <c r="M2" s="908">
        <f ca="1">NOW()</f>
        <v>42989.505285995372</v>
      </c>
      <c r="N2" s="908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09" t="s">
        <v>414</v>
      </c>
      <c r="N5" s="910"/>
      <c r="O5" s="911" t="s">
        <v>5305</v>
      </c>
      <c r="P5" s="912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>IF(NeoBerInfB!AL47&gt;0,TRUNC(NeoBerInfB!AL47),0)</f>
        <v>0</v>
      </c>
      <c r="N13" s="179">
        <f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J5" sqref="J5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4207</v>
      </c>
    </row>
    <row r="2" spans="1:22" s="445" customFormat="1" ht="38.25" x14ac:dyDescent="0.2">
      <c r="A2" s="443"/>
      <c r="B2" s="444" t="s">
        <v>463</v>
      </c>
      <c r="C2" s="444" t="s">
        <v>3402</v>
      </c>
      <c r="D2" s="444" t="s">
        <v>4205</v>
      </c>
      <c r="E2" s="444" t="s">
        <v>5031</v>
      </c>
      <c r="F2" s="444" t="s">
        <v>5032</v>
      </c>
      <c r="G2" s="444" t="s">
        <v>848</v>
      </c>
      <c r="H2" s="444" t="s">
        <v>849</v>
      </c>
      <c r="I2" s="444" t="s">
        <v>847</v>
      </c>
      <c r="J2" s="444" t="s">
        <v>5026</v>
      </c>
      <c r="K2" s="444" t="s">
        <v>5024</v>
      </c>
      <c r="L2" s="444" t="s">
        <v>850</v>
      </c>
      <c r="M2" s="444" t="s">
        <v>4206</v>
      </c>
      <c r="N2" s="444" t="s">
        <v>5088</v>
      </c>
      <c r="O2" s="444" t="s">
        <v>43</v>
      </c>
      <c r="P2" s="444" t="s">
        <v>5044</v>
      </c>
      <c r="Q2" s="444" t="s">
        <v>5072</v>
      </c>
      <c r="R2" s="444" t="s">
        <v>5071</v>
      </c>
      <c r="S2" s="444" t="s">
        <v>5045</v>
      </c>
      <c r="T2" s="444" t="s">
        <v>464</v>
      </c>
      <c r="U2" s="444" t="s">
        <v>4157</v>
      </c>
      <c r="V2" s="445" t="s">
        <v>4201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5046</v>
      </c>
      <c r="Q4" s="218">
        <v>1</v>
      </c>
      <c r="R4" s="218" t="s">
        <v>5047</v>
      </c>
      <c r="S4" s="218" t="s">
        <v>5331</v>
      </c>
      <c r="T4" s="446" t="s">
        <v>5306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5048</v>
      </c>
      <c r="Q5" s="218">
        <v>1</v>
      </c>
      <c r="R5" s="218" t="s">
        <v>5047</v>
      </c>
      <c r="S5" s="218" t="s">
        <v>5332</v>
      </c>
      <c r="T5" s="446" t="s">
        <v>5307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5049</v>
      </c>
      <c r="Q6" s="218">
        <v>1</v>
      </c>
      <c r="R6" s="218" t="s">
        <v>5047</v>
      </c>
      <c r="S6" s="218" t="s">
        <v>5333</v>
      </c>
      <c r="T6" s="446" t="s">
        <v>5308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5327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4373</v>
      </c>
      <c r="N7" s="218">
        <v>24</v>
      </c>
      <c r="O7" s="218">
        <v>1</v>
      </c>
      <c r="P7" s="218" t="s">
        <v>5111</v>
      </c>
      <c r="Q7" s="218">
        <v>1</v>
      </c>
      <c r="R7" s="218" t="s">
        <v>5047</v>
      </c>
      <c r="S7" s="218" t="s">
        <v>5334</v>
      </c>
      <c r="T7" s="446" t="s">
        <v>5330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5050</v>
      </c>
      <c r="Q8" s="218">
        <v>1</v>
      </c>
      <c r="R8" s="218" t="s">
        <v>5047</v>
      </c>
      <c r="S8" s="218" t="s">
        <v>5335</v>
      </c>
      <c r="T8" s="446" t="s">
        <v>5309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5051</v>
      </c>
      <c r="Q9" s="218">
        <v>1</v>
      </c>
      <c r="R9" s="218" t="s">
        <v>5047</v>
      </c>
      <c r="S9" s="218" t="s">
        <v>5336</v>
      </c>
      <c r="T9" s="446" t="s">
        <v>5310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5052</v>
      </c>
      <c r="Q10" s="219">
        <v>1</v>
      </c>
      <c r="R10" s="219" t="s">
        <v>5047</v>
      </c>
      <c r="S10" s="219" t="s">
        <v>5337</v>
      </c>
      <c r="T10" s="446" t="s">
        <v>5311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5328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5053</v>
      </c>
      <c r="Q11" s="322">
        <v>1</v>
      </c>
      <c r="R11" s="322" t="s">
        <v>5047</v>
      </c>
      <c r="S11" s="322" t="s">
        <v>5338</v>
      </c>
      <c r="T11" s="446" t="s">
        <v>5312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5054</v>
      </c>
      <c r="Q12" s="322">
        <v>1</v>
      </c>
      <c r="R12" s="322" t="s">
        <v>5047</v>
      </c>
      <c r="S12" s="322" t="s">
        <v>5112</v>
      </c>
      <c r="T12" s="446" t="s">
        <v>5313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5055</v>
      </c>
      <c r="Q13" s="218">
        <v>1</v>
      </c>
      <c r="R13" s="218" t="s">
        <v>5047</v>
      </c>
      <c r="S13" s="218" t="s">
        <v>5113</v>
      </c>
      <c r="T13" s="446" t="s">
        <v>5314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5056</v>
      </c>
      <c r="Q14" s="218">
        <v>1</v>
      </c>
      <c r="R14" s="218" t="s">
        <v>5047</v>
      </c>
      <c r="S14" s="218" t="s">
        <v>5114</v>
      </c>
      <c r="T14" s="446" t="s">
        <v>5315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4164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5057</v>
      </c>
      <c r="Q15" s="218">
        <v>1</v>
      </c>
      <c r="R15" s="218" t="s">
        <v>5047</v>
      </c>
      <c r="S15" s="218" t="s">
        <v>5115</v>
      </c>
      <c r="T15" s="446" t="s">
        <v>5316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5058</v>
      </c>
      <c r="Q16" s="218">
        <v>1</v>
      </c>
      <c r="R16" s="218" t="s">
        <v>5047</v>
      </c>
      <c r="S16" s="218" t="s">
        <v>5339</v>
      </c>
      <c r="T16" s="446" t="s">
        <v>5317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5059</v>
      </c>
      <c r="Q17" s="218">
        <v>1</v>
      </c>
      <c r="R17" s="218" t="s">
        <v>5047</v>
      </c>
      <c r="S17" s="218" t="s">
        <v>5340</v>
      </c>
      <c r="T17" s="446" t="s">
        <v>5318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4371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5060</v>
      </c>
      <c r="Q18" s="218">
        <v>1</v>
      </c>
      <c r="R18" s="218" t="s">
        <v>5047</v>
      </c>
      <c r="S18" s="218" t="s">
        <v>5341</v>
      </c>
      <c r="T18" s="446" t="s">
        <v>5319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5061</v>
      </c>
      <c r="Q19" s="322">
        <v>1</v>
      </c>
      <c r="R19" s="322" t="s">
        <v>5047</v>
      </c>
      <c r="S19" s="322" t="s">
        <v>5342</v>
      </c>
      <c r="T19" s="446" t="s">
        <v>5320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5062</v>
      </c>
      <c r="Q20" s="218">
        <v>1</v>
      </c>
      <c r="R20" s="218" t="s">
        <v>5047</v>
      </c>
      <c r="S20" s="218" t="s">
        <v>5343</v>
      </c>
      <c r="T20" s="446" t="s">
        <v>5321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5063</v>
      </c>
      <c r="Q21" s="218">
        <v>1</v>
      </c>
      <c r="R21" s="218" t="s">
        <v>5047</v>
      </c>
      <c r="S21" s="218" t="s">
        <v>5344</v>
      </c>
      <c r="T21" s="446" t="s">
        <v>5322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4372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5064</v>
      </c>
      <c r="Q22" s="218">
        <v>1</v>
      </c>
      <c r="R22" s="218" t="s">
        <v>5047</v>
      </c>
      <c r="S22" s="218" t="s">
        <v>5345</v>
      </c>
      <c r="T22" s="446" t="s">
        <v>5323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5065</v>
      </c>
      <c r="Q23" s="218">
        <v>1</v>
      </c>
      <c r="R23" s="218" t="s">
        <v>5047</v>
      </c>
      <c r="S23" s="218" t="s">
        <v>5346</v>
      </c>
      <c r="T23" s="446" t="s">
        <v>5324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5066</v>
      </c>
      <c r="Q24" s="218">
        <v>1</v>
      </c>
      <c r="R24" s="218" t="s">
        <v>5047</v>
      </c>
      <c r="S24" s="218" t="s">
        <v>5347</v>
      </c>
      <c r="T24" s="446" t="s">
        <v>5325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5067</v>
      </c>
      <c r="Q25" s="218">
        <v>1</v>
      </c>
      <c r="R25" s="218" t="s">
        <v>5047</v>
      </c>
      <c r="S25" s="218" t="s">
        <v>5348</v>
      </c>
      <c r="T25" s="446" t="s">
        <v>5326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5329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4373</v>
      </c>
      <c r="N26" s="322">
        <v>24</v>
      </c>
      <c r="O26" s="322">
        <v>1</v>
      </c>
      <c r="P26" s="218" t="s">
        <v>5116</v>
      </c>
      <c r="Q26" s="218">
        <v>1</v>
      </c>
      <c r="R26" s="218" t="s">
        <v>5047</v>
      </c>
      <c r="S26" s="218" t="s">
        <v>5349</v>
      </c>
      <c r="T26" s="446" t="s">
        <v>5330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4195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5331</v>
      </c>
    </row>
    <row r="30" spans="1:22" ht="12.75" customHeight="1" x14ac:dyDescent="0.2">
      <c r="A30" s="348" t="s">
        <v>5350</v>
      </c>
      <c r="S30" s="348" t="s">
        <v>5332</v>
      </c>
      <c r="T30" s="445"/>
    </row>
    <row r="31" spans="1:22" x14ac:dyDescent="0.2">
      <c r="S31" s="348" t="s">
        <v>5333</v>
      </c>
      <c r="T31" s="445"/>
    </row>
    <row r="32" spans="1:22" x14ac:dyDescent="0.2">
      <c r="S32" s="348" t="s">
        <v>5334</v>
      </c>
      <c r="T32" s="445"/>
    </row>
    <row r="33" spans="19:20" x14ac:dyDescent="0.2">
      <c r="S33" s="348" t="s">
        <v>5335</v>
      </c>
      <c r="T33" s="445"/>
    </row>
    <row r="34" spans="19:20" x14ac:dyDescent="0.2">
      <c r="S34" s="348" t="s">
        <v>5336</v>
      </c>
      <c r="T34" s="445"/>
    </row>
    <row r="35" spans="19:20" x14ac:dyDescent="0.2">
      <c r="S35" s="348" t="s">
        <v>5337</v>
      </c>
      <c r="T35" s="445"/>
    </row>
    <row r="36" spans="19:20" x14ac:dyDescent="0.2">
      <c r="S36" s="348" t="s">
        <v>5338</v>
      </c>
      <c r="T36" s="445"/>
    </row>
    <row r="37" spans="19:20" x14ac:dyDescent="0.2">
      <c r="S37" s="348" t="s">
        <v>5112</v>
      </c>
      <c r="T37" s="445"/>
    </row>
    <row r="38" spans="19:20" x14ac:dyDescent="0.2">
      <c r="S38" s="348" t="s">
        <v>5113</v>
      </c>
      <c r="T38" s="445"/>
    </row>
    <row r="39" spans="19:20" x14ac:dyDescent="0.2">
      <c r="S39" s="348" t="s">
        <v>5114</v>
      </c>
      <c r="T39" s="445"/>
    </row>
    <row r="40" spans="19:20" x14ac:dyDescent="0.2">
      <c r="S40" s="348" t="s">
        <v>5115</v>
      </c>
      <c r="T40" s="445"/>
    </row>
    <row r="41" spans="19:20" x14ac:dyDescent="0.2">
      <c r="S41" s="348" t="s">
        <v>5339</v>
      </c>
      <c r="T41" s="445"/>
    </row>
    <row r="42" spans="19:20" x14ac:dyDescent="0.2">
      <c r="S42" s="348" t="s">
        <v>5340</v>
      </c>
      <c r="T42" s="445"/>
    </row>
    <row r="43" spans="19:20" x14ac:dyDescent="0.2">
      <c r="S43" s="348" t="s">
        <v>5341</v>
      </c>
      <c r="T43" s="445"/>
    </row>
    <row r="44" spans="19:20" x14ac:dyDescent="0.2">
      <c r="S44" s="348" t="s">
        <v>5342</v>
      </c>
      <c r="T44" s="445"/>
    </row>
    <row r="45" spans="19:20" x14ac:dyDescent="0.2">
      <c r="S45" s="348" t="s">
        <v>5343</v>
      </c>
      <c r="T45" s="445"/>
    </row>
    <row r="46" spans="19:20" x14ac:dyDescent="0.2">
      <c r="S46" s="348" t="s">
        <v>5344</v>
      </c>
      <c r="T46" s="445"/>
    </row>
    <row r="47" spans="19:20" x14ac:dyDescent="0.2">
      <c r="S47" s="348" t="s">
        <v>5345</v>
      </c>
      <c r="T47" s="445"/>
    </row>
    <row r="48" spans="19:20" x14ac:dyDescent="0.2">
      <c r="S48" s="348" t="s">
        <v>5346</v>
      </c>
      <c r="T48" s="445"/>
    </row>
    <row r="49" spans="19:20" x14ac:dyDescent="0.2">
      <c r="S49" s="348" t="s">
        <v>5347</v>
      </c>
      <c r="T49" s="445"/>
    </row>
    <row r="50" spans="19:20" x14ac:dyDescent="0.2">
      <c r="S50" s="348" t="s">
        <v>5348</v>
      </c>
      <c r="T50" s="445"/>
    </row>
    <row r="51" spans="19:20" x14ac:dyDescent="0.2">
      <c r="S51" s="348" t="s">
        <v>5349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4367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4169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4170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4171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4356</v>
      </c>
      <c r="C1" s="453" t="s">
        <v>729</v>
      </c>
      <c r="D1" s="453" t="s">
        <v>730</v>
      </c>
    </row>
    <row r="2" spans="1:6" x14ac:dyDescent="0.2">
      <c r="B2" s="796">
        <v>1</v>
      </c>
      <c r="F2" s="323" t="s">
        <v>448</v>
      </c>
    </row>
    <row r="3" spans="1:6" x14ac:dyDescent="0.2">
      <c r="A3" s="323" t="s">
        <v>467</v>
      </c>
      <c r="B3" s="796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6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6">
        <f t="shared" si="0"/>
        <v>4</v>
      </c>
      <c r="D5" s="323">
        <v>1.5</v>
      </c>
    </row>
    <row r="6" spans="1:6" x14ac:dyDescent="0.2">
      <c r="A6" s="323" t="s">
        <v>473</v>
      </c>
      <c r="B6" s="796">
        <f t="shared" si="0"/>
        <v>5</v>
      </c>
      <c r="D6" s="323">
        <v>2</v>
      </c>
    </row>
    <row r="7" spans="1:6" x14ac:dyDescent="0.2">
      <c r="A7" s="323" t="s">
        <v>474</v>
      </c>
      <c r="B7" s="796">
        <f t="shared" si="0"/>
        <v>6</v>
      </c>
      <c r="D7" s="323">
        <v>2.5</v>
      </c>
    </row>
    <row r="8" spans="1:6" x14ac:dyDescent="0.2">
      <c r="A8" s="323" t="s">
        <v>475</v>
      </c>
      <c r="B8" s="796">
        <f t="shared" si="0"/>
        <v>7</v>
      </c>
      <c r="D8" s="323">
        <v>3</v>
      </c>
    </row>
    <row r="9" spans="1:6" x14ac:dyDescent="0.2">
      <c r="A9" s="323" t="s">
        <v>476</v>
      </c>
      <c r="B9" s="796">
        <f t="shared" si="0"/>
        <v>8</v>
      </c>
      <c r="D9" s="323">
        <v>3.5</v>
      </c>
    </row>
    <row r="10" spans="1:6" x14ac:dyDescent="0.2">
      <c r="A10" s="323" t="s">
        <v>477</v>
      </c>
      <c r="B10" s="796">
        <f t="shared" si="0"/>
        <v>9</v>
      </c>
      <c r="D10" s="323">
        <v>4</v>
      </c>
    </row>
    <row r="11" spans="1:6" x14ac:dyDescent="0.2">
      <c r="A11" s="323" t="s">
        <v>478</v>
      </c>
      <c r="B11" s="796">
        <f t="shared" si="0"/>
        <v>10</v>
      </c>
      <c r="D11" s="323">
        <v>4.5</v>
      </c>
    </row>
    <row r="12" spans="1:6" x14ac:dyDescent="0.2">
      <c r="A12" s="323" t="s">
        <v>479</v>
      </c>
      <c r="B12" s="796">
        <f t="shared" si="0"/>
        <v>11</v>
      </c>
      <c r="D12" s="323">
        <v>5</v>
      </c>
    </row>
    <row r="13" spans="1:6" x14ac:dyDescent="0.2">
      <c r="A13" s="323" t="s">
        <v>239</v>
      </c>
      <c r="B13" s="796">
        <f t="shared" si="0"/>
        <v>12</v>
      </c>
    </row>
    <row r="14" spans="1:6" x14ac:dyDescent="0.2">
      <c r="A14" s="323" t="s">
        <v>480</v>
      </c>
      <c r="B14" s="796">
        <f t="shared" si="0"/>
        <v>13</v>
      </c>
    </row>
    <row r="15" spans="1:6" x14ac:dyDescent="0.2">
      <c r="A15" s="323" t="s">
        <v>47</v>
      </c>
      <c r="B15" s="796">
        <f t="shared" si="0"/>
        <v>14</v>
      </c>
    </row>
    <row r="16" spans="1:6" x14ac:dyDescent="0.2">
      <c r="A16" s="323" t="s">
        <v>265</v>
      </c>
      <c r="B16" s="796">
        <f t="shared" si="0"/>
        <v>15</v>
      </c>
    </row>
    <row r="17" spans="1:2" x14ac:dyDescent="0.2">
      <c r="A17" s="323" t="s">
        <v>598</v>
      </c>
      <c r="B17" s="796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29" activePane="bottomLeft" state="frozen"/>
      <selection pane="bottomLeft" activeCell="D45" sqref="D45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11-sep-2017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4631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3574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/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18" t="e">
        <f>IF(_Neo_AfsprD_WondkweekTekst=0,"",_Neo_AfsprD_WondkweekTekst)</f>
        <v>#NAME?</v>
      </c>
      <c r="I31" s="913"/>
    </row>
    <row r="32" spans="3:15" ht="18" customHeight="1" x14ac:dyDescent="0.2">
      <c r="C32" s="540"/>
      <c r="H32" s="913"/>
      <c r="I32" s="913"/>
    </row>
    <row r="33" spans="3:14" ht="18" customHeight="1" x14ac:dyDescent="0.2">
      <c r="H33" s="913"/>
      <c r="I33" s="913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2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2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2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2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2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11-sep-2017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4632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4633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3574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4" t="str">
        <f>IF(_Neo_Lab_Opm=0,"",_Neo_Lab_Opm)</f>
        <v/>
      </c>
      <c r="D41" s="915"/>
      <c r="E41" s="915"/>
      <c r="F41" s="915"/>
      <c r="G41" s="915"/>
      <c r="H41" s="915"/>
      <c r="I41" s="915"/>
      <c r="J41" s="915"/>
      <c r="K41" s="915"/>
      <c r="L41" s="915"/>
      <c r="M41" s="915"/>
      <c r="N41" s="915"/>
      <c r="O41" s="915"/>
      <c r="P41" s="915"/>
      <c r="Q41" s="915"/>
      <c r="R41" s="915"/>
      <c r="S41" s="915"/>
      <c r="T41" s="915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6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7"/>
      <c r="F21" s="917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CONCATENATE(0.0144*(_Pat_Gewicht/10),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CONCATENATE(7.2*(_Pat_Gewicht/10),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CONCATENATE(0.072*(_Pat_Gewicht/10),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19">
        <f ca="1">TODAY()</f>
        <v>42989</v>
      </c>
      <c r="N1" s="920"/>
      <c r="O1" s="640"/>
      <c r="P1" s="640"/>
      <c r="Q1" s="111">
        <f ca="1">NOW()</f>
        <v>42989.505285995372</v>
      </c>
      <c r="R1" s="111"/>
    </row>
    <row r="2" spans="1:19" ht="6.75" customHeight="1" x14ac:dyDescent="0.2"/>
    <row r="3" spans="1:19" x14ac:dyDescent="0.2">
      <c r="B3" s="112" t="s">
        <v>5033</v>
      </c>
      <c r="J3" s="109" t="s">
        <v>273</v>
      </c>
      <c r="M3" s="921">
        <f>__0_PatNum</f>
        <v>0</v>
      </c>
      <c r="N3" s="921"/>
      <c r="O3" s="641"/>
      <c r="P3" s="641"/>
      <c r="Q3" s="113"/>
    </row>
    <row r="4" spans="1:19" x14ac:dyDescent="0.2">
      <c r="B4" s="112" t="s">
        <v>5034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5035</v>
      </c>
      <c r="J5" s="109" t="s">
        <v>5036</v>
      </c>
      <c r="M5" s="922" t="str">
        <f ca="1">Txt_Pat_GeboorteDat</f>
        <v/>
      </c>
      <c r="N5" s="922"/>
      <c r="O5" s="922"/>
      <c r="P5" s="922"/>
      <c r="Q5" s="922"/>
      <c r="R5" s="922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5037</v>
      </c>
      <c r="D9" s="923" t="str">
        <f ca="1">Txt_Pat_AfspraakDat</f>
        <v>11-sep-2017</v>
      </c>
      <c r="E9" s="923"/>
      <c r="F9" s="920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4" t="str">
        <f ca="1">Txt_Pat_Leeftijd</f>
        <v/>
      </c>
      <c r="J10" s="920"/>
      <c r="K10" s="920"/>
      <c r="L10" s="920"/>
      <c r="M10" s="920"/>
      <c r="N10" s="920"/>
      <c r="O10" s="920"/>
      <c r="P10" s="920"/>
      <c r="Q10" s="925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5038</v>
      </c>
      <c r="G30" s="115">
        <f ca="1">IF(NeoBerInfB!B21,NeoBerInfB!C21,NeoBerInfB!AX53)</f>
        <v>0</v>
      </c>
      <c r="H30" s="109" t="s">
        <v>5039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5040</v>
      </c>
      <c r="F49" s="109" t="s">
        <v>5041</v>
      </c>
      <c r="I49" s="109" t="s">
        <v>263</v>
      </c>
      <c r="L49" s="109" t="s">
        <v>5042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18" t="s">
        <v>89</v>
      </c>
      <c r="C69" s="918"/>
      <c r="D69" s="918"/>
      <c r="E69" s="918"/>
      <c r="F69" s="918"/>
      <c r="G69" s="918"/>
      <c r="H69" s="918"/>
      <c r="I69" s="918"/>
      <c r="J69" s="918"/>
      <c r="K69" s="918"/>
      <c r="L69" s="918"/>
      <c r="M69" s="918"/>
      <c r="N69" s="918"/>
      <c r="O69" s="918"/>
      <c r="P69" s="918"/>
      <c r="Q69" s="918"/>
      <c r="R69" s="918"/>
      <c r="S69" s="918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18" t="s">
        <v>57</v>
      </c>
      <c r="C80" s="918"/>
      <c r="D80" s="918"/>
      <c r="E80" s="918"/>
      <c r="F80" s="918"/>
      <c r="G80" s="918"/>
      <c r="H80" s="918"/>
      <c r="I80" s="918"/>
      <c r="J80" s="918"/>
      <c r="K80" s="918"/>
      <c r="L80" s="918"/>
      <c r="M80" s="918"/>
      <c r="N80" s="918"/>
      <c r="O80" s="918"/>
      <c r="P80" s="918"/>
      <c r="Q80" s="918"/>
      <c r="R80" s="918"/>
      <c r="S80" s="918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5301</v>
      </c>
      <c r="B1" s="115" t="s">
        <v>5110</v>
      </c>
      <c r="H1" s="932" t="s">
        <v>408</v>
      </c>
      <c r="I1" s="932"/>
      <c r="J1" s="936" t="str">
        <f ca="1">DateToString(TODAY())</f>
        <v>11-sep-2017</v>
      </c>
      <c r="K1" s="936"/>
      <c r="L1" s="936"/>
      <c r="M1" s="932" t="s">
        <v>399</v>
      </c>
      <c r="N1" s="932"/>
      <c r="O1" s="932">
        <f>__1_Bed</f>
        <v>0</v>
      </c>
      <c r="P1" s="932"/>
    </row>
    <row r="2" spans="1:17" x14ac:dyDescent="0.2">
      <c r="B2" s="933" t="s">
        <v>407</v>
      </c>
      <c r="C2" s="933"/>
      <c r="D2" s="937" t="str">
        <f>__3_VoorNaam&amp;" "&amp;__2_AchterNaam</f>
        <v xml:space="preserve"> </v>
      </c>
      <c r="E2" s="937"/>
      <c r="F2" s="937"/>
      <c r="G2" s="937"/>
      <c r="H2" s="932" t="s">
        <v>411</v>
      </c>
      <c r="I2" s="932"/>
      <c r="J2" s="921" t="s">
        <v>3594</v>
      </c>
      <c r="K2" s="921"/>
      <c r="L2" s="921"/>
      <c r="M2" s="932" t="s">
        <v>409</v>
      </c>
      <c r="N2" s="932"/>
      <c r="O2" s="938">
        <f ca="1">NOW()</f>
        <v>42989.505285995372</v>
      </c>
      <c r="P2" s="938"/>
    </row>
    <row r="3" spans="1:17" x14ac:dyDescent="0.2">
      <c r="B3" s="321" t="s">
        <v>5302</v>
      </c>
      <c r="D3" s="932">
        <f>__0_PatNum</f>
        <v>0</v>
      </c>
      <c r="E3" s="932"/>
      <c r="H3" s="933" t="s">
        <v>410</v>
      </c>
      <c r="I3" s="933"/>
      <c r="J3" s="115">
        <f>(_Pat_Gewicht/10)</f>
        <v>0</v>
      </c>
      <c r="K3" s="321" t="s">
        <v>498</v>
      </c>
      <c r="L3" s="117"/>
      <c r="M3" s="932" t="s">
        <v>426</v>
      </c>
      <c r="N3" s="932"/>
      <c r="O3" s="933"/>
      <c r="P3" s="933"/>
    </row>
    <row r="4" spans="1:17" ht="9" customHeight="1" x14ac:dyDescent="0.2">
      <c r="B4" s="788" t="str">
        <f>IF(INDEX(Tbl_Neo_BerMedCont,A5,6)/10=0,"",INDEX(Tbl_Neo_BerMedCont,A5,6))</f>
        <v/>
      </c>
      <c r="C4" s="788">
        <f>INDEX(Tbl_Neo_BerMedCont,A5,4)</f>
        <v>0</v>
      </c>
      <c r="G4" s="788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7">
        <v>10</v>
      </c>
      <c r="B5" s="763"/>
      <c r="C5" s="763"/>
      <c r="D5" s="791" t="str">
        <f>INDEX(Tbl_Neo_BerMedCont,A5,10)</f>
        <v/>
      </c>
      <c r="E5" s="764"/>
      <c r="F5" s="765"/>
      <c r="G5" s="764">
        <f>IF(Var_Neo_InfB_Cont_DubbeleHoev,2*INDEX(Tbl_Neo_BerMedCont,A5,3)/10,INDEX(Tbl_Neo_BerMedCont,A5,3)/10)</f>
        <v>0</v>
      </c>
      <c r="H5" s="794" t="str">
        <f>INDEX(Tbl_Neo_BerMedCont,A5,14)</f>
        <v/>
      </c>
      <c r="I5" s="764">
        <f>INDEX(Tbl_Neo_BerMedCont,A5,11)</f>
        <v>0</v>
      </c>
      <c r="J5" s="764" t="str">
        <f>INDEX(Tbl_Neo_BerMedCont,A5,14)&amp;" = "</f>
        <v xml:space="preserve"> = </v>
      </c>
      <c r="K5" s="764">
        <f>INDEX(Tbl_Neo_BerMedCont,A5,12)</f>
        <v>0</v>
      </c>
      <c r="L5" s="764" t="s">
        <v>122</v>
      </c>
      <c r="M5" s="764"/>
      <c r="N5" s="766" t="str">
        <f>IF(B4&lt;&gt;"",IF(B4&gt;0,TRUNC((K5/I5)*G5),0),"")</f>
        <v/>
      </c>
      <c r="O5" s="767" t="str">
        <f>IF(B4&lt;&gt;"",(ROUND((K5/I5)*G5,2)-N5)*100,"")</f>
        <v/>
      </c>
      <c r="P5" s="793" t="s">
        <v>122</v>
      </c>
      <c r="Q5" s="117"/>
    </row>
    <row r="6" spans="1:17" ht="15.75" x14ac:dyDescent="0.25">
      <c r="A6" s="768"/>
      <c r="B6" s="763"/>
      <c r="C6" s="763"/>
      <c r="D6" s="769" t="e">
        <f>B4/10&amp;" ml/uur"</f>
        <v>#VALUE!</v>
      </c>
      <c r="E6" s="770"/>
      <c r="F6" s="770" t="str">
        <f>INDEX(Tbl_Neo_BerMedCont,A5,7)&amp;" "&amp;INDEX(Tbl_Neo_BerMedCont,A5,18)</f>
        <v xml:space="preserve">0 </v>
      </c>
      <c r="G6" s="770"/>
      <c r="H6" s="771"/>
      <c r="I6" s="770" t="s">
        <v>420</v>
      </c>
      <c r="J6" s="772" t="str">
        <f>INDEX(Tbl_Neo_BerMedCont,A5,16)</f>
        <v/>
      </c>
      <c r="K6" s="772"/>
      <c r="L6" s="770"/>
      <c r="M6" s="770"/>
      <c r="N6" s="773" t="str">
        <f>IF(B4&lt;&gt;"",TRUNC(N7+O7/100-N5-O5/100),"")</f>
        <v/>
      </c>
      <c r="O6" s="774" t="str">
        <f>IF(B4&lt;&gt;"",(N7+O7/100-N5-O5/100-N6)*100,"")</f>
        <v/>
      </c>
      <c r="P6" s="793" t="s">
        <v>122</v>
      </c>
      <c r="Q6" s="117"/>
    </row>
    <row r="7" spans="1:17" ht="15.75" x14ac:dyDescent="0.25">
      <c r="A7" s="201"/>
      <c r="B7" s="763"/>
      <c r="C7" s="763"/>
      <c r="D7" s="775" t="s">
        <v>427</v>
      </c>
      <c r="E7" s="776"/>
      <c r="F7" s="777" t="str">
        <f>INDEX(Tbl_Neo_BerMedCont,A5,19)</f>
        <v/>
      </c>
      <c r="G7" s="776"/>
      <c r="H7" s="776"/>
      <c r="I7" s="778"/>
      <c r="J7" s="778"/>
      <c r="K7" s="792" t="s">
        <v>86</v>
      </c>
      <c r="L7" s="778"/>
      <c r="M7" s="778"/>
      <c r="N7" s="779" t="str">
        <f>IF(B4&lt;&gt;"",IF(Var_Neo_InfB_Cont_DubbeleHoev,IF(C4&lt;25,2*TRUNC(C4),TRUNC(C4)),TRUNC(C4)),"")</f>
        <v/>
      </c>
      <c r="O7" s="780" t="str">
        <f>IF(B4&lt;&gt;"",IF(Var_Neo_InfB_Cont_DubbeleHoev,IF(C4&lt;25,(2*C4-N7)*100,(C4-N7)*100),C4-N7),"")</f>
        <v/>
      </c>
      <c r="P7" s="793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1"/>
      <c r="G8" s="166"/>
      <c r="H8" s="166"/>
      <c r="I8" s="166"/>
      <c r="J8" s="166"/>
      <c r="K8" s="167"/>
      <c r="L8" s="166"/>
      <c r="M8" s="166"/>
      <c r="N8" s="782"/>
      <c r="O8" s="783"/>
      <c r="P8" s="117"/>
      <c r="Q8" s="117"/>
    </row>
    <row r="9" spans="1:17" ht="15.75" customHeight="1" x14ac:dyDescent="0.2">
      <c r="A9" s="784"/>
      <c r="B9" s="934" t="s">
        <v>5068</v>
      </c>
      <c r="C9" s="934"/>
      <c r="D9" s="934"/>
      <c r="E9" s="934"/>
      <c r="F9" s="934"/>
      <c r="G9" s="934"/>
      <c r="H9" s="934"/>
      <c r="I9" s="934"/>
      <c r="J9" s="935" t="s">
        <v>5303</v>
      </c>
      <c r="K9" s="935"/>
      <c r="L9" s="935"/>
      <c r="M9" s="935" t="s">
        <v>5069</v>
      </c>
      <c r="N9" s="935"/>
      <c r="O9" s="935" t="s">
        <v>5070</v>
      </c>
      <c r="P9" s="935"/>
      <c r="Q9" s="117"/>
    </row>
    <row r="10" spans="1:17" ht="15.75" customHeight="1" x14ac:dyDescent="0.2">
      <c r="A10" s="784"/>
      <c r="B10" s="931" t="str">
        <f>"Product: "&amp;INDEX(Tbl_Neo_BerMedCont,A5,20)</f>
        <v xml:space="preserve">Product: </v>
      </c>
      <c r="C10" s="931"/>
      <c r="D10" s="931"/>
      <c r="E10" s="931"/>
      <c r="F10" s="931"/>
      <c r="G10" s="931"/>
      <c r="H10" s="931"/>
      <c r="I10" s="931"/>
      <c r="J10" s="931"/>
      <c r="K10" s="931"/>
      <c r="L10" s="931"/>
      <c r="M10" s="931"/>
      <c r="N10" s="931"/>
      <c r="O10" s="931"/>
      <c r="P10" s="931"/>
      <c r="Q10" s="117"/>
    </row>
    <row r="11" spans="1:17" ht="15.75" customHeight="1" x14ac:dyDescent="0.2">
      <c r="A11" s="784"/>
      <c r="B11" s="931"/>
      <c r="C11" s="931"/>
      <c r="D11" s="931"/>
      <c r="E11" s="931"/>
      <c r="F11" s="931"/>
      <c r="G11" s="931"/>
      <c r="H11" s="931"/>
      <c r="I11" s="931"/>
      <c r="J11" s="931"/>
      <c r="K11" s="931"/>
      <c r="L11" s="931"/>
      <c r="M11" s="931"/>
      <c r="N11" s="931"/>
      <c r="O11" s="931"/>
      <c r="P11" s="931"/>
      <c r="Q11" s="117"/>
    </row>
    <row r="12" spans="1:17" ht="9.9499999999999993" customHeight="1" x14ac:dyDescent="0.2">
      <c r="A12" s="784"/>
      <c r="B12" s="931"/>
      <c r="C12" s="931"/>
      <c r="D12" s="931"/>
      <c r="E12" s="931"/>
      <c r="F12" s="931"/>
      <c r="G12" s="931"/>
      <c r="H12" s="931"/>
      <c r="I12" s="931"/>
      <c r="J12" s="931"/>
      <c r="K12" s="931"/>
      <c r="L12" s="931"/>
      <c r="M12" s="931"/>
      <c r="N12" s="931"/>
      <c r="O12" s="931"/>
      <c r="P12" s="931"/>
      <c r="Q12" s="117"/>
    </row>
    <row r="13" spans="1:17" ht="15.75" customHeight="1" x14ac:dyDescent="0.2">
      <c r="A13" s="784"/>
      <c r="B13" s="931" t="str">
        <f>"Oplosmiddel: "&amp;IFERROR( VLOOKUP(J6,Tbl_Glob_ParEnt,14,FALSE),"")</f>
        <v xml:space="preserve">Oplosmiddel: </v>
      </c>
      <c r="C13" s="931"/>
      <c r="D13" s="931"/>
      <c r="E13" s="931"/>
      <c r="F13" s="931"/>
      <c r="G13" s="931"/>
      <c r="H13" s="931"/>
      <c r="I13" s="931"/>
      <c r="J13" s="931"/>
      <c r="K13" s="931"/>
      <c r="L13" s="931"/>
      <c r="M13" s="931"/>
      <c r="N13" s="931"/>
      <c r="O13" s="931"/>
      <c r="P13" s="931"/>
      <c r="Q13" s="117"/>
    </row>
    <row r="14" spans="1:17" ht="15.75" customHeight="1" x14ac:dyDescent="0.2">
      <c r="A14" s="784"/>
      <c r="B14" s="931"/>
      <c r="C14" s="931"/>
      <c r="D14" s="931"/>
      <c r="E14" s="931"/>
      <c r="F14" s="931"/>
      <c r="G14" s="931"/>
      <c r="H14" s="931"/>
      <c r="I14" s="931"/>
      <c r="J14" s="931"/>
      <c r="K14" s="931"/>
      <c r="L14" s="931"/>
      <c r="M14" s="931"/>
      <c r="N14" s="931"/>
      <c r="O14" s="931"/>
      <c r="P14" s="931"/>
      <c r="Q14" s="117"/>
    </row>
    <row r="15" spans="1:17" ht="15.75" customHeight="1" x14ac:dyDescent="0.2">
      <c r="A15" s="784"/>
      <c r="B15" s="931"/>
      <c r="C15" s="931"/>
      <c r="D15" s="931"/>
      <c r="E15" s="931"/>
      <c r="F15" s="931"/>
      <c r="G15" s="931"/>
      <c r="H15" s="931"/>
      <c r="I15" s="931"/>
      <c r="J15" s="931"/>
      <c r="K15" s="931"/>
      <c r="L15" s="931"/>
      <c r="M15" s="931"/>
      <c r="N15" s="931"/>
      <c r="O15" s="931"/>
      <c r="P15" s="931"/>
      <c r="Q15" s="117"/>
    </row>
    <row r="16" spans="1:17" ht="9.9499999999999993" customHeight="1" x14ac:dyDescent="0.2">
      <c r="A16" s="784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90" t="str">
        <f>IF(INDEX(Tbl_Neo_BerMedCont,A5,37)&lt;1,1,INDEX(Tbl_Neo_BerMedCont,A5,37))</f>
        <v/>
      </c>
      <c r="B17" s="789" t="str">
        <f>"Aantal spuiten: "&amp;A17</f>
        <v xml:space="preserve">Aantal spuiten: </v>
      </c>
      <c r="C17" s="785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4"/>
      <c r="B18" s="650" t="s">
        <v>5045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4"/>
      <c r="B19" s="930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0"/>
      <c r="D19" s="930"/>
      <c r="E19" s="930"/>
      <c r="F19" s="930"/>
      <c r="G19" s="930"/>
      <c r="H19" s="930"/>
      <c r="I19" s="930"/>
      <c r="J19" s="930"/>
      <c r="K19" s="930"/>
      <c r="L19" s="930"/>
      <c r="M19" s="930"/>
      <c r="N19" s="930"/>
      <c r="O19" s="930"/>
      <c r="P19" s="930"/>
      <c r="Q19" s="117"/>
    </row>
    <row r="20" spans="1:17" ht="9.9499999999999993" customHeight="1" x14ac:dyDescent="0.2">
      <c r="A20" s="784"/>
      <c r="B20" s="930"/>
      <c r="C20" s="930"/>
      <c r="D20" s="930"/>
      <c r="E20" s="930"/>
      <c r="F20" s="930"/>
      <c r="G20" s="930"/>
      <c r="H20" s="930"/>
      <c r="I20" s="930"/>
      <c r="J20" s="930"/>
      <c r="K20" s="930"/>
      <c r="L20" s="930"/>
      <c r="M20" s="930"/>
      <c r="N20" s="930"/>
      <c r="O20" s="930"/>
      <c r="P20" s="930"/>
      <c r="Q20" s="117"/>
    </row>
    <row r="21" spans="1:17" ht="14.25" customHeight="1" x14ac:dyDescent="0.2">
      <c r="A21" s="784"/>
      <c r="B21" s="930"/>
      <c r="C21" s="930"/>
      <c r="D21" s="930"/>
      <c r="E21" s="930"/>
      <c r="F21" s="930"/>
      <c r="G21" s="930"/>
      <c r="H21" s="930"/>
      <c r="I21" s="930"/>
      <c r="J21" s="930"/>
      <c r="K21" s="930"/>
      <c r="L21" s="930"/>
      <c r="M21" s="930"/>
      <c r="N21" s="930"/>
      <c r="O21" s="930"/>
      <c r="P21" s="930"/>
      <c r="Q21" s="117"/>
    </row>
    <row r="22" spans="1:17" ht="14.25" customHeight="1" x14ac:dyDescent="0.2">
      <c r="A22" s="784"/>
      <c r="B22" s="930"/>
      <c r="C22" s="930"/>
      <c r="D22" s="930"/>
      <c r="E22" s="930"/>
      <c r="F22" s="930"/>
      <c r="G22" s="930"/>
      <c r="H22" s="930"/>
      <c r="I22" s="930"/>
      <c r="J22" s="930"/>
      <c r="K22" s="930"/>
      <c r="L22" s="930"/>
      <c r="M22" s="930"/>
      <c r="N22" s="930"/>
      <c r="O22" s="930"/>
      <c r="P22" s="930"/>
      <c r="Q22" s="117"/>
    </row>
    <row r="23" spans="1:17" ht="14.25" customHeight="1" x14ac:dyDescent="0.2">
      <c r="A23" s="784"/>
      <c r="B23" s="930"/>
      <c r="C23" s="930"/>
      <c r="D23" s="930"/>
      <c r="E23" s="930"/>
      <c r="F23" s="930"/>
      <c r="G23" s="930"/>
      <c r="H23" s="930"/>
      <c r="I23" s="930"/>
      <c r="J23" s="930"/>
      <c r="K23" s="930"/>
      <c r="L23" s="930"/>
      <c r="M23" s="930"/>
      <c r="N23" s="930"/>
      <c r="O23" s="930"/>
      <c r="P23" s="930"/>
      <c r="Q23" s="117"/>
    </row>
    <row r="24" spans="1:17" ht="9.9499999999999993" customHeight="1" x14ac:dyDescent="0.2">
      <c r="A24" s="784"/>
      <c r="B24" s="930"/>
      <c r="C24" s="930"/>
      <c r="D24" s="930"/>
      <c r="E24" s="930"/>
      <c r="F24" s="930"/>
      <c r="G24" s="930"/>
      <c r="H24" s="930"/>
      <c r="I24" s="930"/>
      <c r="J24" s="930"/>
      <c r="K24" s="930"/>
      <c r="L24" s="930"/>
      <c r="M24" s="930"/>
      <c r="N24" s="930"/>
      <c r="O24" s="930"/>
      <c r="P24" s="930"/>
      <c r="Q24" s="117"/>
    </row>
    <row r="25" spans="1:17" ht="14.25" customHeight="1" x14ac:dyDescent="0.2">
      <c r="A25" s="784"/>
      <c r="B25" s="930"/>
      <c r="C25" s="930"/>
      <c r="D25" s="930"/>
      <c r="E25" s="930"/>
      <c r="F25" s="930"/>
      <c r="G25" s="930"/>
      <c r="H25" s="930"/>
      <c r="I25" s="930"/>
      <c r="J25" s="930"/>
      <c r="K25" s="930"/>
      <c r="L25" s="930"/>
      <c r="M25" s="930"/>
      <c r="N25" s="930"/>
      <c r="O25" s="930"/>
      <c r="P25" s="930"/>
      <c r="Q25" s="117"/>
    </row>
    <row r="26" spans="1:17" ht="14.25" customHeight="1" x14ac:dyDescent="0.2">
      <c r="A26" s="784"/>
      <c r="B26" s="930"/>
      <c r="C26" s="930"/>
      <c r="D26" s="930"/>
      <c r="E26" s="930"/>
      <c r="F26" s="930"/>
      <c r="G26" s="930"/>
      <c r="H26" s="930"/>
      <c r="I26" s="930"/>
      <c r="J26" s="930"/>
      <c r="K26" s="930"/>
      <c r="L26" s="930"/>
      <c r="M26" s="930"/>
      <c r="N26" s="930"/>
      <c r="O26" s="930"/>
      <c r="P26" s="930"/>
      <c r="Q26" s="117"/>
    </row>
    <row r="27" spans="1:17" ht="14.25" customHeight="1" x14ac:dyDescent="0.2">
      <c r="A27" s="784"/>
      <c r="B27" s="930"/>
      <c r="C27" s="930"/>
      <c r="D27" s="930"/>
      <c r="E27" s="930"/>
      <c r="F27" s="930"/>
      <c r="G27" s="930"/>
      <c r="H27" s="930"/>
      <c r="I27" s="930"/>
      <c r="J27" s="930"/>
      <c r="K27" s="930"/>
      <c r="L27" s="930"/>
      <c r="M27" s="930"/>
      <c r="N27" s="930"/>
      <c r="O27" s="930"/>
      <c r="P27" s="930"/>
      <c r="Q27" s="117"/>
    </row>
    <row r="28" spans="1:17" ht="9.9499999999999993" customHeight="1" x14ac:dyDescent="0.2">
      <c r="A28" s="784"/>
      <c r="B28" s="930"/>
      <c r="C28" s="930"/>
      <c r="D28" s="930"/>
      <c r="E28" s="930"/>
      <c r="F28" s="930"/>
      <c r="G28" s="930"/>
      <c r="H28" s="930"/>
      <c r="I28" s="930"/>
      <c r="J28" s="930"/>
      <c r="K28" s="930"/>
      <c r="L28" s="930"/>
      <c r="M28" s="930"/>
      <c r="N28" s="930"/>
      <c r="O28" s="930"/>
      <c r="P28" s="930"/>
      <c r="Q28" s="117"/>
    </row>
    <row r="29" spans="1:17" ht="14.25" customHeight="1" x14ac:dyDescent="0.2">
      <c r="A29" s="784"/>
      <c r="B29" s="930"/>
      <c r="C29" s="930"/>
      <c r="D29" s="930"/>
      <c r="E29" s="930"/>
      <c r="F29" s="930"/>
      <c r="G29" s="930"/>
      <c r="H29" s="930"/>
      <c r="I29" s="930"/>
      <c r="J29" s="930"/>
      <c r="K29" s="930"/>
      <c r="L29" s="930"/>
      <c r="M29" s="930"/>
      <c r="N29" s="930"/>
      <c r="O29" s="930"/>
      <c r="P29" s="930"/>
      <c r="Q29" s="117"/>
    </row>
    <row r="30" spans="1:17" ht="14.25" customHeight="1" x14ac:dyDescent="0.2">
      <c r="A30" s="784"/>
      <c r="B30" s="930"/>
      <c r="C30" s="930"/>
      <c r="D30" s="930"/>
      <c r="E30" s="930"/>
      <c r="F30" s="930"/>
      <c r="G30" s="930"/>
      <c r="H30" s="930"/>
      <c r="I30" s="930"/>
      <c r="J30" s="930"/>
      <c r="K30" s="930"/>
      <c r="L30" s="930"/>
      <c r="M30" s="930"/>
      <c r="N30" s="930"/>
      <c r="O30" s="930"/>
      <c r="P30" s="930"/>
      <c r="Q30" s="117"/>
    </row>
    <row r="31" spans="1:17" ht="14.25" customHeight="1" x14ac:dyDescent="0.2">
      <c r="A31" s="784"/>
      <c r="B31" s="930"/>
      <c r="C31" s="930"/>
      <c r="D31" s="930"/>
      <c r="E31" s="930"/>
      <c r="F31" s="930"/>
      <c r="G31" s="930"/>
      <c r="H31" s="930"/>
      <c r="I31" s="930"/>
      <c r="J31" s="930"/>
      <c r="K31" s="930"/>
      <c r="L31" s="930"/>
      <c r="M31" s="930"/>
      <c r="N31" s="930"/>
      <c r="O31" s="930"/>
      <c r="P31" s="930"/>
      <c r="Q31" s="117"/>
    </row>
    <row r="32" spans="1:17" ht="9.9499999999999993" customHeight="1" x14ac:dyDescent="0.2">
      <c r="A32" s="784"/>
      <c r="B32" s="930"/>
      <c r="C32" s="930"/>
      <c r="D32" s="930"/>
      <c r="E32" s="930"/>
      <c r="F32" s="930"/>
      <c r="G32" s="930"/>
      <c r="H32" s="930"/>
      <c r="I32" s="930"/>
      <c r="J32" s="930"/>
      <c r="K32" s="930"/>
      <c r="L32" s="930"/>
      <c r="M32" s="930"/>
      <c r="N32" s="930"/>
      <c r="O32" s="930"/>
      <c r="P32" s="930"/>
      <c r="Q32" s="117"/>
    </row>
    <row r="33" spans="1:17" ht="14.25" customHeight="1" x14ac:dyDescent="0.2">
      <c r="A33" s="784"/>
      <c r="B33" s="930"/>
      <c r="C33" s="930"/>
      <c r="D33" s="930"/>
      <c r="E33" s="930"/>
      <c r="F33" s="930"/>
      <c r="G33" s="930"/>
      <c r="H33" s="930"/>
      <c r="I33" s="930"/>
      <c r="J33" s="930"/>
      <c r="K33" s="930"/>
      <c r="L33" s="930"/>
      <c r="M33" s="930"/>
      <c r="N33" s="930"/>
      <c r="O33" s="930"/>
      <c r="P33" s="930"/>
      <c r="Q33" s="117"/>
    </row>
    <row r="34" spans="1:17" ht="14.25" customHeight="1" x14ac:dyDescent="0.2">
      <c r="A34" s="784"/>
      <c r="B34" s="930"/>
      <c r="C34" s="930"/>
      <c r="D34" s="930"/>
      <c r="E34" s="930"/>
      <c r="F34" s="930"/>
      <c r="G34" s="930"/>
      <c r="H34" s="930"/>
      <c r="I34" s="930"/>
      <c r="J34" s="930"/>
      <c r="K34" s="930"/>
      <c r="L34" s="930"/>
      <c r="M34" s="930"/>
      <c r="N34" s="930"/>
      <c r="O34" s="930"/>
      <c r="P34" s="930"/>
      <c r="Q34" s="117"/>
    </row>
    <row r="35" spans="1:17" ht="14.25" customHeight="1" x14ac:dyDescent="0.2">
      <c r="A35" s="784"/>
      <c r="B35" s="930"/>
      <c r="C35" s="930"/>
      <c r="D35" s="930"/>
      <c r="E35" s="930"/>
      <c r="F35" s="930"/>
      <c r="G35" s="930"/>
      <c r="H35" s="930"/>
      <c r="I35" s="930"/>
      <c r="J35" s="930"/>
      <c r="K35" s="930"/>
      <c r="L35" s="930"/>
      <c r="M35" s="930"/>
      <c r="N35" s="930"/>
      <c r="O35" s="930"/>
      <c r="P35" s="930"/>
      <c r="Q35" s="117"/>
    </row>
    <row r="36" spans="1:17" ht="9.9499999999999993" customHeight="1" x14ac:dyDescent="0.2">
      <c r="A36" s="784"/>
      <c r="B36" s="930"/>
      <c r="C36" s="930"/>
      <c r="D36" s="930"/>
      <c r="E36" s="930"/>
      <c r="F36" s="930"/>
      <c r="G36" s="930"/>
      <c r="H36" s="930"/>
      <c r="I36" s="930"/>
      <c r="J36" s="930"/>
      <c r="K36" s="930"/>
      <c r="L36" s="930"/>
      <c r="M36" s="930"/>
      <c r="N36" s="930"/>
      <c r="O36" s="930"/>
      <c r="P36" s="930"/>
      <c r="Q36" s="117"/>
    </row>
    <row r="37" spans="1:17" ht="14.25" customHeight="1" x14ac:dyDescent="0.2">
      <c r="A37" s="784"/>
      <c r="B37" s="930"/>
      <c r="C37" s="930"/>
      <c r="D37" s="930"/>
      <c r="E37" s="930"/>
      <c r="F37" s="930"/>
      <c r="G37" s="930"/>
      <c r="H37" s="930"/>
      <c r="I37" s="930"/>
      <c r="J37" s="930"/>
      <c r="K37" s="930"/>
      <c r="L37" s="930"/>
      <c r="M37" s="930"/>
      <c r="N37" s="930"/>
      <c r="O37" s="930"/>
      <c r="P37" s="930"/>
      <c r="Q37" s="117"/>
    </row>
    <row r="38" spans="1:17" ht="14.25" customHeight="1" x14ac:dyDescent="0.2">
      <c r="A38" s="784"/>
      <c r="B38" s="930"/>
      <c r="C38" s="930"/>
      <c r="D38" s="930"/>
      <c r="E38" s="930"/>
      <c r="F38" s="930"/>
      <c r="G38" s="930"/>
      <c r="H38" s="930"/>
      <c r="I38" s="930"/>
      <c r="J38" s="930"/>
      <c r="K38" s="930"/>
      <c r="L38" s="930"/>
      <c r="M38" s="930"/>
      <c r="N38" s="930"/>
      <c r="O38" s="930"/>
      <c r="P38" s="930"/>
      <c r="Q38" s="117"/>
    </row>
    <row r="39" spans="1:17" ht="14.25" customHeight="1" x14ac:dyDescent="0.2">
      <c r="A39" s="784"/>
      <c r="B39" s="930"/>
      <c r="C39" s="930"/>
      <c r="D39" s="930"/>
      <c r="E39" s="930"/>
      <c r="F39" s="930"/>
      <c r="G39" s="930"/>
      <c r="H39" s="930"/>
      <c r="I39" s="930"/>
      <c r="J39" s="930"/>
      <c r="K39" s="930"/>
      <c r="L39" s="930"/>
      <c r="M39" s="930"/>
      <c r="N39" s="930"/>
      <c r="O39" s="930"/>
      <c r="P39" s="930"/>
      <c r="Q39" s="117"/>
    </row>
    <row r="40" spans="1:17" ht="9.75" customHeight="1" x14ac:dyDescent="0.2">
      <c r="A40" s="784"/>
      <c r="B40" s="930"/>
      <c r="C40" s="930"/>
      <c r="D40" s="930"/>
      <c r="E40" s="930"/>
      <c r="F40" s="930"/>
      <c r="G40" s="930"/>
      <c r="H40" s="930"/>
      <c r="I40" s="930"/>
      <c r="J40" s="930"/>
      <c r="K40" s="930"/>
      <c r="L40" s="930"/>
      <c r="M40" s="930"/>
      <c r="N40" s="930"/>
      <c r="O40" s="930"/>
      <c r="P40" s="930"/>
      <c r="Q40" s="117"/>
    </row>
    <row r="41" spans="1:17" ht="14.25" customHeight="1" x14ac:dyDescent="0.2">
      <c r="A41" s="784"/>
      <c r="B41" s="930"/>
      <c r="C41" s="930"/>
      <c r="D41" s="930"/>
      <c r="E41" s="930"/>
      <c r="F41" s="930"/>
      <c r="G41" s="930"/>
      <c r="H41" s="930"/>
      <c r="I41" s="930"/>
      <c r="J41" s="930"/>
      <c r="K41" s="930"/>
      <c r="L41" s="930"/>
      <c r="M41" s="930"/>
      <c r="N41" s="930"/>
      <c r="O41" s="930"/>
      <c r="P41" s="930"/>
      <c r="Q41" s="117"/>
    </row>
    <row r="42" spans="1:17" ht="14.25" customHeight="1" x14ac:dyDescent="0.2">
      <c r="A42" s="784"/>
      <c r="B42" s="930"/>
      <c r="C42" s="930"/>
      <c r="D42" s="930"/>
      <c r="E42" s="930"/>
      <c r="F42" s="930"/>
      <c r="G42" s="930"/>
      <c r="H42" s="930"/>
      <c r="I42" s="930"/>
      <c r="J42" s="930"/>
      <c r="K42" s="930"/>
      <c r="L42" s="930"/>
      <c r="M42" s="930"/>
      <c r="N42" s="930"/>
      <c r="O42" s="930"/>
      <c r="P42" s="930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8">
        <v>0</v>
      </c>
      <c r="K44" s="788">
        <v>1</v>
      </c>
      <c r="Q44" s="788">
        <v>2</v>
      </c>
    </row>
    <row r="45" spans="1:17" s="158" customFormat="1" ht="12" customHeight="1" x14ac:dyDescent="0.2">
      <c r="A45" s="929">
        <f ca="1">IF(E44&lt;=$A$17,TODAY(),"")</f>
        <v>42989</v>
      </c>
      <c r="B45" s="929"/>
      <c r="C45" s="927">
        <f>IF(E44&lt;=$A$17,$O$1,"")</f>
        <v>0</v>
      </c>
      <c r="D45" s="927"/>
      <c r="F45" s="125"/>
      <c r="G45" s="929">
        <f ca="1">IF(K44&lt;=$A$17,TODAY(),"")</f>
        <v>42989</v>
      </c>
      <c r="H45" s="929"/>
      <c r="I45" s="927">
        <f>IF(K44&lt;=$A$17,$O$1,"")</f>
        <v>0</v>
      </c>
      <c r="J45" s="927"/>
      <c r="L45" s="125"/>
      <c r="M45" s="929">
        <f ca="1">IF(Q44&lt;=$A$17,TODAY(),"")</f>
        <v>42989</v>
      </c>
      <c r="N45" s="929"/>
      <c r="O45" s="927">
        <f>IF(Q44&lt;=$A$17,$O$1,"")</f>
        <v>0</v>
      </c>
      <c r="P45" s="927"/>
    </row>
    <row r="46" spans="1:17" ht="12" customHeight="1" x14ac:dyDescent="0.2">
      <c r="A46" s="921" t="str">
        <f>IF(E44&lt;=$A$17,$D$2,"")</f>
        <v xml:space="preserve"> </v>
      </c>
      <c r="B46" s="921"/>
      <c r="C46" s="921"/>
      <c r="D46" s="921"/>
      <c r="E46" s="921"/>
      <c r="F46" s="125"/>
      <c r="G46" s="921" t="str">
        <f>IF(K44&lt;=$A$17,$D$2,"")</f>
        <v xml:space="preserve"> </v>
      </c>
      <c r="H46" s="921"/>
      <c r="I46" s="921"/>
      <c r="J46" s="921"/>
      <c r="K46" s="921"/>
      <c r="L46" s="125"/>
      <c r="M46" s="921" t="str">
        <f>IF(Q44&lt;=$A$17,$D$2,"")</f>
        <v xml:space="preserve"> </v>
      </c>
      <c r="N46" s="921"/>
      <c r="O46" s="921"/>
      <c r="P46" s="921"/>
      <c r="Q46" s="921"/>
    </row>
    <row r="47" spans="1:17" ht="12" customHeight="1" x14ac:dyDescent="0.2">
      <c r="A47" s="927" t="str">
        <f>IF(E44&lt;=$A$17,$D$5&amp;" "&amp;IF(Var_Neo_InfB_Cont_DubbeleHoev,$G$5/2,$G$5)&amp;" "&amp;$H$5,"")</f>
        <v xml:space="preserve"> 0 </v>
      </c>
      <c r="B47" s="927"/>
      <c r="C47" s="927"/>
      <c r="D47" s="927"/>
      <c r="E47" s="927"/>
      <c r="F47" s="125"/>
      <c r="G47" s="927" t="str">
        <f>IF(K44&lt;=$A$17,$D$5&amp;" "&amp;IF(Var_Neo_InfB_Cont_DubbeleHoev,$G$5/2,$G$5)&amp;" "&amp;$H$5,"")</f>
        <v xml:space="preserve"> 0 </v>
      </c>
      <c r="H47" s="927"/>
      <c r="I47" s="927"/>
      <c r="J47" s="927"/>
      <c r="K47" s="927"/>
      <c r="L47" s="125"/>
      <c r="M47" s="927" t="str">
        <f>IF(Q44&lt;=$A$17,$D$5&amp;" "&amp;IF(Var_Neo_InfB_Cont_DubbeleHoev,$G$5/2,$G$5)&amp;" "&amp;$H$5,"")</f>
        <v xml:space="preserve"> 0 </v>
      </c>
      <c r="N47" s="927"/>
      <c r="O47" s="927"/>
      <c r="P47" s="927"/>
      <c r="Q47" s="927"/>
    </row>
    <row r="48" spans="1:17" ht="12" customHeight="1" x14ac:dyDescent="0.2">
      <c r="A48" s="927" t="e">
        <f>IF(E44&lt;=$A$17,$I$6&amp;" "&amp;IF(Var_Neo_InfB_Cont_DubbeleHoev,($N$7+$O$7/10)/2,$N$7+$O$7/10)&amp;" ml "&amp;$J$6&amp;" "&amp;$K$6,"")</f>
        <v>#VALUE!</v>
      </c>
      <c r="B48" s="927"/>
      <c r="C48" s="927"/>
      <c r="D48" s="928" t="str">
        <f>IF(E44&lt;=$A$17,"(12 ml extra)","")</f>
        <v>(12 ml extra)</v>
      </c>
      <c r="E48" s="928"/>
      <c r="F48" s="125"/>
      <c r="G48" s="927" t="e">
        <f>IF(K44&lt;=$A$17,$I$6&amp;" "&amp;IF(Var_Neo_InfB_Cont_DubbeleHoev,($N$7+$O$7/10)/2,$N$7+$O$7/10)&amp;" ml "&amp;$J$6&amp;" "&amp;$K$6,"")</f>
        <v>#VALUE!</v>
      </c>
      <c r="H48" s="927"/>
      <c r="I48" s="927"/>
      <c r="J48" s="928" t="str">
        <f>IF(K44&lt;=$A$17,"(12 ml extra)","")</f>
        <v>(12 ml extra)</v>
      </c>
      <c r="K48" s="928"/>
      <c r="L48" s="125"/>
      <c r="M48" s="927" t="e">
        <f>IF(Q44&lt;=$A$17,$I$6&amp;" "&amp;IF(Var_Neo_InfB_Cont_DubbeleHoev,($N$7+$O$7/10)/2,$N$7+$O$7/10)&amp;" ml "&amp;$J$6&amp;" "&amp;$K$6,"")</f>
        <v>#VALUE!</v>
      </c>
      <c r="N48" s="927"/>
      <c r="O48" s="927"/>
      <c r="P48" s="928" t="str">
        <f>IF(Q44&lt;=$A$17,"(12 ml extra)","")</f>
        <v>(12 ml extra)</v>
      </c>
      <c r="Q48" s="928"/>
    </row>
    <row r="49" spans="1:17" ht="12" customHeight="1" x14ac:dyDescent="0.2">
      <c r="A49" s="927" t="e">
        <f>IF(E44&lt;=$A$17,$D$6,"")</f>
        <v>#VALUE!</v>
      </c>
      <c r="B49" s="927"/>
      <c r="C49" s="928" t="str">
        <f>IF(E44&lt;=$A$17,$F$6,"")</f>
        <v xml:space="preserve">0 </v>
      </c>
      <c r="D49" s="928"/>
      <c r="E49" s="928"/>
      <c r="F49" s="125"/>
      <c r="G49" s="927" t="e">
        <f>IF(K44&lt;=$A$17,$D$6,"")</f>
        <v>#VALUE!</v>
      </c>
      <c r="H49" s="927"/>
      <c r="I49" s="928" t="str">
        <f>IF(K44&lt;=$A$17,$F$6,"")</f>
        <v xml:space="preserve">0 </v>
      </c>
      <c r="J49" s="928"/>
      <c r="K49" s="928"/>
      <c r="L49" s="125"/>
      <c r="M49" s="927" t="e">
        <f>IF(Q44&lt;=$A$17,$D$6,"")</f>
        <v>#VALUE!</v>
      </c>
      <c r="N49" s="927"/>
      <c r="O49" s="928" t="str">
        <f>IF(Q44&lt;=$A$17,$F$6,"")</f>
        <v xml:space="preserve">0 </v>
      </c>
      <c r="P49" s="928"/>
      <c r="Q49" s="928"/>
    </row>
    <row r="50" spans="1:17" ht="12" customHeight="1" x14ac:dyDescent="0.2">
      <c r="A50" s="125"/>
      <c r="B50" s="125"/>
      <c r="C50" s="125" t="str">
        <f>IF(E44&lt;=$A$17,"Exp:","")</f>
        <v>Exp:</v>
      </c>
      <c r="D50" s="926">
        <f ca="1">IF(E44&lt;=$A$17,TODAY()+1,"")</f>
        <v>42990</v>
      </c>
      <c r="E50" s="926"/>
      <c r="F50" s="125"/>
      <c r="G50" s="125"/>
      <c r="H50" s="125"/>
      <c r="I50" s="125" t="str">
        <f>IF(K44&lt;=$A$17,"Exp:","")</f>
        <v>Exp:</v>
      </c>
      <c r="J50" s="926">
        <f ca="1">IF(K44&lt;=$A$17,TODAY()+1,"")</f>
        <v>42990</v>
      </c>
      <c r="K50" s="926"/>
      <c r="L50" s="786"/>
      <c r="M50" s="125"/>
      <c r="N50" s="125"/>
      <c r="O50" s="125" t="str">
        <f>IF(Q44&lt;=$A$17,"Exp:","")</f>
        <v>Exp:</v>
      </c>
      <c r="P50" s="926">
        <f ca="1">IF(Q44&lt;=$A$17,TODAY()+1,"")</f>
        <v>42990</v>
      </c>
      <c r="Q50" s="926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8">
        <v>3</v>
      </c>
      <c r="F55" s="125"/>
      <c r="G55" s="125"/>
      <c r="H55" s="125"/>
      <c r="I55" s="125"/>
      <c r="J55" s="125"/>
      <c r="K55" s="788">
        <v>4</v>
      </c>
      <c r="L55" s="125"/>
      <c r="M55" s="125"/>
      <c r="N55" s="125"/>
      <c r="O55" s="125"/>
      <c r="P55" s="125"/>
      <c r="Q55" s="788">
        <v>5</v>
      </c>
    </row>
    <row r="56" spans="1:17" ht="12" customHeight="1" x14ac:dyDescent="0.2">
      <c r="A56" s="929">
        <f ca="1">IF(E55&lt;=$A$17,TODAY(),"")</f>
        <v>42989</v>
      </c>
      <c r="B56" s="929"/>
      <c r="C56" s="927">
        <f>IF(E55&lt;=$A$17,$O$1,"")</f>
        <v>0</v>
      </c>
      <c r="D56" s="927"/>
      <c r="F56" s="125"/>
      <c r="G56" s="929">
        <f ca="1">IF(K55&lt;=$A$17,TODAY(),"")</f>
        <v>42989</v>
      </c>
      <c r="H56" s="929"/>
      <c r="I56" s="927">
        <f>IF(K55&lt;=$A$17,$O$1,"")</f>
        <v>0</v>
      </c>
      <c r="J56" s="927"/>
      <c r="L56" s="125"/>
      <c r="M56" s="929">
        <f ca="1">IF(Q55&lt;=$A$17,TODAY(),"")</f>
        <v>42989</v>
      </c>
      <c r="N56" s="929"/>
      <c r="O56" s="927">
        <f>IF(Q55&lt;=$A$17,$O$1,"")</f>
        <v>0</v>
      </c>
      <c r="P56" s="927"/>
    </row>
    <row r="57" spans="1:17" ht="12" customHeight="1" x14ac:dyDescent="0.2">
      <c r="A57" s="921" t="str">
        <f>IF(E55&lt;=$A$17,$D$2,"")</f>
        <v xml:space="preserve"> </v>
      </c>
      <c r="B57" s="921"/>
      <c r="C57" s="921"/>
      <c r="D57" s="921"/>
      <c r="E57" s="921"/>
      <c r="F57" s="125"/>
      <c r="G57" s="921" t="str">
        <f>IF(K55&lt;=$A$17,$D$2,"")</f>
        <v xml:space="preserve"> </v>
      </c>
      <c r="H57" s="921"/>
      <c r="I57" s="921"/>
      <c r="J57" s="921"/>
      <c r="K57" s="921"/>
      <c r="L57" s="125"/>
      <c r="M57" s="921" t="str">
        <f>IF(Q55&lt;=$A$17,$D$2,"")</f>
        <v xml:space="preserve"> </v>
      </c>
      <c r="N57" s="921"/>
      <c r="O57" s="921"/>
      <c r="P57" s="921"/>
      <c r="Q57" s="921"/>
    </row>
    <row r="58" spans="1:17" ht="12" customHeight="1" x14ac:dyDescent="0.2">
      <c r="A58" s="927" t="str">
        <f>IF(E55&lt;=$A$17,$D$5&amp;" "&amp;IF(Var_Neo_InfB_Cont_DubbeleHoev,$G$5/2,$G$5)&amp;" "&amp;$H$5,"")</f>
        <v xml:space="preserve"> 0 </v>
      </c>
      <c r="B58" s="927"/>
      <c r="C58" s="927"/>
      <c r="D58" s="927"/>
      <c r="E58" s="927"/>
      <c r="F58" s="125"/>
      <c r="G58" s="927" t="str">
        <f>IF(K55&lt;=$A$17,$D$5&amp;" "&amp;IF(Var_Neo_InfB_Cont_DubbeleHoev,$G$5/2,$G$5)&amp;" "&amp;$H$5,"")</f>
        <v xml:space="preserve"> 0 </v>
      </c>
      <c r="H58" s="927"/>
      <c r="I58" s="927"/>
      <c r="J58" s="927"/>
      <c r="K58" s="927"/>
      <c r="L58" s="125"/>
      <c r="M58" s="927" t="str">
        <f>IF(Q55&lt;=$A$17,$D$5&amp;" "&amp;IF(Var_Neo_InfB_Cont_DubbeleHoev,$G$5/2,$G$5)&amp;" "&amp;$H$5,"")</f>
        <v xml:space="preserve"> 0 </v>
      </c>
      <c r="N58" s="927"/>
      <c r="O58" s="927"/>
      <c r="P58" s="927"/>
      <c r="Q58" s="927"/>
    </row>
    <row r="59" spans="1:17" ht="12" customHeight="1" x14ac:dyDescent="0.2">
      <c r="A59" s="927" t="e">
        <f>IF(E55&lt;=$A$17,$I$6&amp;" "&amp;IF(Var_Neo_InfB_Cont_DubbeleHoev,($N$7+$O$7/10)/2,$N$7+$O$7/10)&amp;" ml "&amp;$J$6&amp;" "&amp;$K$6,"")</f>
        <v>#VALUE!</v>
      </c>
      <c r="B59" s="927"/>
      <c r="C59" s="927"/>
      <c r="D59" s="928" t="str">
        <f>IF(E55&lt;=$A$17,"(12 ml extra)","")</f>
        <v>(12 ml extra)</v>
      </c>
      <c r="E59" s="928"/>
      <c r="F59" s="125"/>
      <c r="G59" s="927" t="e">
        <f>IF(K55&lt;=$A$17,$I$6&amp;" "&amp;IF(Var_Neo_InfB_Cont_DubbeleHoev,($N$7+$O$7/10)/2,$N$7+$O$7/10)&amp;" ml "&amp;$J$6&amp;" "&amp;$K$6,"")</f>
        <v>#VALUE!</v>
      </c>
      <c r="H59" s="927"/>
      <c r="I59" s="927"/>
      <c r="J59" s="928" t="str">
        <f>IF(K55&lt;=$A$17,"(12 ml extra)","")</f>
        <v>(12 ml extra)</v>
      </c>
      <c r="K59" s="928"/>
      <c r="L59" s="125"/>
      <c r="M59" s="927" t="e">
        <f>IF(Q55&lt;=$A$17,$I$6&amp;" "&amp;IF(Var_Neo_InfB_Cont_DubbeleHoev,($N$7+$O$7/10)/2,$N$7+$O$7/10)&amp;" ml "&amp;$J$6&amp;" "&amp;$K$6,"")</f>
        <v>#VALUE!</v>
      </c>
      <c r="N59" s="927"/>
      <c r="O59" s="927"/>
      <c r="P59" s="928" t="str">
        <f>IF(Q55&lt;=$A$17,"(12 ml extra)","")</f>
        <v>(12 ml extra)</v>
      </c>
      <c r="Q59" s="928"/>
    </row>
    <row r="60" spans="1:17" ht="12" customHeight="1" x14ac:dyDescent="0.2">
      <c r="A60" s="927" t="e">
        <f>IF(E55&lt;=$A$17,$D$6,"")</f>
        <v>#VALUE!</v>
      </c>
      <c r="B60" s="927"/>
      <c r="C60" s="928" t="str">
        <f>IF(E55&lt;=$A$17,$F$6,"")</f>
        <v xml:space="preserve">0 </v>
      </c>
      <c r="D60" s="928"/>
      <c r="E60" s="928"/>
      <c r="F60" s="125"/>
      <c r="G60" s="927" t="e">
        <f>IF(K55&lt;=$A$17,$D$6,"")</f>
        <v>#VALUE!</v>
      </c>
      <c r="H60" s="927"/>
      <c r="I60" s="928" t="str">
        <f>IF(K55&lt;=$A$17,$F$6,"")</f>
        <v xml:space="preserve">0 </v>
      </c>
      <c r="J60" s="928"/>
      <c r="K60" s="928"/>
      <c r="L60" s="125"/>
      <c r="M60" s="927" t="e">
        <f>IF(Q55&lt;=$A$17,$D$6,"")</f>
        <v>#VALUE!</v>
      </c>
      <c r="N60" s="927"/>
      <c r="O60" s="928" t="str">
        <f>IF(Q55&lt;=$A$17,$F$6,"")</f>
        <v xml:space="preserve">0 </v>
      </c>
      <c r="P60" s="928"/>
      <c r="Q60" s="928"/>
    </row>
    <row r="61" spans="1:17" ht="12" customHeight="1" x14ac:dyDescent="0.2">
      <c r="A61" s="927"/>
      <c r="B61" s="927"/>
      <c r="C61" s="125" t="str">
        <f>IF(E55&lt;=$A$17,"Exp:","")</f>
        <v>Exp:</v>
      </c>
      <c r="D61" s="926">
        <f ca="1">IF(E55&lt;=$A$17,TODAY()+1,"")</f>
        <v>42990</v>
      </c>
      <c r="E61" s="926"/>
      <c r="F61" s="786"/>
      <c r="G61" s="927"/>
      <c r="H61" s="927"/>
      <c r="I61" s="125" t="str">
        <f>IF(K55&lt;=$A$17,"Exp:","")</f>
        <v>Exp:</v>
      </c>
      <c r="J61" s="926">
        <f ca="1">IF(K55&lt;=$A$17,TODAY()+1,"")</f>
        <v>42990</v>
      </c>
      <c r="K61" s="926"/>
      <c r="L61" s="786"/>
      <c r="M61" s="927"/>
      <c r="N61" s="927"/>
      <c r="O61" s="125" t="str">
        <f>IF(Q55&lt;=$A$17,"Exp:","")</f>
        <v>Exp:</v>
      </c>
      <c r="P61" s="926">
        <f ca="1">IF(Q55&lt;=$A$17,TODAY()+1,"")</f>
        <v>42990</v>
      </c>
      <c r="Q61" s="926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48" t="str">
        <f ca="1">Txt_Pat_GeboorteDat</f>
        <v/>
      </c>
      <c r="F2" s="848"/>
      <c r="G2" s="267" t="str">
        <f>Txt_Pat_Gewicht</f>
        <v>Gewicht:</v>
      </c>
      <c r="H2" s="590"/>
      <c r="O2" s="590" t="s">
        <v>138</v>
      </c>
      <c r="Q2" s="846"/>
      <c r="R2" s="846"/>
      <c r="S2" s="846"/>
      <c r="T2" s="846"/>
      <c r="U2" s="846"/>
      <c r="V2" s="846"/>
      <c r="X2" s="584" t="s">
        <v>235</v>
      </c>
      <c r="AA2" s="847">
        <f ca="1">TODAY()</f>
        <v>42989</v>
      </c>
      <c r="AB2" s="847"/>
      <c r="AC2" s="847"/>
      <c r="AD2" s="847"/>
      <c r="AE2" s="84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49">
        <f ca="1">TODAY()</f>
        <v>42989</v>
      </c>
      <c r="AB25" s="849"/>
      <c r="AC25" s="849"/>
      <c r="AD25" s="849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1920</vt:i4>
      </vt:variant>
    </vt:vector>
  </HeadingPairs>
  <TitlesOfParts>
    <vt:vector size="1982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2017-09-01T17:18:05Z</cp:lastPrinted>
  <dcterms:created xsi:type="dcterms:W3CDTF">2000-03-04T00:29:05Z</dcterms:created>
  <dcterms:modified xsi:type="dcterms:W3CDTF">2017-09-11T10:07:37Z</dcterms:modified>
</cp:coreProperties>
</file>