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0" windowWidth="19230" windowHeight="2730" tabRatio="912" firstSheet="1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TblMedOpdr" sheetId="89" r:id="rId6"/>
    <sheet name="GlobBerLab" sheetId="86" r:id="rId7"/>
    <sheet name="GlobSettings" sheetId="75" r:id="rId8"/>
    <sheet name="GlobNames" sheetId="77" r:id="rId9"/>
    <sheet name="GlobBerConv" sheetId="25" r:id="rId10"/>
    <sheet name="GlobTblParEnt" sheetId="80" r:id="rId11"/>
    <sheet name="GlobTblEnt" sheetId="68" r:id="rId12"/>
    <sheet name="GlobBerNorm" sheetId="19" r:id="rId13"/>
    <sheet name="GlobBerSql" sheetId="88" r:id="rId14"/>
    <sheet name="GlobTemp" sheetId="7" r:id="rId15"/>
    <sheet name="Patient--&gt;" sheetId="65" r:id="rId16"/>
    <sheet name="PatText" sheetId="9" r:id="rId17"/>
    <sheet name="PatData" sheetId="8" r:id="rId18"/>
    <sheet name="PatDetails" sheetId="6" r:id="rId19"/>
    <sheet name="Pediatrie--&gt;" sheetId="63" r:id="rId20"/>
    <sheet name="PedGuiMedIV" sheetId="10" r:id="rId21"/>
    <sheet name="PedBerMedIV" sheetId="12" r:id="rId22"/>
    <sheet name="PedTblMedIV" sheetId="11" r:id="rId23"/>
    <sheet name="PedGuiLijnPM" sheetId="17" r:id="rId24"/>
    <sheet name="PedBerIVenPM" sheetId="18" r:id="rId25"/>
    <sheet name="PedTblIV" sheetId="70" r:id="rId26"/>
    <sheet name="PedGuiEntTPN" sheetId="20" r:id="rId27"/>
    <sheet name="PedBerEnt" sheetId="27" r:id="rId28"/>
    <sheet name="PedBerTPN" sheetId="21" r:id="rId29"/>
    <sheet name="PedBerTot" sheetId="24" r:id="rId30"/>
    <sheet name="PedTblParEnt" sheetId="81" r:id="rId31"/>
    <sheet name="PedTblEnt" sheetId="26" r:id="rId32"/>
    <sheet name="PedGuiLab" sheetId="58" r:id="rId33"/>
    <sheet name="PedBerLab" sheetId="57" r:id="rId34"/>
    <sheet name="PedGuiAfspr" sheetId="60" r:id="rId35"/>
    <sheet name="PedBerAfspr" sheetId="59" r:id="rId36"/>
    <sheet name="PedTblAfspr" sheetId="51" r:id="rId37"/>
    <sheet name="PedGuiAcuut" sheetId="3" r:id="rId38"/>
    <sheet name="PedTblLengte" sheetId="1" r:id="rId39"/>
    <sheet name="PedTblGew" sheetId="2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r:id="rId48"/>
    <sheet name="NeoGuiInfB" sheetId="39" r:id="rId49"/>
    <sheet name="NeoBerInfB" sheetId="45" r:id="rId50"/>
    <sheet name="NeoDataInfB" sheetId="78" r:id="rId51"/>
    <sheet name="NeoPrtWerkbr" sheetId="74" r:id="rId52"/>
    <sheet name="NeoTblMedIV" sheetId="71" r:id="rId53"/>
    <sheet name="NeoBerAdvies" sheetId="40" r:id="rId54"/>
    <sheet name="NeoTblEnt" sheetId="79" r:id="rId55"/>
    <sheet name="NeoTblLijst" sheetId="42" r:id="rId56"/>
    <sheet name="NeoGuiAfspr" sheetId="50" r:id="rId57"/>
    <sheet name="NeoBerAfspr" sheetId="52" r:id="rId58"/>
    <sheet name="NeoGuiLab" sheetId="56" r:id="rId59"/>
    <sheet name="NeoBerLab" sheetId="55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DB_DatabaseBusy">GlobSettings!$T$2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ProdDB">GlobSettings!$B$15</definedName>
    <definedName name="SettingProdServer">GlobSettings!$B$14</definedName>
    <definedName name="SettingServer">GlobSettings!$B$12</definedName>
    <definedName name="SettingTestDB">GlobSettings!$B$13</definedName>
    <definedName name="SettingTestLogDir">GlobSettings!$B$7</definedName>
    <definedName name="SettingTestServer">GlobSettings!$B$12</definedName>
    <definedName name="SettingUseDatabase">GlobSettings!$B$11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PatData!$A$1:$P$793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K3" i="50"/>
  <c r="J12" i="39"/>
  <c r="J3" i="60"/>
  <c r="O3" i="58"/>
  <c r="N3" i="20"/>
  <c r="N3" i="17"/>
  <c r="T3" i="13"/>
  <c r="M3" i="10"/>
  <c r="D2385" i="77"/>
  <c r="D2384" i="77"/>
  <c r="D2383" i="77"/>
  <c r="D2382" i="77"/>
  <c r="D2381" i="77"/>
  <c r="D2380" i="77"/>
  <c r="D2379" i="77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D1" i="71"/>
  <c r="E1" i="71"/>
  <c r="F1" i="71"/>
  <c r="G1" i="71"/>
  <c r="H1" i="71"/>
  <c r="I1" i="71"/>
  <c r="J1" i="71"/>
  <c r="K1" i="71"/>
  <c r="L1" i="71"/>
  <c r="M1" i="71"/>
  <c r="N1" i="71"/>
  <c r="O1" i="71"/>
  <c r="P1" i="71"/>
  <c r="Q1" i="71"/>
  <c r="R1" i="71"/>
  <c r="S1" i="71"/>
  <c r="T1" i="71"/>
  <c r="C1" i="71"/>
  <c r="G13" i="82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3" i="6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AK18" i="9"/>
  <c r="AI18" i="9"/>
  <c r="AG18" i="9"/>
  <c r="AE18" i="9"/>
  <c r="G18" i="9"/>
  <c r="I18" i="9"/>
  <c r="K18" i="9"/>
  <c r="M18" i="9"/>
  <c r="X2" i="14"/>
  <c r="O18" i="9"/>
  <c r="J2" i="14"/>
  <c r="H2" i="14"/>
  <c r="K2" i="14"/>
  <c r="Y2" i="14"/>
  <c r="Q18" i="9"/>
  <c r="Z2" i="14"/>
  <c r="S18" i="9"/>
  <c r="M2" i="14"/>
  <c r="N2" i="14"/>
  <c r="AO2" i="14"/>
  <c r="U18" i="9"/>
  <c r="Q2" i="14"/>
  <c r="AA2" i="14"/>
  <c r="W18" i="9"/>
  <c r="AB2" i="14"/>
  <c r="Y18" i="9"/>
  <c r="AC2" i="14"/>
  <c r="AA18" i="9"/>
  <c r="AC18" i="9"/>
  <c r="B18" i="9"/>
  <c r="C18" i="9"/>
  <c r="AK19" i="9"/>
  <c r="AI19" i="9"/>
  <c r="AG19" i="9"/>
  <c r="AE19" i="9"/>
  <c r="G19" i="9"/>
  <c r="I19" i="9"/>
  <c r="K19" i="9"/>
  <c r="M19" i="9"/>
  <c r="X3" i="14"/>
  <c r="O19" i="9"/>
  <c r="J3" i="14"/>
  <c r="H3" i="14"/>
  <c r="K3" i="14"/>
  <c r="Y3" i="14"/>
  <c r="Q19" i="9"/>
  <c r="Z3" i="14"/>
  <c r="S19" i="9"/>
  <c r="M3" i="14"/>
  <c r="N3" i="14"/>
  <c r="AO3" i="14"/>
  <c r="U19" i="9"/>
  <c r="Q3" i="14"/>
  <c r="AA3" i="14"/>
  <c r="W19" i="9"/>
  <c r="AB3" i="14"/>
  <c r="Y19" i="9"/>
  <c r="AC3" i="14"/>
  <c r="AA19" i="9"/>
  <c r="AC19" i="9"/>
  <c r="B19" i="9"/>
  <c r="C19" i="9"/>
  <c r="AK20" i="9"/>
  <c r="AI20" i="9"/>
  <c r="AG20" i="9"/>
  <c r="AE20" i="9"/>
  <c r="G20" i="9"/>
  <c r="I20" i="9"/>
  <c r="K20" i="9"/>
  <c r="M20" i="9"/>
  <c r="X4" i="14"/>
  <c r="O20" i="9"/>
  <c r="J4" i="14"/>
  <c r="H4" i="14"/>
  <c r="K4" i="14"/>
  <c r="Y4" i="14"/>
  <c r="Q20" i="9"/>
  <c r="Z4" i="14"/>
  <c r="S20" i="9"/>
  <c r="M4" i="14"/>
  <c r="N4" i="14"/>
  <c r="AO4" i="14"/>
  <c r="U20" i="9"/>
  <c r="Q4" i="14"/>
  <c r="AA4" i="14"/>
  <c r="W20" i="9"/>
  <c r="AB4" i="14"/>
  <c r="Y20" i="9"/>
  <c r="AC4" i="14"/>
  <c r="AA20" i="9"/>
  <c r="AC20" i="9"/>
  <c r="B20" i="9"/>
  <c r="C20" i="9"/>
  <c r="AK21" i="9"/>
  <c r="AI21" i="9"/>
  <c r="AG21" i="9"/>
  <c r="AE21" i="9"/>
  <c r="G21" i="9"/>
  <c r="I21" i="9"/>
  <c r="K21" i="9"/>
  <c r="M21" i="9"/>
  <c r="X5" i="14"/>
  <c r="O21" i="9"/>
  <c r="J5" i="14"/>
  <c r="H5" i="14"/>
  <c r="K5" i="14"/>
  <c r="Y5" i="14"/>
  <c r="Q21" i="9"/>
  <c r="Z5" i="14"/>
  <c r="S21" i="9"/>
  <c r="AO5" i="14"/>
  <c r="U21" i="9"/>
  <c r="Q5" i="14"/>
  <c r="AA5" i="14"/>
  <c r="W21" i="9"/>
  <c r="AB5" i="14"/>
  <c r="Y21" i="9"/>
  <c r="AC5" i="14"/>
  <c r="AA21" i="9"/>
  <c r="AC21" i="9"/>
  <c r="B21" i="9"/>
  <c r="C21" i="9"/>
  <c r="AK22" i="9"/>
  <c r="AI22" i="9"/>
  <c r="AG22" i="9"/>
  <c r="AE22" i="9"/>
  <c r="G22" i="9"/>
  <c r="I22" i="9"/>
  <c r="K22" i="9"/>
  <c r="M22" i="9"/>
  <c r="X6" i="14"/>
  <c r="O22" i="9"/>
  <c r="J6" i="14"/>
  <c r="H6" i="14"/>
  <c r="K6" i="14"/>
  <c r="Y6" i="14"/>
  <c r="Q22" i="9"/>
  <c r="Z6" i="14"/>
  <c r="S22" i="9"/>
  <c r="AO6" i="14"/>
  <c r="U22" i="9"/>
  <c r="Q6" i="14"/>
  <c r="AA6" i="14"/>
  <c r="W22" i="9"/>
  <c r="AB6" i="14"/>
  <c r="Y22" i="9"/>
  <c r="AC6" i="14"/>
  <c r="AA22" i="9"/>
  <c r="AC22" i="9"/>
  <c r="B22" i="9"/>
  <c r="C22" i="9"/>
  <c r="AK23" i="9"/>
  <c r="AI23" i="9"/>
  <c r="AG23" i="9"/>
  <c r="AE23" i="9"/>
  <c r="G23" i="9"/>
  <c r="I23" i="9"/>
  <c r="K23" i="9"/>
  <c r="M23" i="9"/>
  <c r="X7" i="14"/>
  <c r="O23" i="9"/>
  <c r="J7" i="14"/>
  <c r="H7" i="14"/>
  <c r="K7" i="14"/>
  <c r="Y7" i="14"/>
  <c r="Q23" i="9"/>
  <c r="Z7" i="14"/>
  <c r="S23" i="9"/>
  <c r="AO7" i="14"/>
  <c r="U23" i="9"/>
  <c r="Q7" i="14"/>
  <c r="AA7" i="14"/>
  <c r="W23" i="9"/>
  <c r="AB7" i="14"/>
  <c r="Y23" i="9"/>
  <c r="AC7" i="14"/>
  <c r="AA23" i="9"/>
  <c r="AC23" i="9"/>
  <c r="B23" i="9"/>
  <c r="C23" i="9"/>
  <c r="AK24" i="9"/>
  <c r="AI24" i="9"/>
  <c r="AG24" i="9"/>
  <c r="AE24" i="9"/>
  <c r="G24" i="9"/>
  <c r="I24" i="9"/>
  <c r="K24" i="9"/>
  <c r="M24" i="9"/>
  <c r="X8" i="14"/>
  <c r="O24" i="9"/>
  <c r="J8" i="14"/>
  <c r="H8" i="14"/>
  <c r="K8" i="14"/>
  <c r="Y8" i="14"/>
  <c r="Q24" i="9"/>
  <c r="Z8" i="14"/>
  <c r="S24" i="9"/>
  <c r="AO8" i="14"/>
  <c r="U24" i="9"/>
  <c r="Q8" i="14"/>
  <c r="AA8" i="14"/>
  <c r="W24" i="9"/>
  <c r="AB8" i="14"/>
  <c r="Y24" i="9"/>
  <c r="AC8" i="14"/>
  <c r="AA24" i="9"/>
  <c r="AC24" i="9"/>
  <c r="B24" i="9"/>
  <c r="C24" i="9"/>
  <c r="AK25" i="9"/>
  <c r="AI25" i="9"/>
  <c r="AG25" i="9"/>
  <c r="AE25" i="9"/>
  <c r="G25" i="9"/>
  <c r="I25" i="9"/>
  <c r="K25" i="9"/>
  <c r="M25" i="9"/>
  <c r="X9" i="14"/>
  <c r="O25" i="9"/>
  <c r="J9" i="14"/>
  <c r="H9" i="14"/>
  <c r="K9" i="14"/>
  <c r="Y9" i="14"/>
  <c r="Q25" i="9"/>
  <c r="Z9" i="14"/>
  <c r="S25" i="9"/>
  <c r="AO9" i="14"/>
  <c r="U25" i="9"/>
  <c r="Q9" i="14"/>
  <c r="AA9" i="14"/>
  <c r="W25" i="9"/>
  <c r="AB9" i="14"/>
  <c r="Y25" i="9"/>
  <c r="AC9" i="14"/>
  <c r="AA25" i="9"/>
  <c r="AC25" i="9"/>
  <c r="B25" i="9"/>
  <c r="C25" i="9"/>
  <c r="AK26" i="9"/>
  <c r="AI26" i="9"/>
  <c r="AG26" i="9"/>
  <c r="AE26" i="9"/>
  <c r="G26" i="9"/>
  <c r="I26" i="9"/>
  <c r="K26" i="9"/>
  <c r="M26" i="9"/>
  <c r="X10" i="14"/>
  <c r="O26" i="9"/>
  <c r="J10" i="14"/>
  <c r="H10" i="14"/>
  <c r="K10" i="14"/>
  <c r="Y10" i="14"/>
  <c r="Q26" i="9"/>
  <c r="Z10" i="14"/>
  <c r="S26" i="9"/>
  <c r="AO10" i="14"/>
  <c r="U26" i="9"/>
  <c r="Q10" i="14"/>
  <c r="AA10" i="14"/>
  <c r="W26" i="9"/>
  <c r="AB10" i="14"/>
  <c r="Y26" i="9"/>
  <c r="AC10" i="14"/>
  <c r="AA26" i="9"/>
  <c r="AC26" i="9"/>
  <c r="B26" i="9"/>
  <c r="C26" i="9"/>
  <c r="AK27" i="9"/>
  <c r="AI27" i="9"/>
  <c r="AG27" i="9"/>
  <c r="AE27" i="9"/>
  <c r="G27" i="9"/>
  <c r="I27" i="9"/>
  <c r="K27" i="9"/>
  <c r="M27" i="9"/>
  <c r="X11" i="14"/>
  <c r="O27" i="9"/>
  <c r="J11" i="14"/>
  <c r="H11" i="14"/>
  <c r="K11" i="14"/>
  <c r="Y11" i="14"/>
  <c r="Q27" i="9"/>
  <c r="Z11" i="14"/>
  <c r="S27" i="9"/>
  <c r="AO11" i="14"/>
  <c r="U27" i="9"/>
  <c r="Q11" i="14"/>
  <c r="AA11" i="14"/>
  <c r="W27" i="9"/>
  <c r="AB11" i="14"/>
  <c r="Y27" i="9"/>
  <c r="AC11" i="14"/>
  <c r="AA27" i="9"/>
  <c r="AC27" i="9"/>
  <c r="B27" i="9"/>
  <c r="C27" i="9"/>
  <c r="AK28" i="9"/>
  <c r="AI28" i="9"/>
  <c r="AG28" i="9"/>
  <c r="AE28" i="9"/>
  <c r="G28" i="9"/>
  <c r="I28" i="9"/>
  <c r="K28" i="9"/>
  <c r="M28" i="9"/>
  <c r="X12" i="14"/>
  <c r="O28" i="9"/>
  <c r="J12" i="14"/>
  <c r="H12" i="14"/>
  <c r="K12" i="14"/>
  <c r="Y12" i="14"/>
  <c r="Q28" i="9"/>
  <c r="Z12" i="14"/>
  <c r="S28" i="9"/>
  <c r="AO12" i="14"/>
  <c r="U28" i="9"/>
  <c r="Q12" i="14"/>
  <c r="AA12" i="14"/>
  <c r="W28" i="9"/>
  <c r="AB12" i="14"/>
  <c r="Y28" i="9"/>
  <c r="AC12" i="14"/>
  <c r="AA28" i="9"/>
  <c r="AC28" i="9"/>
  <c r="B28" i="9"/>
  <c r="C28" i="9"/>
  <c r="AK29" i="9"/>
  <c r="AI29" i="9"/>
  <c r="AG29" i="9"/>
  <c r="AE29" i="9"/>
  <c r="G29" i="9"/>
  <c r="I29" i="9"/>
  <c r="K29" i="9"/>
  <c r="M29" i="9"/>
  <c r="X13" i="14"/>
  <c r="O29" i="9"/>
  <c r="J13" i="14"/>
  <c r="H13" i="14"/>
  <c r="K13" i="14"/>
  <c r="Y13" i="14"/>
  <c r="Q29" i="9"/>
  <c r="Z13" i="14"/>
  <c r="S29" i="9"/>
  <c r="AO13" i="14"/>
  <c r="U29" i="9"/>
  <c r="Q13" i="14"/>
  <c r="AA13" i="14"/>
  <c r="W29" i="9"/>
  <c r="AB13" i="14"/>
  <c r="Y29" i="9"/>
  <c r="AC13" i="14"/>
  <c r="AA29" i="9"/>
  <c r="AC29" i="9"/>
  <c r="B29" i="9"/>
  <c r="C29" i="9"/>
  <c r="AK30" i="9"/>
  <c r="AI30" i="9"/>
  <c r="AG30" i="9"/>
  <c r="AE30" i="9"/>
  <c r="G30" i="9"/>
  <c r="I30" i="9"/>
  <c r="K30" i="9"/>
  <c r="M30" i="9"/>
  <c r="X14" i="14"/>
  <c r="O30" i="9"/>
  <c r="J14" i="14"/>
  <c r="H14" i="14"/>
  <c r="K14" i="14"/>
  <c r="Y14" i="14"/>
  <c r="Q30" i="9"/>
  <c r="Z14" i="14"/>
  <c r="S30" i="9"/>
  <c r="AO14" i="14"/>
  <c r="U30" i="9"/>
  <c r="Q14" i="14"/>
  <c r="AA14" i="14"/>
  <c r="W30" i="9"/>
  <c r="AB14" i="14"/>
  <c r="Y30" i="9"/>
  <c r="AC14" i="14"/>
  <c r="AA30" i="9"/>
  <c r="AC30" i="9"/>
  <c r="B30" i="9"/>
  <c r="C30" i="9"/>
  <c r="AK31" i="9"/>
  <c r="AI31" i="9"/>
  <c r="AG31" i="9"/>
  <c r="AE31" i="9"/>
  <c r="G31" i="9"/>
  <c r="I31" i="9"/>
  <c r="K31" i="9"/>
  <c r="M31" i="9"/>
  <c r="X15" i="14"/>
  <c r="O31" i="9"/>
  <c r="J15" i="14"/>
  <c r="H15" i="14"/>
  <c r="K15" i="14"/>
  <c r="Y15" i="14"/>
  <c r="Q31" i="9"/>
  <c r="Z15" i="14"/>
  <c r="S31" i="9"/>
  <c r="AO15" i="14"/>
  <c r="U31" i="9"/>
  <c r="Q15" i="14"/>
  <c r="AA15" i="14"/>
  <c r="W31" i="9"/>
  <c r="AB15" i="14"/>
  <c r="Y31" i="9"/>
  <c r="AC15" i="14"/>
  <c r="AA31" i="9"/>
  <c r="AC31" i="9"/>
  <c r="B31" i="9"/>
  <c r="C31" i="9"/>
  <c r="AK32" i="9"/>
  <c r="AI32" i="9"/>
  <c r="AG32" i="9"/>
  <c r="AE32" i="9"/>
  <c r="G32" i="9"/>
  <c r="I32" i="9"/>
  <c r="K32" i="9"/>
  <c r="M32" i="9"/>
  <c r="X16" i="14"/>
  <c r="O32" i="9"/>
  <c r="J16" i="14"/>
  <c r="H16" i="14"/>
  <c r="K16" i="14"/>
  <c r="Y16" i="14"/>
  <c r="Q32" i="9"/>
  <c r="Z16" i="14"/>
  <c r="S32" i="9"/>
  <c r="AO16" i="14"/>
  <c r="U32" i="9"/>
  <c r="Q16" i="14"/>
  <c r="AA16" i="14"/>
  <c r="W32" i="9"/>
  <c r="AB16" i="14"/>
  <c r="Y32" i="9"/>
  <c r="AC16" i="14"/>
  <c r="AA32" i="9"/>
  <c r="AC32" i="9"/>
  <c r="B32" i="9"/>
  <c r="C32" i="9"/>
  <c r="AK33" i="9"/>
  <c r="AI33" i="9"/>
  <c r="AG33" i="9"/>
  <c r="AE33" i="9"/>
  <c r="G33" i="9"/>
  <c r="I33" i="9"/>
  <c r="K33" i="9"/>
  <c r="M33" i="9"/>
  <c r="X17" i="14"/>
  <c r="O33" i="9"/>
  <c r="J17" i="14"/>
  <c r="H17" i="14"/>
  <c r="K17" i="14"/>
  <c r="Y17" i="14"/>
  <c r="Q33" i="9"/>
  <c r="Z17" i="14"/>
  <c r="S33" i="9"/>
  <c r="AO17" i="14"/>
  <c r="U33" i="9"/>
  <c r="Q17" i="14"/>
  <c r="AA17" i="14"/>
  <c r="W33" i="9"/>
  <c r="AB17" i="14"/>
  <c r="Y33" i="9"/>
  <c r="AC17" i="14"/>
  <c r="AA33" i="9"/>
  <c r="AC33" i="9"/>
  <c r="B33" i="9"/>
  <c r="C33" i="9"/>
  <c r="AK34" i="9"/>
  <c r="AI34" i="9"/>
  <c r="AG34" i="9"/>
  <c r="AE34" i="9"/>
  <c r="G34" i="9"/>
  <c r="I34" i="9"/>
  <c r="K34" i="9"/>
  <c r="M34" i="9"/>
  <c r="X18" i="14"/>
  <c r="O34" i="9"/>
  <c r="J18" i="14"/>
  <c r="H18" i="14"/>
  <c r="K18" i="14"/>
  <c r="Y18" i="14"/>
  <c r="Q34" i="9"/>
  <c r="Z18" i="14"/>
  <c r="S34" i="9"/>
  <c r="AO18" i="14"/>
  <c r="U34" i="9"/>
  <c r="Q18" i="14"/>
  <c r="AA18" i="14"/>
  <c r="W34" i="9"/>
  <c r="AB18" i="14"/>
  <c r="Y34" i="9"/>
  <c r="AC18" i="14"/>
  <c r="AA34" i="9"/>
  <c r="AC34" i="9"/>
  <c r="B34" i="9"/>
  <c r="C34" i="9"/>
  <c r="AK35" i="9"/>
  <c r="AI35" i="9"/>
  <c r="AG35" i="9"/>
  <c r="AE35" i="9"/>
  <c r="G35" i="9"/>
  <c r="I35" i="9"/>
  <c r="K35" i="9"/>
  <c r="M35" i="9"/>
  <c r="X19" i="14"/>
  <c r="O35" i="9"/>
  <c r="J19" i="14"/>
  <c r="H19" i="14"/>
  <c r="K19" i="14"/>
  <c r="Y19" i="14"/>
  <c r="Q35" i="9"/>
  <c r="Z19" i="14"/>
  <c r="S35" i="9"/>
  <c r="AO19" i="14"/>
  <c r="U35" i="9"/>
  <c r="Q19" i="14"/>
  <c r="AA19" i="14"/>
  <c r="W35" i="9"/>
  <c r="AB19" i="14"/>
  <c r="Y35" i="9"/>
  <c r="AC19" i="14"/>
  <c r="AA35" i="9"/>
  <c r="AC35" i="9"/>
  <c r="B35" i="9"/>
  <c r="C35" i="9"/>
  <c r="AK36" i="9"/>
  <c r="AI36" i="9"/>
  <c r="AG36" i="9"/>
  <c r="AE36" i="9"/>
  <c r="G36" i="9"/>
  <c r="I36" i="9"/>
  <c r="K36" i="9"/>
  <c r="M36" i="9"/>
  <c r="X20" i="14"/>
  <c r="O36" i="9"/>
  <c r="J20" i="14"/>
  <c r="H20" i="14"/>
  <c r="K20" i="14"/>
  <c r="Y20" i="14"/>
  <c r="Q36" i="9"/>
  <c r="Z20" i="14"/>
  <c r="S36" i="9"/>
  <c r="AO20" i="14"/>
  <c r="U36" i="9"/>
  <c r="Q20" i="14"/>
  <c r="AA20" i="14"/>
  <c r="W36" i="9"/>
  <c r="AB20" i="14"/>
  <c r="Y36" i="9"/>
  <c r="AC20" i="14"/>
  <c r="AA36" i="9"/>
  <c r="AC36" i="9"/>
  <c r="B36" i="9"/>
  <c r="C36" i="9"/>
  <c r="AK37" i="9"/>
  <c r="AI37" i="9"/>
  <c r="AG37" i="9"/>
  <c r="AE37" i="9"/>
  <c r="G37" i="9"/>
  <c r="I37" i="9"/>
  <c r="K37" i="9"/>
  <c r="M37" i="9"/>
  <c r="X21" i="14"/>
  <c r="O37" i="9"/>
  <c r="J21" i="14"/>
  <c r="H21" i="14"/>
  <c r="K21" i="14"/>
  <c r="Y21" i="14"/>
  <c r="Q37" i="9"/>
  <c r="Z21" i="14"/>
  <c r="S37" i="9"/>
  <c r="AO21" i="14"/>
  <c r="U37" i="9"/>
  <c r="Q21" i="14"/>
  <c r="AA21" i="14"/>
  <c r="W37" i="9"/>
  <c r="AB21" i="14"/>
  <c r="Y37" i="9"/>
  <c r="AC21" i="14"/>
  <c r="AA37" i="9"/>
  <c r="AC37" i="9"/>
  <c r="B37" i="9"/>
  <c r="C37" i="9"/>
  <c r="AK38" i="9"/>
  <c r="AI38" i="9"/>
  <c r="AG38" i="9"/>
  <c r="AE38" i="9"/>
  <c r="G38" i="9"/>
  <c r="I38" i="9"/>
  <c r="K38" i="9"/>
  <c r="M38" i="9"/>
  <c r="X22" i="14"/>
  <c r="O38" i="9"/>
  <c r="J22" i="14"/>
  <c r="H22" i="14"/>
  <c r="K22" i="14"/>
  <c r="Y22" i="14"/>
  <c r="Q38" i="9"/>
  <c r="Z22" i="14"/>
  <c r="S38" i="9"/>
  <c r="AO22" i="14"/>
  <c r="U38" i="9"/>
  <c r="Q22" i="14"/>
  <c r="AA22" i="14"/>
  <c r="W38" i="9"/>
  <c r="AB22" i="14"/>
  <c r="Y38" i="9"/>
  <c r="AC22" i="14"/>
  <c r="AA38" i="9"/>
  <c r="AC38" i="9"/>
  <c r="B38" i="9"/>
  <c r="C38" i="9"/>
  <c r="AK39" i="9"/>
  <c r="AI39" i="9"/>
  <c r="AG39" i="9"/>
  <c r="AE39" i="9"/>
  <c r="G39" i="9"/>
  <c r="I39" i="9"/>
  <c r="K39" i="9"/>
  <c r="M39" i="9"/>
  <c r="X23" i="14"/>
  <c r="O39" i="9"/>
  <c r="J23" i="14"/>
  <c r="H23" i="14"/>
  <c r="K23" i="14"/>
  <c r="Y23" i="14"/>
  <c r="Q39" i="9"/>
  <c r="Z23" i="14"/>
  <c r="S39" i="9"/>
  <c r="AO23" i="14"/>
  <c r="U39" i="9"/>
  <c r="Q23" i="14"/>
  <c r="AA23" i="14"/>
  <c r="W39" i="9"/>
  <c r="AB23" i="14"/>
  <c r="Y39" i="9"/>
  <c r="AC23" i="14"/>
  <c r="AA39" i="9"/>
  <c r="AC39" i="9"/>
  <c r="B39" i="9"/>
  <c r="C39" i="9"/>
  <c r="AK40" i="9"/>
  <c r="AI40" i="9"/>
  <c r="AG40" i="9"/>
  <c r="AE40" i="9"/>
  <c r="G40" i="9"/>
  <c r="I40" i="9"/>
  <c r="K40" i="9"/>
  <c r="M40" i="9"/>
  <c r="X24" i="14"/>
  <c r="O40" i="9"/>
  <c r="J24" i="14"/>
  <c r="H24" i="14"/>
  <c r="K24" i="14"/>
  <c r="Y24" i="14"/>
  <c r="Q40" i="9"/>
  <c r="Z24" i="14"/>
  <c r="S40" i="9"/>
  <c r="AO24" i="14"/>
  <c r="U40" i="9"/>
  <c r="Q24" i="14"/>
  <c r="AA24" i="14"/>
  <c r="W40" i="9"/>
  <c r="AB24" i="14"/>
  <c r="Y40" i="9"/>
  <c r="AC24" i="14"/>
  <c r="AA40" i="9"/>
  <c r="AC40" i="9"/>
  <c r="B40" i="9"/>
  <c r="C40" i="9"/>
  <c r="AK41" i="9"/>
  <c r="AI41" i="9"/>
  <c r="AG41" i="9"/>
  <c r="AE41" i="9"/>
  <c r="G41" i="9"/>
  <c r="I41" i="9"/>
  <c r="K41" i="9"/>
  <c r="M41" i="9"/>
  <c r="X25" i="14"/>
  <c r="O41" i="9"/>
  <c r="J25" i="14"/>
  <c r="H25" i="14"/>
  <c r="K25" i="14"/>
  <c r="Y25" i="14"/>
  <c r="Q41" i="9"/>
  <c r="Z25" i="14"/>
  <c r="S41" i="9"/>
  <c r="AO25" i="14"/>
  <c r="U41" i="9"/>
  <c r="Q25" i="14"/>
  <c r="AA25" i="14"/>
  <c r="W41" i="9"/>
  <c r="AB25" i="14"/>
  <c r="Y41" i="9"/>
  <c r="AC25" i="14"/>
  <c r="AA41" i="9"/>
  <c r="AC41" i="9"/>
  <c r="B41" i="9"/>
  <c r="C41" i="9"/>
  <c r="AK42" i="9"/>
  <c r="AI42" i="9"/>
  <c r="AG42" i="9"/>
  <c r="AE42" i="9"/>
  <c r="G42" i="9"/>
  <c r="I42" i="9"/>
  <c r="K42" i="9"/>
  <c r="M42" i="9"/>
  <c r="X26" i="14"/>
  <c r="O42" i="9"/>
  <c r="J26" i="14"/>
  <c r="H26" i="14"/>
  <c r="K26" i="14"/>
  <c r="Y26" i="14"/>
  <c r="Q42" i="9"/>
  <c r="Z26" i="14"/>
  <c r="S42" i="9"/>
  <c r="AO26" i="14"/>
  <c r="U42" i="9"/>
  <c r="Q26" i="14"/>
  <c r="AA26" i="14"/>
  <c r="W42" i="9"/>
  <c r="AB26" i="14"/>
  <c r="Y42" i="9"/>
  <c r="AC26" i="14"/>
  <c r="AA42" i="9"/>
  <c r="AC42" i="9"/>
  <c r="B42" i="9"/>
  <c r="C42" i="9"/>
  <c r="AK43" i="9"/>
  <c r="AI43" i="9"/>
  <c r="AG43" i="9"/>
  <c r="AE43" i="9"/>
  <c r="G43" i="9"/>
  <c r="I43" i="9"/>
  <c r="K43" i="9"/>
  <c r="M43" i="9"/>
  <c r="X27" i="14"/>
  <c r="O43" i="9"/>
  <c r="J27" i="14"/>
  <c r="H27" i="14"/>
  <c r="K27" i="14"/>
  <c r="Y27" i="14"/>
  <c r="Q43" i="9"/>
  <c r="Z27" i="14"/>
  <c r="S43" i="9"/>
  <c r="AO27" i="14"/>
  <c r="U43" i="9"/>
  <c r="Q27" i="14"/>
  <c r="AA27" i="14"/>
  <c r="W43" i="9"/>
  <c r="AB27" i="14"/>
  <c r="Y43" i="9"/>
  <c r="AC27" i="14"/>
  <c r="AA43" i="9"/>
  <c r="AC43" i="9"/>
  <c r="B43" i="9"/>
  <c r="C43" i="9"/>
  <c r="AK44" i="9"/>
  <c r="AI44" i="9"/>
  <c r="AG44" i="9"/>
  <c r="AE44" i="9"/>
  <c r="G44" i="9"/>
  <c r="I44" i="9"/>
  <c r="K44" i="9"/>
  <c r="M44" i="9"/>
  <c r="X28" i="14"/>
  <c r="O44" i="9"/>
  <c r="J28" i="14"/>
  <c r="H28" i="14"/>
  <c r="K28" i="14"/>
  <c r="Y28" i="14"/>
  <c r="Q44" i="9"/>
  <c r="Z28" i="14"/>
  <c r="S44" i="9"/>
  <c r="AO28" i="14"/>
  <c r="U44" i="9"/>
  <c r="Q28" i="14"/>
  <c r="AA28" i="14"/>
  <c r="W44" i="9"/>
  <c r="AB28" i="14"/>
  <c r="Y44" i="9"/>
  <c r="AC28" i="14"/>
  <c r="AA44" i="9"/>
  <c r="AC44" i="9"/>
  <c r="B44" i="9"/>
  <c r="C44" i="9"/>
  <c r="AK45" i="9"/>
  <c r="AI45" i="9"/>
  <c r="AG45" i="9"/>
  <c r="AE45" i="9"/>
  <c r="G45" i="9"/>
  <c r="I45" i="9"/>
  <c r="K45" i="9"/>
  <c r="M45" i="9"/>
  <c r="X29" i="14"/>
  <c r="O45" i="9"/>
  <c r="J29" i="14"/>
  <c r="H29" i="14"/>
  <c r="K29" i="14"/>
  <c r="Y29" i="14"/>
  <c r="Q45" i="9"/>
  <c r="Z29" i="14"/>
  <c r="S45" i="9"/>
  <c r="AO29" i="14"/>
  <c r="U45" i="9"/>
  <c r="Q29" i="14"/>
  <c r="AA29" i="14"/>
  <c r="W45" i="9"/>
  <c r="AB29" i="14"/>
  <c r="Y45" i="9"/>
  <c r="AC29" i="14"/>
  <c r="AA45" i="9"/>
  <c r="AC45" i="9"/>
  <c r="B45" i="9"/>
  <c r="C45" i="9"/>
  <c r="AK46" i="9"/>
  <c r="AI46" i="9"/>
  <c r="AG46" i="9"/>
  <c r="AE46" i="9"/>
  <c r="G46" i="9"/>
  <c r="I46" i="9"/>
  <c r="K46" i="9"/>
  <c r="M46" i="9"/>
  <c r="X30" i="14"/>
  <c r="O46" i="9"/>
  <c r="J30" i="14"/>
  <c r="H30" i="14"/>
  <c r="K30" i="14"/>
  <c r="Y30" i="14"/>
  <c r="Q46" i="9"/>
  <c r="Z30" i="14"/>
  <c r="S46" i="9"/>
  <c r="AO30" i="14"/>
  <c r="U46" i="9"/>
  <c r="Q30" i="14"/>
  <c r="AA30" i="14"/>
  <c r="W46" i="9"/>
  <c r="AB30" i="14"/>
  <c r="Y46" i="9"/>
  <c r="AC30" i="14"/>
  <c r="AA46" i="9"/>
  <c r="AC46" i="9"/>
  <c r="B46" i="9"/>
  <c r="C46" i="9"/>
  <c r="AK47" i="9"/>
  <c r="AI47" i="9"/>
  <c r="AG47" i="9"/>
  <c r="AE47" i="9"/>
  <c r="G47" i="9"/>
  <c r="I47" i="9"/>
  <c r="K47" i="9"/>
  <c r="M47" i="9"/>
  <c r="X31" i="14"/>
  <c r="O47" i="9"/>
  <c r="J31" i="14"/>
  <c r="H31" i="14"/>
  <c r="K31" i="14"/>
  <c r="Y31" i="14"/>
  <c r="Q47" i="9"/>
  <c r="Z31" i="14"/>
  <c r="S47" i="9"/>
  <c r="AO31" i="14"/>
  <c r="U47" i="9"/>
  <c r="Q31" i="14"/>
  <c r="AA31" i="14"/>
  <c r="W47" i="9"/>
  <c r="AB31" i="14"/>
  <c r="Y47" i="9"/>
  <c r="AC31" i="14"/>
  <c r="AA47" i="9"/>
  <c r="AC47" i="9"/>
  <c r="B47" i="9"/>
  <c r="C47" i="9"/>
  <c r="T11" i="11"/>
  <c r="T6" i="11"/>
  <c r="T10" i="11"/>
  <c r="T18" i="11"/>
  <c r="T20" i="11"/>
  <c r="T17" i="11"/>
  <c r="AN5" i="12"/>
  <c r="U48" i="9"/>
  <c r="AF5" i="12"/>
  <c r="U5" i="11"/>
  <c r="U11" i="11"/>
  <c r="U6" i="11"/>
  <c r="U10" i="11"/>
  <c r="U18" i="11"/>
  <c r="U20" i="11"/>
  <c r="U17" i="11"/>
  <c r="H5" i="12"/>
  <c r="V5" i="11"/>
  <c r="V11" i="11"/>
  <c r="V6" i="11"/>
  <c r="V10" i="11"/>
  <c r="V18" i="11"/>
  <c r="V20" i="11"/>
  <c r="V17" i="11"/>
  <c r="I5" i="12"/>
  <c r="X11" i="11"/>
  <c r="X6" i="11"/>
  <c r="X10" i="11"/>
  <c r="X18" i="11"/>
  <c r="X20" i="11"/>
  <c r="X17" i="11"/>
  <c r="J5" i="12"/>
  <c r="AK5" i="12"/>
  <c r="AL5" i="12"/>
  <c r="Q48" i="9"/>
  <c r="AH5" i="12"/>
  <c r="K48" i="9"/>
  <c r="AG5" i="12"/>
  <c r="I48" i="9"/>
  <c r="G48" i="9"/>
  <c r="AM5" i="12"/>
  <c r="S48" i="9"/>
  <c r="AJ5" i="12"/>
  <c r="O48" i="9"/>
  <c r="AI5" i="12"/>
  <c r="M48" i="9"/>
  <c r="B48" i="9"/>
  <c r="C48" i="9"/>
  <c r="T27" i="11"/>
  <c r="T19" i="11"/>
  <c r="T16" i="11"/>
  <c r="T22" i="11"/>
  <c r="AN6" i="12"/>
  <c r="U49" i="9"/>
  <c r="AF6" i="12"/>
  <c r="U25" i="11"/>
  <c r="U27" i="11"/>
  <c r="U19" i="11"/>
  <c r="U9" i="11"/>
  <c r="U16" i="11"/>
  <c r="U22" i="11"/>
  <c r="H6" i="12"/>
  <c r="V25" i="11"/>
  <c r="V27" i="11"/>
  <c r="V19" i="11"/>
  <c r="V9" i="11"/>
  <c r="V16" i="11"/>
  <c r="V22" i="11"/>
  <c r="I6" i="12"/>
  <c r="X27" i="11"/>
  <c r="X19" i="11"/>
  <c r="X16" i="11"/>
  <c r="X22" i="11"/>
  <c r="J6" i="12"/>
  <c r="AK6" i="12"/>
  <c r="AL6" i="12"/>
  <c r="Q49" i="9"/>
  <c r="AH6" i="12"/>
  <c r="K49" i="9"/>
  <c r="AG6" i="12"/>
  <c r="I49" i="9"/>
  <c r="G49" i="9"/>
  <c r="AM6" i="12"/>
  <c r="S49" i="9"/>
  <c r="AJ6" i="12"/>
  <c r="O49" i="9"/>
  <c r="AI6" i="12"/>
  <c r="M49" i="9"/>
  <c r="B49" i="9"/>
  <c r="C49" i="9"/>
  <c r="T25" i="11"/>
  <c r="T32" i="11"/>
  <c r="AN7" i="12"/>
  <c r="U50" i="9"/>
  <c r="AF7" i="12"/>
  <c r="U26" i="11"/>
  <c r="U32" i="11"/>
  <c r="H7" i="12"/>
  <c r="V26" i="11"/>
  <c r="V32" i="11"/>
  <c r="I7" i="12"/>
  <c r="X25" i="11"/>
  <c r="X32" i="11"/>
  <c r="J7" i="12"/>
  <c r="AK7" i="12"/>
  <c r="AL7" i="12"/>
  <c r="Q50" i="9"/>
  <c r="AH7" i="12"/>
  <c r="K50" i="9"/>
  <c r="AG7" i="12"/>
  <c r="I50" i="9"/>
  <c r="G50" i="9"/>
  <c r="AM7" i="12"/>
  <c r="S50" i="9"/>
  <c r="AJ7" i="12"/>
  <c r="O50" i="9"/>
  <c r="AI7" i="12"/>
  <c r="M50" i="9"/>
  <c r="B50" i="9"/>
  <c r="C50" i="9"/>
  <c r="T26" i="11"/>
  <c r="AN8" i="12"/>
  <c r="U51" i="9"/>
  <c r="AF8" i="12"/>
  <c r="I8" i="12"/>
  <c r="H8" i="12"/>
  <c r="X26" i="11"/>
  <c r="J8" i="12"/>
  <c r="AK8" i="12"/>
  <c r="AL8" i="12"/>
  <c r="Q51" i="9"/>
  <c r="AH8" i="12"/>
  <c r="K51" i="9"/>
  <c r="AG8" i="12"/>
  <c r="I51" i="9"/>
  <c r="G51" i="9"/>
  <c r="AM8" i="12"/>
  <c r="S51" i="9"/>
  <c r="AJ8" i="12"/>
  <c r="O51" i="9"/>
  <c r="AI8" i="12"/>
  <c r="M51" i="9"/>
  <c r="B51" i="9"/>
  <c r="C51" i="9"/>
  <c r="T31" i="11"/>
  <c r="AN9" i="12"/>
  <c r="U52" i="9"/>
  <c r="AF9" i="12"/>
  <c r="U31" i="11"/>
  <c r="H9" i="12"/>
  <c r="V31" i="11"/>
  <c r="I9" i="12"/>
  <c r="X31" i="11"/>
  <c r="J9" i="12"/>
  <c r="AK9" i="12"/>
  <c r="AL9" i="12"/>
  <c r="Q52" i="9"/>
  <c r="AH9" i="12"/>
  <c r="K52" i="9"/>
  <c r="AG9" i="12"/>
  <c r="I52" i="9"/>
  <c r="G52" i="9"/>
  <c r="AM9" i="12"/>
  <c r="S52" i="9"/>
  <c r="AJ9" i="12"/>
  <c r="O52" i="9"/>
  <c r="AI9" i="12"/>
  <c r="M52" i="9"/>
  <c r="B52" i="9"/>
  <c r="C52" i="9"/>
  <c r="T34" i="11"/>
  <c r="T30" i="11"/>
  <c r="AN10" i="12"/>
  <c r="U53" i="9"/>
  <c r="AF10" i="12"/>
  <c r="U34" i="11"/>
  <c r="U30" i="11"/>
  <c r="H10" i="12"/>
  <c r="V34" i="11"/>
  <c r="V30" i="11"/>
  <c r="I10" i="12"/>
  <c r="X34" i="11"/>
  <c r="X30" i="11"/>
  <c r="J10" i="12"/>
  <c r="AK10" i="12"/>
  <c r="AL10" i="12"/>
  <c r="Q53" i="9"/>
  <c r="AH10" i="12"/>
  <c r="K53" i="9"/>
  <c r="AG10" i="12"/>
  <c r="I53" i="9"/>
  <c r="G53" i="9"/>
  <c r="AM10" i="12"/>
  <c r="S53" i="9"/>
  <c r="AJ10" i="12"/>
  <c r="O53" i="9"/>
  <c r="AI10" i="12"/>
  <c r="M53" i="9"/>
  <c r="B53" i="9"/>
  <c r="C53" i="9"/>
  <c r="AN11" i="12"/>
  <c r="U54" i="9"/>
  <c r="J11" i="12"/>
  <c r="AK11" i="12"/>
  <c r="AL11" i="12"/>
  <c r="Q54" i="9"/>
  <c r="I11" i="12"/>
  <c r="AH11" i="12"/>
  <c r="K54" i="9"/>
  <c r="AG11" i="12"/>
  <c r="I54" i="9"/>
  <c r="AF11" i="12"/>
  <c r="G54" i="9"/>
  <c r="AM11" i="12"/>
  <c r="S54" i="9"/>
  <c r="AJ11" i="12"/>
  <c r="O54" i="9"/>
  <c r="AI11" i="12"/>
  <c r="M54" i="9"/>
  <c r="B54" i="9"/>
  <c r="C54" i="9"/>
  <c r="AN12" i="12"/>
  <c r="U55" i="9"/>
  <c r="J12" i="12"/>
  <c r="AK12" i="12"/>
  <c r="AL12" i="12"/>
  <c r="Q55" i="9"/>
  <c r="I12" i="12"/>
  <c r="AH12" i="12"/>
  <c r="K55" i="9"/>
  <c r="AG12" i="12"/>
  <c r="I55" i="9"/>
  <c r="AF12" i="12"/>
  <c r="G55" i="9"/>
  <c r="AM12" i="12"/>
  <c r="S55" i="9"/>
  <c r="AJ12" i="12"/>
  <c r="O55" i="9"/>
  <c r="AI12" i="12"/>
  <c r="M55" i="9"/>
  <c r="B55" i="9"/>
  <c r="C55" i="9"/>
  <c r="AN13" i="12"/>
  <c r="U56" i="9"/>
  <c r="J13" i="12"/>
  <c r="AK13" i="12"/>
  <c r="AL13" i="12"/>
  <c r="Q56" i="9"/>
  <c r="I13" i="12"/>
  <c r="AH13" i="12"/>
  <c r="K56" i="9"/>
  <c r="AG13" i="12"/>
  <c r="I56" i="9"/>
  <c r="AF13" i="12"/>
  <c r="G56" i="9"/>
  <c r="AM13" i="12"/>
  <c r="S56" i="9"/>
  <c r="AJ13" i="12"/>
  <c r="O56" i="9"/>
  <c r="AI13" i="12"/>
  <c r="M56" i="9"/>
  <c r="B56" i="9"/>
  <c r="C56" i="9"/>
  <c r="AN14" i="12"/>
  <c r="U57" i="9"/>
  <c r="J14" i="12"/>
  <c r="AK14" i="12"/>
  <c r="AL14" i="12"/>
  <c r="Q57" i="9"/>
  <c r="I14" i="12"/>
  <c r="AH14" i="12"/>
  <c r="K57" i="9"/>
  <c r="AG14" i="12"/>
  <c r="I57" i="9"/>
  <c r="AF14" i="12"/>
  <c r="G57" i="9"/>
  <c r="AM14" i="12"/>
  <c r="S57" i="9"/>
  <c r="AJ14" i="12"/>
  <c r="O57" i="9"/>
  <c r="AI14" i="12"/>
  <c r="M57" i="9"/>
  <c r="B57" i="9"/>
  <c r="C57" i="9"/>
  <c r="AN15" i="12"/>
  <c r="U58" i="9"/>
  <c r="J15" i="12"/>
  <c r="AK15" i="12"/>
  <c r="AL15" i="12"/>
  <c r="Q58" i="9"/>
  <c r="I15" i="12"/>
  <c r="AH15" i="12"/>
  <c r="K58" i="9"/>
  <c r="AG15" i="12"/>
  <c r="I58" i="9"/>
  <c r="AF15" i="12"/>
  <c r="G58" i="9"/>
  <c r="AM15" i="12"/>
  <c r="S58" i="9"/>
  <c r="AJ15" i="12"/>
  <c r="O58" i="9"/>
  <c r="AI15" i="12"/>
  <c r="M58" i="9"/>
  <c r="B58" i="9"/>
  <c r="C58" i="9"/>
  <c r="AN16" i="12"/>
  <c r="U59" i="9"/>
  <c r="J16" i="12"/>
  <c r="AK16" i="12"/>
  <c r="AL16" i="12"/>
  <c r="Q59" i="9"/>
  <c r="I16" i="12"/>
  <c r="AH16" i="12"/>
  <c r="K59" i="9"/>
  <c r="AG16" i="12"/>
  <c r="I59" i="9"/>
  <c r="AF16" i="12"/>
  <c r="G59" i="9"/>
  <c r="AM16" i="12"/>
  <c r="S59" i="9"/>
  <c r="AJ16" i="12"/>
  <c r="O59" i="9"/>
  <c r="AI16" i="12"/>
  <c r="M59" i="9"/>
  <c r="B59" i="9"/>
  <c r="C59" i="9"/>
  <c r="AN17" i="12"/>
  <c r="U60" i="9"/>
  <c r="J17" i="12"/>
  <c r="AK17" i="12"/>
  <c r="AL17" i="12"/>
  <c r="Q60" i="9"/>
  <c r="I17" i="12"/>
  <c r="AH17" i="12"/>
  <c r="K60" i="9"/>
  <c r="AG17" i="12"/>
  <c r="I60" i="9"/>
  <c r="AF17" i="12"/>
  <c r="G60" i="9"/>
  <c r="AM17" i="12"/>
  <c r="S60" i="9"/>
  <c r="AJ17" i="12"/>
  <c r="O60" i="9"/>
  <c r="AI17" i="12"/>
  <c r="M60" i="9"/>
  <c r="B60" i="9"/>
  <c r="C60" i="9"/>
  <c r="AN18" i="12"/>
  <c r="U61" i="9"/>
  <c r="J18" i="12"/>
  <c r="AK18" i="12"/>
  <c r="AL18" i="12"/>
  <c r="Q61" i="9"/>
  <c r="I18" i="12"/>
  <c r="AH18" i="12"/>
  <c r="K61" i="9"/>
  <c r="AG18" i="12"/>
  <c r="I61" i="9"/>
  <c r="AF18" i="12"/>
  <c r="G61" i="9"/>
  <c r="AM18" i="12"/>
  <c r="S61" i="9"/>
  <c r="AJ18" i="12"/>
  <c r="O61" i="9"/>
  <c r="AI18" i="12"/>
  <c r="M61" i="9"/>
  <c r="B61" i="9"/>
  <c r="C61" i="9"/>
  <c r="AN19" i="12"/>
  <c r="U62" i="9"/>
  <c r="J19" i="12"/>
  <c r="AK19" i="12"/>
  <c r="AL19" i="12"/>
  <c r="Q62" i="9"/>
  <c r="I19" i="12"/>
  <c r="AH19" i="12"/>
  <c r="K62" i="9"/>
  <c r="AG19" i="12"/>
  <c r="I62" i="9"/>
  <c r="AF19" i="12"/>
  <c r="G62" i="9"/>
  <c r="AM19" i="12"/>
  <c r="S62" i="9"/>
  <c r="AJ19" i="12"/>
  <c r="O62" i="9"/>
  <c r="AI19" i="12"/>
  <c r="M62" i="9"/>
  <c r="B62" i="9"/>
  <c r="C62" i="9"/>
  <c r="AM21" i="12"/>
  <c r="S63" i="9"/>
  <c r="K21" i="12"/>
  <c r="L21" i="12"/>
  <c r="AK21" i="12"/>
  <c r="Q63" i="9"/>
  <c r="AJ21" i="12"/>
  <c r="O63" i="9"/>
  <c r="AI21" i="12"/>
  <c r="M63" i="9"/>
  <c r="AF21" i="12"/>
  <c r="G63" i="9"/>
  <c r="AG21" i="12"/>
  <c r="I63" i="9"/>
  <c r="AH21" i="12"/>
  <c r="K63" i="9"/>
  <c r="B63" i="9"/>
  <c r="C63" i="9"/>
  <c r="AM22" i="12"/>
  <c r="S64" i="9"/>
  <c r="K22" i="12"/>
  <c r="L22" i="12"/>
  <c r="AK22" i="12"/>
  <c r="Q64" i="9"/>
  <c r="AJ22" i="12"/>
  <c r="O64" i="9"/>
  <c r="AI22" i="12"/>
  <c r="M64" i="9"/>
  <c r="AF22" i="12"/>
  <c r="G64" i="9"/>
  <c r="AG22" i="12"/>
  <c r="I64" i="9"/>
  <c r="AH22" i="12"/>
  <c r="K64" i="9"/>
  <c r="B64" i="9"/>
  <c r="C64" i="9"/>
  <c r="AM23" i="12"/>
  <c r="S65" i="9"/>
  <c r="K23" i="12"/>
  <c r="L23" i="12"/>
  <c r="AK23" i="12"/>
  <c r="Q65" i="9"/>
  <c r="AJ23" i="12"/>
  <c r="O65" i="9"/>
  <c r="AI23" i="12"/>
  <c r="M65" i="9"/>
  <c r="AF23" i="12"/>
  <c r="G65" i="9"/>
  <c r="AG23" i="12"/>
  <c r="I65" i="9"/>
  <c r="AH23" i="12"/>
  <c r="K65" i="9"/>
  <c r="B65" i="9"/>
  <c r="C65" i="9"/>
  <c r="AM24" i="12"/>
  <c r="S66" i="9"/>
  <c r="K24" i="12"/>
  <c r="L24" i="12"/>
  <c r="AK24" i="12"/>
  <c r="Q66" i="9"/>
  <c r="AJ24" i="12"/>
  <c r="O66" i="9"/>
  <c r="AI24" i="12"/>
  <c r="M66" i="9"/>
  <c r="AF24" i="12"/>
  <c r="G66" i="9"/>
  <c r="AG24" i="12"/>
  <c r="I66" i="9"/>
  <c r="AH24" i="12"/>
  <c r="K66" i="9"/>
  <c r="B66" i="9"/>
  <c r="C66" i="9"/>
  <c r="AM25" i="12"/>
  <c r="S67" i="9"/>
  <c r="K25" i="12"/>
  <c r="L25" i="12"/>
  <c r="AK25" i="12"/>
  <c r="Q67" i="9"/>
  <c r="AJ25" i="12"/>
  <c r="O67" i="9"/>
  <c r="AI25" i="12"/>
  <c r="M67" i="9"/>
  <c r="AF25" i="12"/>
  <c r="G67" i="9"/>
  <c r="AG25" i="12"/>
  <c r="I67" i="9"/>
  <c r="AH25" i="12"/>
  <c r="K67" i="9"/>
  <c r="B67" i="9"/>
  <c r="C67" i="9"/>
  <c r="F68" i="9"/>
  <c r="B68" i="9"/>
  <c r="C68" i="9"/>
  <c r="K3" i="27"/>
  <c r="B69" i="9"/>
  <c r="C69" i="9"/>
  <c r="D4" i="27"/>
  <c r="E4" i="27"/>
  <c r="J4" i="27"/>
  <c r="M70" i="9"/>
  <c r="I4" i="27"/>
  <c r="K70" i="9"/>
  <c r="H4" i="27"/>
  <c r="I70" i="9"/>
  <c r="K4" i="27"/>
  <c r="G70" i="9"/>
  <c r="B70" i="9"/>
  <c r="C70" i="9"/>
  <c r="D5" i="27"/>
  <c r="E5" i="27"/>
  <c r="J5" i="27"/>
  <c r="M71" i="9"/>
  <c r="I5" i="27"/>
  <c r="K71" i="9"/>
  <c r="H5" i="27"/>
  <c r="I71" i="9"/>
  <c r="K5" i="27"/>
  <c r="G71" i="9"/>
  <c r="B71" i="9"/>
  <c r="C71" i="9"/>
  <c r="D6" i="27"/>
  <c r="E6" i="27"/>
  <c r="J6" i="27"/>
  <c r="M72" i="9"/>
  <c r="I6" i="27"/>
  <c r="K72" i="9"/>
  <c r="H6" i="27"/>
  <c r="I72" i="9"/>
  <c r="K6" i="27"/>
  <c r="G72" i="9"/>
  <c r="B72" i="9"/>
  <c r="C72" i="9"/>
  <c r="J7" i="27"/>
  <c r="M73" i="9"/>
  <c r="D7" i="27"/>
  <c r="I7" i="27"/>
  <c r="K73" i="9"/>
  <c r="E7" i="27"/>
  <c r="H7" i="27"/>
  <c r="I73" i="9"/>
  <c r="K7" i="27"/>
  <c r="G73" i="9"/>
  <c r="B73" i="9"/>
  <c r="C73" i="9"/>
  <c r="B74" i="9"/>
  <c r="C74" i="9"/>
  <c r="H8" i="21"/>
  <c r="F3" i="21"/>
  <c r="D6" i="21"/>
  <c r="G6" i="21"/>
  <c r="D5" i="21"/>
  <c r="G5" i="21"/>
  <c r="G9" i="21"/>
  <c r="G10" i="21"/>
  <c r="J2" i="18"/>
  <c r="J3" i="18"/>
  <c r="J4" i="18"/>
  <c r="J5" i="18"/>
  <c r="J6" i="18"/>
  <c r="J7" i="18"/>
  <c r="K2" i="18"/>
  <c r="E10" i="21"/>
  <c r="D11" i="21"/>
  <c r="G12" i="21"/>
  <c r="G13" i="21"/>
  <c r="G3" i="21"/>
  <c r="G8" i="21"/>
  <c r="W8" i="21"/>
  <c r="B33" i="21"/>
  <c r="H5" i="21"/>
  <c r="W5" i="21"/>
  <c r="B31" i="21"/>
  <c r="H13" i="21"/>
  <c r="B37" i="21"/>
  <c r="H12" i="21"/>
  <c r="B36" i="21"/>
  <c r="H10" i="21"/>
  <c r="W10" i="21"/>
  <c r="B35" i="21"/>
  <c r="H9" i="21"/>
  <c r="W9" i="21"/>
  <c r="B34" i="21"/>
  <c r="H6" i="21"/>
  <c r="B32" i="21"/>
  <c r="B38" i="21"/>
  <c r="G75" i="9"/>
  <c r="W3" i="21"/>
  <c r="X3" i="21"/>
  <c r="K75" i="9"/>
  <c r="V3" i="21"/>
  <c r="I75" i="9"/>
  <c r="B75" i="9"/>
  <c r="C75" i="9"/>
  <c r="C36" i="21"/>
  <c r="C35" i="21"/>
  <c r="F21" i="21"/>
  <c r="H21" i="21"/>
  <c r="C31" i="21"/>
  <c r="C33" i="21"/>
  <c r="C32" i="21"/>
  <c r="C38" i="21"/>
  <c r="G76" i="9"/>
  <c r="V21" i="21"/>
  <c r="X21" i="21"/>
  <c r="K76" i="9"/>
  <c r="I76" i="9"/>
  <c r="B76" i="9"/>
  <c r="C76" i="9"/>
  <c r="D31" i="21"/>
  <c r="D38" i="21"/>
  <c r="G77" i="9"/>
  <c r="F5" i="21"/>
  <c r="V5" i="21"/>
  <c r="I77" i="9"/>
  <c r="K77" i="9"/>
  <c r="B77" i="9"/>
  <c r="C77" i="9"/>
  <c r="F6" i="21"/>
  <c r="V6" i="21"/>
  <c r="I78" i="9"/>
  <c r="K78" i="9"/>
  <c r="G7" i="21"/>
  <c r="H7" i="21"/>
  <c r="E32" i="21"/>
  <c r="E31" i="21"/>
  <c r="E38" i="21"/>
  <c r="G78" i="9"/>
  <c r="B78" i="9"/>
  <c r="C78" i="9"/>
  <c r="G11" i="21"/>
  <c r="F11" i="21"/>
  <c r="V11" i="21"/>
  <c r="I79" i="9"/>
  <c r="K79" i="9"/>
  <c r="F33" i="21"/>
  <c r="F32" i="21"/>
  <c r="H11" i="21"/>
  <c r="F31" i="21"/>
  <c r="F38" i="21"/>
  <c r="G79" i="9"/>
  <c r="B79" i="9"/>
  <c r="C79" i="9"/>
  <c r="G15" i="21"/>
  <c r="G14" i="21"/>
  <c r="F14" i="21"/>
  <c r="V14" i="21"/>
  <c r="I80" i="9"/>
  <c r="K80" i="9"/>
  <c r="H15" i="21"/>
  <c r="G32" i="21"/>
  <c r="H14" i="21"/>
  <c r="G31" i="21"/>
  <c r="G38" i="21"/>
  <c r="G80" i="9"/>
  <c r="B80" i="9"/>
  <c r="C80" i="9"/>
  <c r="F16" i="21"/>
  <c r="G16" i="21"/>
  <c r="G18" i="21"/>
  <c r="G19" i="21"/>
  <c r="G17" i="21"/>
  <c r="H17" i="21"/>
  <c r="W17" i="21"/>
  <c r="H31" i="21"/>
  <c r="H19" i="21"/>
  <c r="W19" i="21"/>
  <c r="H33" i="21"/>
  <c r="H18" i="21"/>
  <c r="W18" i="21"/>
  <c r="H32" i="21"/>
  <c r="H38" i="21"/>
  <c r="G81" i="9"/>
  <c r="V16" i="21"/>
  <c r="I81" i="9"/>
  <c r="X16" i="21"/>
  <c r="K81" i="9"/>
  <c r="B81" i="9"/>
  <c r="C81" i="9"/>
  <c r="B82" i="9"/>
  <c r="C82" i="9"/>
  <c r="I2" i="18"/>
  <c r="B83" i="9"/>
  <c r="C83" i="9"/>
  <c r="I3" i="18"/>
  <c r="B84" i="9"/>
  <c r="C84" i="9"/>
  <c r="I4" i="18"/>
  <c r="B85" i="9"/>
  <c r="C85" i="9"/>
  <c r="I5" i="18"/>
  <c r="B86" i="9"/>
  <c r="C86" i="9"/>
  <c r="I6" i="18"/>
  <c r="B87" i="9"/>
  <c r="C87" i="9"/>
  <c r="I7" i="18"/>
  <c r="B88" i="9"/>
  <c r="C88" i="9"/>
  <c r="I9" i="18"/>
  <c r="B89" i="9"/>
  <c r="C89" i="9"/>
  <c r="E31" i="17"/>
  <c r="I20" i="18"/>
  <c r="E30" i="17"/>
  <c r="I19" i="18"/>
  <c r="E28" i="17"/>
  <c r="I18" i="18"/>
  <c r="E26" i="17"/>
  <c r="I17" i="18"/>
  <c r="I13" i="18"/>
  <c r="I14" i="18"/>
  <c r="E23" i="17"/>
  <c r="I15" i="18"/>
  <c r="E25" i="17"/>
  <c r="I16" i="18"/>
  <c r="I21" i="18"/>
  <c r="B90" i="9"/>
  <c r="C90" i="9"/>
  <c r="B35" i="57"/>
  <c r="B34" i="57"/>
  <c r="B33" i="57"/>
  <c r="B32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B39" i="57"/>
  <c r="B91" i="9"/>
  <c r="C91" i="9"/>
  <c r="D34" i="57"/>
  <c r="D33" i="57"/>
  <c r="D32" i="57"/>
  <c r="D31" i="57"/>
  <c r="D4" i="57"/>
  <c r="D5" i="57"/>
  <c r="D6" i="57"/>
  <c r="D7" i="57"/>
  <c r="D8" i="57"/>
  <c r="D9" i="57"/>
  <c r="D10" i="57"/>
  <c r="D11" i="57"/>
  <c r="D12" i="57"/>
  <c r="D13" i="57"/>
  <c r="D14" i="57"/>
  <c r="D15" i="57"/>
  <c r="D16" i="57"/>
  <c r="D17" i="57"/>
  <c r="D18" i="57"/>
  <c r="D19" i="57"/>
  <c r="D20" i="57"/>
  <c r="D21" i="57"/>
  <c r="D22" i="57"/>
  <c r="D23" i="57"/>
  <c r="D24" i="57"/>
  <c r="D25" i="57"/>
  <c r="D26" i="57"/>
  <c r="D27" i="57"/>
  <c r="D28" i="57"/>
  <c r="D29" i="57"/>
  <c r="D30" i="57"/>
  <c r="B40" i="57"/>
  <c r="B92" i="9"/>
  <c r="C92" i="9"/>
  <c r="F34" i="57"/>
  <c r="F33" i="57"/>
  <c r="F32" i="57"/>
  <c r="F31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B41" i="57"/>
  <c r="B93" i="9"/>
  <c r="C93" i="9"/>
  <c r="H34" i="57"/>
  <c r="H33" i="57"/>
  <c r="H32" i="57"/>
  <c r="H31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B42" i="57"/>
  <c r="B94" i="9"/>
  <c r="C94" i="9"/>
  <c r="K34" i="57"/>
  <c r="K33" i="57"/>
  <c r="K32" i="57"/>
  <c r="K31" i="57"/>
  <c r="K4" i="57"/>
  <c r="K5" i="57"/>
  <c r="K6" i="57"/>
  <c r="K7" i="57"/>
  <c r="K8" i="57"/>
  <c r="K9" i="57"/>
  <c r="K10" i="57"/>
  <c r="K11" i="57"/>
  <c r="K12" i="57"/>
  <c r="K13" i="57"/>
  <c r="K14" i="57"/>
  <c r="K15" i="57"/>
  <c r="K16" i="57"/>
  <c r="K17" i="57"/>
  <c r="K18" i="57"/>
  <c r="K19" i="57"/>
  <c r="K20" i="57"/>
  <c r="K21" i="57"/>
  <c r="K22" i="57"/>
  <c r="K23" i="57"/>
  <c r="K24" i="57"/>
  <c r="K25" i="57"/>
  <c r="K26" i="57"/>
  <c r="K27" i="57"/>
  <c r="K28" i="57"/>
  <c r="K29" i="57"/>
  <c r="K30" i="57"/>
  <c r="B43" i="57"/>
  <c r="B95" i="9"/>
  <c r="C95" i="9"/>
  <c r="B96" i="9"/>
  <c r="C96" i="9"/>
  <c r="B47" i="59"/>
  <c r="B97" i="9"/>
  <c r="C97" i="9"/>
  <c r="B48" i="59"/>
  <c r="B98" i="9"/>
  <c r="C98" i="9"/>
  <c r="C27" i="59"/>
  <c r="C28" i="59"/>
  <c r="C29" i="59"/>
  <c r="C39" i="59"/>
  <c r="B49" i="59"/>
  <c r="B99" i="9"/>
  <c r="C99" i="9"/>
  <c r="B50" i="59"/>
  <c r="B100" i="9"/>
  <c r="C100" i="9"/>
  <c r="N5" i="12"/>
  <c r="O5" i="12"/>
  <c r="N6" i="12"/>
  <c r="O6" i="12"/>
  <c r="N7" i="12"/>
  <c r="O7" i="12"/>
  <c r="N8" i="12"/>
  <c r="O8" i="12"/>
  <c r="N9" i="12"/>
  <c r="O9" i="12"/>
  <c r="N10" i="12"/>
  <c r="O10" i="12"/>
  <c r="N11" i="12"/>
  <c r="O11" i="12"/>
  <c r="N12" i="12"/>
  <c r="O12" i="12"/>
  <c r="N13" i="12"/>
  <c r="O13" i="12"/>
  <c r="N14" i="12"/>
  <c r="O14" i="12"/>
  <c r="N15" i="12"/>
  <c r="O15" i="12"/>
  <c r="N16" i="12"/>
  <c r="O16" i="12"/>
  <c r="N17" i="12"/>
  <c r="O17" i="12"/>
  <c r="N18" i="12"/>
  <c r="O18" i="12"/>
  <c r="N19" i="12"/>
  <c r="O19" i="12"/>
  <c r="N21" i="12"/>
  <c r="O21" i="12"/>
  <c r="N22" i="12"/>
  <c r="O22" i="12"/>
  <c r="N23" i="12"/>
  <c r="O23" i="12"/>
  <c r="N24" i="12"/>
  <c r="O24" i="12"/>
  <c r="N25" i="12"/>
  <c r="O25" i="12"/>
  <c r="O27" i="12"/>
  <c r="C5" i="24"/>
  <c r="E9" i="10"/>
  <c r="M5" i="12"/>
  <c r="T5" i="12"/>
  <c r="E10" i="10"/>
  <c r="M6" i="12"/>
  <c r="T6" i="12"/>
  <c r="E11" i="10"/>
  <c r="M7" i="12"/>
  <c r="T7" i="12"/>
  <c r="E12" i="10"/>
  <c r="M8" i="12"/>
  <c r="T8" i="12"/>
  <c r="E13" i="10"/>
  <c r="M9" i="12"/>
  <c r="T9" i="12"/>
  <c r="E14" i="10"/>
  <c r="M10" i="12"/>
  <c r="T10" i="12"/>
  <c r="E15" i="10"/>
  <c r="M11" i="12"/>
  <c r="T11" i="12"/>
  <c r="E16" i="10"/>
  <c r="M12" i="12"/>
  <c r="T12" i="12"/>
  <c r="E17" i="10"/>
  <c r="M13" i="12"/>
  <c r="T13" i="12"/>
  <c r="E18" i="10"/>
  <c r="M14" i="12"/>
  <c r="T14" i="12"/>
  <c r="E19" i="10"/>
  <c r="M15" i="12"/>
  <c r="T15" i="12"/>
  <c r="E20" i="10"/>
  <c r="M16" i="12"/>
  <c r="T16" i="12"/>
  <c r="E21" i="10"/>
  <c r="M17" i="12"/>
  <c r="T17" i="12"/>
  <c r="E22" i="10"/>
  <c r="M18" i="12"/>
  <c r="T18" i="12"/>
  <c r="E23" i="10"/>
  <c r="M19" i="12"/>
  <c r="T19" i="12"/>
  <c r="T21" i="12"/>
  <c r="T22" i="12"/>
  <c r="T23" i="12"/>
  <c r="T24" i="12"/>
  <c r="T25" i="12"/>
  <c r="T27" i="12"/>
  <c r="C6" i="24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1" i="12"/>
  <c r="U22" i="12"/>
  <c r="U23" i="12"/>
  <c r="U24" i="12"/>
  <c r="U25" i="12"/>
  <c r="U27" i="12"/>
  <c r="C7" i="24"/>
  <c r="C3" i="24"/>
  <c r="T2" i="14"/>
  <c r="U2" i="14"/>
  <c r="T3" i="14"/>
  <c r="U3" i="14"/>
  <c r="T4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T21" i="14"/>
  <c r="U21" i="14"/>
  <c r="T22" i="14"/>
  <c r="U22" i="14"/>
  <c r="T23" i="14"/>
  <c r="U23" i="14"/>
  <c r="T24" i="14"/>
  <c r="U24" i="14"/>
  <c r="T25" i="14"/>
  <c r="U25" i="14"/>
  <c r="T26" i="14"/>
  <c r="U26" i="14"/>
  <c r="T27" i="14"/>
  <c r="U27" i="14"/>
  <c r="T28" i="14"/>
  <c r="U28" i="14"/>
  <c r="T29" i="14"/>
  <c r="U29" i="14"/>
  <c r="T30" i="14"/>
  <c r="U30" i="14"/>
  <c r="T31" i="14"/>
  <c r="U31" i="14"/>
  <c r="T33" i="14"/>
  <c r="D5" i="24"/>
  <c r="D3" i="24"/>
  <c r="F13" i="26"/>
  <c r="F5" i="26"/>
  <c r="L4" i="27"/>
  <c r="L5" i="27"/>
  <c r="L6" i="27"/>
  <c r="L7" i="27"/>
  <c r="L8" i="27"/>
  <c r="F3" i="24"/>
  <c r="I5" i="21"/>
  <c r="I6" i="21"/>
  <c r="I7" i="21"/>
  <c r="I8" i="21"/>
  <c r="I9" i="21"/>
  <c r="I10" i="21"/>
  <c r="I11" i="21"/>
  <c r="I12" i="21"/>
  <c r="I13" i="21"/>
  <c r="I14" i="21"/>
  <c r="I15" i="21"/>
  <c r="I17" i="21"/>
  <c r="I18" i="21"/>
  <c r="I19" i="21"/>
  <c r="H22" i="21"/>
  <c r="G23" i="21"/>
  <c r="G24" i="21"/>
  <c r="E24" i="21"/>
  <c r="G21" i="21"/>
  <c r="G22" i="21"/>
  <c r="I22" i="21"/>
  <c r="H23" i="21"/>
  <c r="I23" i="21"/>
  <c r="H24" i="21"/>
  <c r="I24" i="21"/>
  <c r="I26" i="21"/>
  <c r="G3" i="24"/>
  <c r="H3" i="24"/>
  <c r="I3" i="24"/>
  <c r="M3" i="24"/>
  <c r="B101" i="9"/>
  <c r="C101" i="9"/>
  <c r="E25" i="10"/>
  <c r="M21" i="12"/>
  <c r="E26" i="10"/>
  <c r="M22" i="12"/>
  <c r="E27" i="10"/>
  <c r="M23" i="12"/>
  <c r="E28" i="10"/>
  <c r="M24" i="12"/>
  <c r="E29" i="10"/>
  <c r="M25" i="12"/>
  <c r="M27" i="12"/>
  <c r="C4" i="24"/>
  <c r="Q33" i="14"/>
  <c r="D4" i="24"/>
  <c r="G2" i="18"/>
  <c r="G3" i="18"/>
  <c r="G4" i="18"/>
  <c r="G5" i="18"/>
  <c r="G6" i="18"/>
  <c r="G7" i="18"/>
  <c r="G9" i="18"/>
  <c r="E4" i="24"/>
  <c r="E8" i="27"/>
  <c r="X8" i="27"/>
  <c r="F4" i="24"/>
  <c r="G26" i="21"/>
  <c r="U26" i="21"/>
  <c r="G4" i="24"/>
  <c r="H4" i="24"/>
  <c r="I4" i="24"/>
  <c r="M4" i="24"/>
  <c r="B102" i="9"/>
  <c r="C102" i="9"/>
  <c r="H13" i="26"/>
  <c r="H5" i="26"/>
  <c r="N4" i="27"/>
  <c r="N5" i="27"/>
  <c r="N6" i="27"/>
  <c r="N7" i="27"/>
  <c r="N8" i="27"/>
  <c r="F5" i="24"/>
  <c r="K5" i="21"/>
  <c r="K6" i="21"/>
  <c r="K7" i="21"/>
  <c r="K8" i="21"/>
  <c r="K9" i="21"/>
  <c r="K10" i="21"/>
  <c r="K11" i="21"/>
  <c r="K12" i="21"/>
  <c r="K13" i="21"/>
  <c r="K14" i="21"/>
  <c r="K15" i="21"/>
  <c r="K17" i="21"/>
  <c r="K18" i="21"/>
  <c r="K19" i="21"/>
  <c r="K22" i="21"/>
  <c r="K23" i="21"/>
  <c r="K24" i="21"/>
  <c r="K26" i="21"/>
  <c r="G5" i="24"/>
  <c r="H5" i="24"/>
  <c r="I5" i="24"/>
  <c r="M5" i="24"/>
  <c r="B103" i="9"/>
  <c r="C103" i="9"/>
  <c r="G13" i="26"/>
  <c r="G5" i="26"/>
  <c r="M4" i="27"/>
  <c r="M5" i="27"/>
  <c r="M6" i="27"/>
  <c r="M7" i="27"/>
  <c r="M8" i="27"/>
  <c r="F6" i="24"/>
  <c r="J5" i="21"/>
  <c r="J6" i="21"/>
  <c r="J7" i="21"/>
  <c r="J8" i="21"/>
  <c r="J9" i="21"/>
  <c r="J10" i="21"/>
  <c r="J11" i="21"/>
  <c r="J12" i="21"/>
  <c r="J13" i="21"/>
  <c r="J14" i="21"/>
  <c r="J15" i="21"/>
  <c r="J17" i="21"/>
  <c r="J18" i="21"/>
  <c r="J19" i="21"/>
  <c r="J22" i="21"/>
  <c r="J23" i="21"/>
  <c r="J24" i="21"/>
  <c r="J26" i="21"/>
  <c r="G6" i="24"/>
  <c r="H6" i="24"/>
  <c r="I6" i="24"/>
  <c r="M6" i="24"/>
  <c r="B104" i="9"/>
  <c r="C104" i="9"/>
  <c r="I13" i="26"/>
  <c r="I5" i="26"/>
  <c r="O4" i="27"/>
  <c r="O5" i="27"/>
  <c r="O6" i="27"/>
  <c r="O7" i="27"/>
  <c r="O8" i="27"/>
  <c r="F7" i="24"/>
  <c r="L5" i="21"/>
  <c r="L6" i="21"/>
  <c r="L7" i="21"/>
  <c r="L8" i="21"/>
  <c r="L9" i="21"/>
  <c r="L10" i="21"/>
  <c r="L11" i="21"/>
  <c r="L12" i="21"/>
  <c r="L13" i="21"/>
  <c r="L14" i="21"/>
  <c r="L15" i="21"/>
  <c r="L17" i="21"/>
  <c r="L18" i="21"/>
  <c r="L19" i="21"/>
  <c r="L22" i="21"/>
  <c r="L23" i="21"/>
  <c r="L24" i="21"/>
  <c r="L26" i="21"/>
  <c r="G7" i="24"/>
  <c r="H7" i="24"/>
  <c r="I7" i="24"/>
  <c r="M7" i="24"/>
  <c r="B105" i="9"/>
  <c r="C105" i="9"/>
  <c r="P5" i="12"/>
  <c r="Q5" i="12"/>
  <c r="P6" i="12"/>
  <c r="Q6" i="12"/>
  <c r="P7" i="12"/>
  <c r="Q7" i="12"/>
  <c r="P8" i="12"/>
  <c r="Q8" i="12"/>
  <c r="P9" i="12"/>
  <c r="Q9" i="12"/>
  <c r="P10" i="12"/>
  <c r="Q10" i="12"/>
  <c r="P11" i="12"/>
  <c r="Q11" i="12"/>
  <c r="P12" i="12"/>
  <c r="Q12" i="12"/>
  <c r="P13" i="12"/>
  <c r="Q13" i="12"/>
  <c r="P14" i="12"/>
  <c r="Q14" i="12"/>
  <c r="P15" i="12"/>
  <c r="Q15" i="12"/>
  <c r="P16" i="12"/>
  <c r="Q16" i="12"/>
  <c r="P17" i="12"/>
  <c r="Q17" i="12"/>
  <c r="P18" i="12"/>
  <c r="Q18" i="12"/>
  <c r="P19" i="12"/>
  <c r="Q19" i="12"/>
  <c r="P21" i="12"/>
  <c r="Q21" i="12"/>
  <c r="P22" i="12"/>
  <c r="Q22" i="12"/>
  <c r="P23" i="12"/>
  <c r="Q23" i="12"/>
  <c r="P24" i="12"/>
  <c r="Q24" i="12"/>
  <c r="P25" i="12"/>
  <c r="Q25" i="12"/>
  <c r="Q27" i="12"/>
  <c r="C8" i="24"/>
  <c r="S2" i="14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3" i="14"/>
  <c r="D8" i="24"/>
  <c r="E2" i="18"/>
  <c r="E3" i="18"/>
  <c r="E4" i="18"/>
  <c r="E5" i="18"/>
  <c r="E6" i="18"/>
  <c r="E7" i="18"/>
  <c r="E9" i="18"/>
  <c r="E8" i="24"/>
  <c r="J13" i="26"/>
  <c r="J5" i="26"/>
  <c r="P4" i="27"/>
  <c r="P5" i="27"/>
  <c r="P6" i="27"/>
  <c r="P7" i="27"/>
  <c r="P8" i="27"/>
  <c r="F8" i="24"/>
  <c r="M5" i="21"/>
  <c r="M6" i="21"/>
  <c r="M7" i="21"/>
  <c r="M8" i="21"/>
  <c r="M9" i="21"/>
  <c r="M10" i="21"/>
  <c r="M11" i="21"/>
  <c r="M12" i="21"/>
  <c r="M13" i="21"/>
  <c r="M14" i="21"/>
  <c r="M15" i="21"/>
  <c r="M17" i="21"/>
  <c r="M18" i="21"/>
  <c r="M19" i="21"/>
  <c r="M22" i="21"/>
  <c r="M23" i="21"/>
  <c r="M24" i="21"/>
  <c r="M26" i="21"/>
  <c r="G8" i="24"/>
  <c r="H8" i="24"/>
  <c r="I8" i="24"/>
  <c r="M8" i="24"/>
  <c r="B106" i="9"/>
  <c r="C106" i="9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1" i="12"/>
  <c r="S22" i="12"/>
  <c r="S23" i="12"/>
  <c r="S24" i="12"/>
  <c r="S25" i="12"/>
  <c r="S27" i="12"/>
  <c r="C9" i="24"/>
  <c r="K13" i="26"/>
  <c r="K5" i="26"/>
  <c r="Q4" i="27"/>
  <c r="Q5" i="27"/>
  <c r="Q6" i="27"/>
  <c r="Q7" i="27"/>
  <c r="Q8" i="27"/>
  <c r="F9" i="24"/>
  <c r="N5" i="21"/>
  <c r="N6" i="21"/>
  <c r="N7" i="21"/>
  <c r="N8" i="21"/>
  <c r="N9" i="21"/>
  <c r="N10" i="21"/>
  <c r="N11" i="21"/>
  <c r="N12" i="21"/>
  <c r="N13" i="21"/>
  <c r="N14" i="21"/>
  <c r="N15" i="21"/>
  <c r="N17" i="21"/>
  <c r="N18" i="21"/>
  <c r="N19" i="21"/>
  <c r="N22" i="21"/>
  <c r="N23" i="21"/>
  <c r="N24" i="21"/>
  <c r="N26" i="21"/>
  <c r="G9" i="24"/>
  <c r="H9" i="24"/>
  <c r="I9" i="24"/>
  <c r="M9" i="24"/>
  <c r="B107" i="9"/>
  <c r="C107" i="9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1" i="12"/>
  <c r="R22" i="12"/>
  <c r="R23" i="12"/>
  <c r="R24" i="12"/>
  <c r="R25" i="12"/>
  <c r="R27" i="12"/>
  <c r="C10" i="24"/>
  <c r="F2" i="18"/>
  <c r="F3" i="18"/>
  <c r="F4" i="18"/>
  <c r="F5" i="18"/>
  <c r="F6" i="18"/>
  <c r="F7" i="18"/>
  <c r="F9" i="18"/>
  <c r="E10" i="24"/>
  <c r="Q13" i="26"/>
  <c r="Q5" i="26"/>
  <c r="W4" i="27"/>
  <c r="W5" i="27"/>
  <c r="W6" i="27"/>
  <c r="W7" i="27"/>
  <c r="W8" i="27"/>
  <c r="F10" i="24"/>
  <c r="T5" i="21"/>
  <c r="T6" i="21"/>
  <c r="T7" i="21"/>
  <c r="T8" i="21"/>
  <c r="T9" i="21"/>
  <c r="T10" i="21"/>
  <c r="T11" i="21"/>
  <c r="T12" i="21"/>
  <c r="T13" i="21"/>
  <c r="T14" i="21"/>
  <c r="T15" i="21"/>
  <c r="T17" i="21"/>
  <c r="T18" i="21"/>
  <c r="T19" i="21"/>
  <c r="T22" i="21"/>
  <c r="T23" i="21"/>
  <c r="T24" i="21"/>
  <c r="T26" i="21"/>
  <c r="G10" i="24"/>
  <c r="H10" i="24"/>
  <c r="I10" i="24"/>
  <c r="M10" i="24"/>
  <c r="B108" i="9"/>
  <c r="C108" i="9"/>
  <c r="L13" i="26"/>
  <c r="L5" i="26"/>
  <c r="R4" i="27"/>
  <c r="R5" i="27"/>
  <c r="R6" i="27"/>
  <c r="R7" i="27"/>
  <c r="R8" i="27"/>
  <c r="F11" i="24"/>
  <c r="O5" i="21"/>
  <c r="O6" i="21"/>
  <c r="O7" i="21"/>
  <c r="O8" i="21"/>
  <c r="O9" i="21"/>
  <c r="O10" i="21"/>
  <c r="O11" i="21"/>
  <c r="O12" i="21"/>
  <c r="O13" i="21"/>
  <c r="O14" i="21"/>
  <c r="O15" i="21"/>
  <c r="O17" i="21"/>
  <c r="O18" i="21"/>
  <c r="O19" i="21"/>
  <c r="O22" i="21"/>
  <c r="O23" i="21"/>
  <c r="O24" i="21"/>
  <c r="O26" i="21"/>
  <c r="G11" i="24"/>
  <c r="H11" i="24"/>
  <c r="I11" i="24"/>
  <c r="M11" i="24"/>
  <c r="B109" i="9"/>
  <c r="C109" i="9"/>
  <c r="M13" i="26"/>
  <c r="M5" i="26"/>
  <c r="S4" i="27"/>
  <c r="S5" i="27"/>
  <c r="S6" i="27"/>
  <c r="S7" i="27"/>
  <c r="S8" i="27"/>
  <c r="F12" i="24"/>
  <c r="P5" i="21"/>
  <c r="P6" i="21"/>
  <c r="P7" i="21"/>
  <c r="P8" i="21"/>
  <c r="P9" i="21"/>
  <c r="P10" i="21"/>
  <c r="P11" i="21"/>
  <c r="P12" i="21"/>
  <c r="P13" i="21"/>
  <c r="P14" i="21"/>
  <c r="P15" i="21"/>
  <c r="P17" i="21"/>
  <c r="P18" i="21"/>
  <c r="P19" i="21"/>
  <c r="P22" i="21"/>
  <c r="P23" i="21"/>
  <c r="P24" i="21"/>
  <c r="P26" i="21"/>
  <c r="G12" i="24"/>
  <c r="H12" i="24"/>
  <c r="I12" i="24"/>
  <c r="M12" i="24"/>
  <c r="B110" i="9"/>
  <c r="C110" i="9"/>
  <c r="N13" i="26"/>
  <c r="N5" i="26"/>
  <c r="T4" i="27"/>
  <c r="T5" i="27"/>
  <c r="T6" i="27"/>
  <c r="T7" i="27"/>
  <c r="T8" i="27"/>
  <c r="F13" i="24"/>
  <c r="Q5" i="21"/>
  <c r="Q6" i="21"/>
  <c r="Q7" i="21"/>
  <c r="Q8" i="21"/>
  <c r="Q9" i="21"/>
  <c r="Q10" i="21"/>
  <c r="Q11" i="21"/>
  <c r="Q12" i="21"/>
  <c r="Q13" i="21"/>
  <c r="Q14" i="21"/>
  <c r="Q15" i="21"/>
  <c r="Q17" i="21"/>
  <c r="Q18" i="21"/>
  <c r="Q19" i="21"/>
  <c r="Q22" i="21"/>
  <c r="Q23" i="21"/>
  <c r="Q24" i="21"/>
  <c r="Q26" i="21"/>
  <c r="G13" i="24"/>
  <c r="H13" i="24"/>
  <c r="I13" i="24"/>
  <c r="M13" i="24"/>
  <c r="B111" i="9"/>
  <c r="C111" i="9"/>
  <c r="O13" i="26"/>
  <c r="O5" i="26"/>
  <c r="U4" i="27"/>
  <c r="U5" i="27"/>
  <c r="U6" i="27"/>
  <c r="U7" i="27"/>
  <c r="U8" i="27"/>
  <c r="F14" i="24"/>
  <c r="R5" i="21"/>
  <c r="R6" i="21"/>
  <c r="R7" i="21"/>
  <c r="R8" i="21"/>
  <c r="R9" i="21"/>
  <c r="R10" i="21"/>
  <c r="R11" i="21"/>
  <c r="R12" i="21"/>
  <c r="R13" i="21"/>
  <c r="R14" i="21"/>
  <c r="R15" i="21"/>
  <c r="R17" i="21"/>
  <c r="R18" i="21"/>
  <c r="R19" i="21"/>
  <c r="R22" i="21"/>
  <c r="R23" i="21"/>
  <c r="R24" i="21"/>
  <c r="R26" i="21"/>
  <c r="G14" i="24"/>
  <c r="H14" i="24"/>
  <c r="I14" i="24"/>
  <c r="M14" i="24"/>
  <c r="B112" i="9"/>
  <c r="C112" i="9"/>
  <c r="S5" i="21"/>
  <c r="S6" i="21"/>
  <c r="S7" i="21"/>
  <c r="S8" i="21"/>
  <c r="S9" i="21"/>
  <c r="S10" i="21"/>
  <c r="S11" i="21"/>
  <c r="S12" i="21"/>
  <c r="S13" i="21"/>
  <c r="S14" i="21"/>
  <c r="S15" i="21"/>
  <c r="S17" i="21"/>
  <c r="S18" i="21"/>
  <c r="S19" i="21"/>
  <c r="S22" i="21"/>
  <c r="S23" i="21"/>
  <c r="S24" i="21"/>
  <c r="S26" i="21"/>
  <c r="G15" i="24"/>
  <c r="P13" i="26"/>
  <c r="P5" i="26"/>
  <c r="V4" i="27"/>
  <c r="V5" i="27"/>
  <c r="V6" i="27"/>
  <c r="V7" i="27"/>
  <c r="V8" i="27"/>
  <c r="F15" i="24"/>
  <c r="H15" i="24"/>
  <c r="M15" i="24"/>
  <c r="B113" i="9"/>
  <c r="C113" i="9"/>
  <c r="B114" i="9"/>
  <c r="C114" i="9"/>
  <c r="O9" i="45"/>
  <c r="K115" i="9"/>
  <c r="I115" i="9"/>
  <c r="P9" i="45"/>
  <c r="G115" i="9"/>
  <c r="B115" i="9"/>
  <c r="C115" i="9"/>
  <c r="O10" i="45"/>
  <c r="K116" i="9"/>
  <c r="I116" i="9"/>
  <c r="G116" i="9"/>
  <c r="B116" i="9"/>
  <c r="C116" i="9"/>
  <c r="H11" i="45"/>
  <c r="M11" i="45"/>
  <c r="I117" i="9"/>
  <c r="G117" i="9"/>
  <c r="K117" i="9"/>
  <c r="B117" i="9"/>
  <c r="C117" i="9"/>
  <c r="O12" i="45"/>
  <c r="K118" i="9"/>
  <c r="H12" i="45"/>
  <c r="M12" i="45"/>
  <c r="I118" i="9"/>
  <c r="P12" i="45"/>
  <c r="G118" i="9"/>
  <c r="B118" i="9"/>
  <c r="C118" i="9"/>
  <c r="O13" i="45"/>
  <c r="K119" i="9"/>
  <c r="H13" i="45"/>
  <c r="M13" i="45"/>
  <c r="I119" i="9"/>
  <c r="P13" i="45"/>
  <c r="G119" i="9"/>
  <c r="B119" i="9"/>
  <c r="C119" i="9"/>
  <c r="O14" i="45"/>
  <c r="K120" i="9"/>
  <c r="H14" i="45"/>
  <c r="M14" i="45"/>
  <c r="I120" i="9"/>
  <c r="P14" i="45"/>
  <c r="G120" i="9"/>
  <c r="B120" i="9"/>
  <c r="C120" i="9"/>
  <c r="O15" i="45"/>
  <c r="K121" i="9"/>
  <c r="H15" i="45"/>
  <c r="M15" i="45"/>
  <c r="I121" i="9"/>
  <c r="P15" i="45"/>
  <c r="G121" i="9"/>
  <c r="B121" i="9"/>
  <c r="C121" i="9"/>
  <c r="O16" i="45"/>
  <c r="K122" i="9"/>
  <c r="H16" i="45"/>
  <c r="M16" i="45"/>
  <c r="I122" i="9"/>
  <c r="P16" i="45"/>
  <c r="G122" i="9"/>
  <c r="B122" i="9"/>
  <c r="C122" i="9"/>
  <c r="O17" i="45"/>
  <c r="K123" i="9"/>
  <c r="H17" i="45"/>
  <c r="M17" i="45"/>
  <c r="I123" i="9"/>
  <c r="P17" i="45"/>
  <c r="G123" i="9"/>
  <c r="B123" i="9"/>
  <c r="C123" i="9"/>
  <c r="O18" i="45"/>
  <c r="K124" i="9"/>
  <c r="H18" i="45"/>
  <c r="M18" i="45"/>
  <c r="I124" i="9"/>
  <c r="P18" i="45"/>
  <c r="G124" i="9"/>
  <c r="B124" i="9"/>
  <c r="C124" i="9"/>
  <c r="O19" i="45"/>
  <c r="K125" i="9"/>
  <c r="H19" i="45"/>
  <c r="M19" i="45"/>
  <c r="I125" i="9"/>
  <c r="P19" i="45"/>
  <c r="G125" i="9"/>
  <c r="B125" i="9"/>
  <c r="C125" i="9"/>
  <c r="K126" i="9"/>
  <c r="I126" i="9"/>
  <c r="G126" i="9"/>
  <c r="B126" i="9"/>
  <c r="C126" i="9"/>
  <c r="J23" i="45"/>
  <c r="G127" i="9"/>
  <c r="AZ23" i="45"/>
  <c r="AY23" i="45"/>
  <c r="Z23" i="45"/>
  <c r="Y127" i="9"/>
  <c r="W127" i="9"/>
  <c r="S23" i="45"/>
  <c r="U127" i="9"/>
  <c r="AL23" i="45"/>
  <c r="S127" i="9"/>
  <c r="M23" i="45"/>
  <c r="I127" i="9"/>
  <c r="O23" i="45"/>
  <c r="K127" i="9"/>
  <c r="A24" i="74"/>
  <c r="M26" i="74"/>
  <c r="N26" i="74"/>
  <c r="K24" i="74"/>
  <c r="I24" i="74"/>
  <c r="G24" i="74"/>
  <c r="M24" i="74"/>
  <c r="N24" i="74"/>
  <c r="M25" i="74"/>
  <c r="P23" i="45"/>
  <c r="M127" i="9"/>
  <c r="Q23" i="45"/>
  <c r="O127" i="9"/>
  <c r="U26" i="71"/>
  <c r="H23" i="45"/>
  <c r="G23" i="45"/>
  <c r="R23" i="45"/>
  <c r="Q127" i="9"/>
  <c r="B127" i="9"/>
  <c r="C127" i="9"/>
  <c r="J24" i="45"/>
  <c r="G128" i="9"/>
  <c r="AZ24" i="45"/>
  <c r="AY24" i="45"/>
  <c r="Z24" i="45"/>
  <c r="Y128" i="9"/>
  <c r="W128" i="9"/>
  <c r="S24" i="45"/>
  <c r="U128" i="9"/>
  <c r="AL24" i="45"/>
  <c r="S128" i="9"/>
  <c r="M24" i="45"/>
  <c r="I128" i="9"/>
  <c r="O24" i="45"/>
  <c r="K128" i="9"/>
  <c r="A27" i="74"/>
  <c r="M29" i="74"/>
  <c r="N29" i="74"/>
  <c r="K27" i="74"/>
  <c r="I27" i="74"/>
  <c r="G27" i="74"/>
  <c r="M27" i="74"/>
  <c r="N27" i="74"/>
  <c r="M28" i="74"/>
  <c r="P24" i="45"/>
  <c r="M128" i="9"/>
  <c r="Q24" i="45"/>
  <c r="O128" i="9"/>
  <c r="G24" i="45"/>
  <c r="R24" i="45"/>
  <c r="Q128" i="9"/>
  <c r="B128" i="9"/>
  <c r="C128" i="9"/>
  <c r="J25" i="45"/>
  <c r="G129" i="9"/>
  <c r="AZ25" i="45"/>
  <c r="AY25" i="45"/>
  <c r="Z25" i="45"/>
  <c r="Y129" i="9"/>
  <c r="W129" i="9"/>
  <c r="S25" i="45"/>
  <c r="U129" i="9"/>
  <c r="AL25" i="45"/>
  <c r="S129" i="9"/>
  <c r="M25" i="45"/>
  <c r="I129" i="9"/>
  <c r="O25" i="45"/>
  <c r="K129" i="9"/>
  <c r="A30" i="74"/>
  <c r="M32" i="74"/>
  <c r="N32" i="74"/>
  <c r="K30" i="74"/>
  <c r="I30" i="74"/>
  <c r="G30" i="74"/>
  <c r="M30" i="74"/>
  <c r="N30" i="74"/>
  <c r="M31" i="74"/>
  <c r="P25" i="45"/>
  <c r="M129" i="9"/>
  <c r="Q25" i="45"/>
  <c r="O129" i="9"/>
  <c r="G25" i="45"/>
  <c r="R25" i="45"/>
  <c r="Q129" i="9"/>
  <c r="B129" i="9"/>
  <c r="C129" i="9"/>
  <c r="J26" i="45"/>
  <c r="G130" i="9"/>
  <c r="Y130" i="9"/>
  <c r="W130" i="9"/>
  <c r="U130" i="9"/>
  <c r="S130" i="9"/>
  <c r="I130" i="9"/>
  <c r="K130" i="9"/>
  <c r="M130" i="9"/>
  <c r="O130" i="9"/>
  <c r="Q130" i="9"/>
  <c r="B130" i="9"/>
  <c r="C130" i="9"/>
  <c r="J27" i="45"/>
  <c r="G131" i="9"/>
  <c r="Y131" i="9"/>
  <c r="W131" i="9"/>
  <c r="U131" i="9"/>
  <c r="S131" i="9"/>
  <c r="I131" i="9"/>
  <c r="K131" i="9"/>
  <c r="M131" i="9"/>
  <c r="O131" i="9"/>
  <c r="Q131" i="9"/>
  <c r="B131" i="9"/>
  <c r="C131" i="9"/>
  <c r="J28" i="45"/>
  <c r="G132" i="9"/>
  <c r="Y132" i="9"/>
  <c r="W132" i="9"/>
  <c r="U132" i="9"/>
  <c r="S132" i="9"/>
  <c r="I132" i="9"/>
  <c r="K132" i="9"/>
  <c r="M132" i="9"/>
  <c r="O132" i="9"/>
  <c r="Q132" i="9"/>
  <c r="B132" i="9"/>
  <c r="C132" i="9"/>
  <c r="J29" i="45"/>
  <c r="G133" i="9"/>
  <c r="Y133" i="9"/>
  <c r="W133" i="9"/>
  <c r="U133" i="9"/>
  <c r="S133" i="9"/>
  <c r="I133" i="9"/>
  <c r="K133" i="9"/>
  <c r="M133" i="9"/>
  <c r="O133" i="9"/>
  <c r="Q133" i="9"/>
  <c r="B133" i="9"/>
  <c r="C133" i="9"/>
  <c r="J30" i="45"/>
  <c r="G134" i="9"/>
  <c r="Y134" i="9"/>
  <c r="W134" i="9"/>
  <c r="U134" i="9"/>
  <c r="S134" i="9"/>
  <c r="I134" i="9"/>
  <c r="K134" i="9"/>
  <c r="M134" i="9"/>
  <c r="O134" i="9"/>
  <c r="Q134" i="9"/>
  <c r="B134" i="9"/>
  <c r="C134" i="9"/>
  <c r="J31" i="45"/>
  <c r="G135" i="9"/>
  <c r="Y135" i="9"/>
  <c r="W135" i="9"/>
  <c r="U135" i="9"/>
  <c r="S135" i="9"/>
  <c r="I135" i="9"/>
  <c r="K135" i="9"/>
  <c r="M135" i="9"/>
  <c r="O135" i="9"/>
  <c r="Q135" i="9"/>
  <c r="B135" i="9"/>
  <c r="C135" i="9"/>
  <c r="J32" i="45"/>
  <c r="G136" i="9"/>
  <c r="Y136" i="9"/>
  <c r="W136" i="9"/>
  <c r="U136" i="9"/>
  <c r="S136" i="9"/>
  <c r="I136" i="9"/>
  <c r="K136" i="9"/>
  <c r="M136" i="9"/>
  <c r="O136" i="9"/>
  <c r="Q136" i="9"/>
  <c r="B136" i="9"/>
  <c r="C136" i="9"/>
  <c r="B137" i="9"/>
  <c r="C137" i="9"/>
  <c r="B138" i="9"/>
  <c r="C138" i="9"/>
  <c r="P33" i="45"/>
  <c r="G139" i="9"/>
  <c r="M139" i="9"/>
  <c r="AL33" i="45"/>
  <c r="K139" i="9"/>
  <c r="Q33" i="45"/>
  <c r="I139" i="9"/>
  <c r="B139" i="9"/>
  <c r="C139" i="9"/>
  <c r="P34" i="45"/>
  <c r="G140" i="9"/>
  <c r="M140" i="9"/>
  <c r="AL34" i="45"/>
  <c r="K140" i="9"/>
  <c r="Q34" i="45"/>
  <c r="I140" i="9"/>
  <c r="B140" i="9"/>
  <c r="C140" i="9"/>
  <c r="P35" i="45"/>
  <c r="G141" i="9"/>
  <c r="M141" i="9"/>
  <c r="AL35" i="45"/>
  <c r="K141" i="9"/>
  <c r="Q35" i="45"/>
  <c r="I141" i="9"/>
  <c r="B141" i="9"/>
  <c r="C141" i="9"/>
  <c r="C40" i="45"/>
  <c r="Q40" i="45"/>
  <c r="I142" i="9"/>
  <c r="G142" i="9"/>
  <c r="K142" i="9"/>
  <c r="B142" i="9"/>
  <c r="C142" i="9"/>
  <c r="AL50" i="45"/>
  <c r="O50" i="45"/>
  <c r="O68" i="45"/>
  <c r="AL49" i="45"/>
  <c r="O49" i="45"/>
  <c r="O67" i="45"/>
  <c r="C48" i="45"/>
  <c r="AL48" i="45"/>
  <c r="O48" i="45"/>
  <c r="O66" i="45"/>
  <c r="C47" i="45"/>
  <c r="AL47" i="45"/>
  <c r="O47" i="45"/>
  <c r="O65" i="45"/>
  <c r="AL42" i="45"/>
  <c r="O42" i="45"/>
  <c r="O60" i="45"/>
  <c r="AL43" i="45"/>
  <c r="O43" i="45"/>
  <c r="O61" i="45"/>
  <c r="AL44" i="45"/>
  <c r="O44" i="45"/>
  <c r="O62" i="45"/>
  <c r="AL45" i="45"/>
  <c r="O45" i="45"/>
  <c r="O63" i="45"/>
  <c r="AL46" i="45"/>
  <c r="O46" i="45"/>
  <c r="O64" i="45"/>
  <c r="O69" i="45"/>
  <c r="G143" i="9"/>
  <c r="K143" i="9"/>
  <c r="I143" i="9"/>
  <c r="B143" i="9"/>
  <c r="C143" i="9"/>
  <c r="AL22" i="45"/>
  <c r="AL26" i="45"/>
  <c r="AL27" i="45"/>
  <c r="AL28" i="45"/>
  <c r="AL29" i="45"/>
  <c r="AL30" i="45"/>
  <c r="AL31" i="45"/>
  <c r="AL32" i="45"/>
  <c r="AL40" i="45"/>
  <c r="AL53" i="45"/>
  <c r="AL9" i="45"/>
  <c r="AL52" i="45"/>
  <c r="AL54" i="45"/>
  <c r="AL58" i="45"/>
  <c r="B144" i="9"/>
  <c r="C144" i="9"/>
  <c r="AU9" i="45"/>
  <c r="G11" i="45"/>
  <c r="AU11" i="45"/>
  <c r="G12" i="45"/>
  <c r="AU12" i="45"/>
  <c r="G13" i="45"/>
  <c r="AU13" i="45"/>
  <c r="G14" i="45"/>
  <c r="AU14" i="45"/>
  <c r="G15" i="45"/>
  <c r="AU15" i="45"/>
  <c r="G16" i="45"/>
  <c r="AU16" i="45"/>
  <c r="G17" i="45"/>
  <c r="AU17" i="45"/>
  <c r="G18" i="45"/>
  <c r="AU18" i="45"/>
  <c r="G19" i="45"/>
  <c r="AU19" i="45"/>
  <c r="AU52" i="45"/>
  <c r="C50" i="45"/>
  <c r="AU50" i="45"/>
  <c r="AU23" i="45"/>
  <c r="AU24" i="45"/>
  <c r="AU25" i="45"/>
  <c r="A33" i="74"/>
  <c r="M34" i="74"/>
  <c r="P26" i="45"/>
  <c r="AU26" i="45"/>
  <c r="A36" i="74"/>
  <c r="M37" i="74"/>
  <c r="P27" i="45"/>
  <c r="AU27" i="45"/>
  <c r="A39" i="74"/>
  <c r="M40" i="74"/>
  <c r="P28" i="45"/>
  <c r="AU28" i="45"/>
  <c r="A42" i="74"/>
  <c r="M43" i="74"/>
  <c r="P29" i="45"/>
  <c r="AU29" i="45"/>
  <c r="A45" i="74"/>
  <c r="M46" i="74"/>
  <c r="P30" i="45"/>
  <c r="AU30" i="45"/>
  <c r="A48" i="74"/>
  <c r="M49" i="74"/>
  <c r="P31" i="45"/>
  <c r="AU31" i="45"/>
  <c r="A51" i="74"/>
  <c r="M52" i="74"/>
  <c r="P32" i="45"/>
  <c r="AU32" i="45"/>
  <c r="AU22" i="45"/>
  <c r="AU33" i="45"/>
  <c r="AU34" i="45"/>
  <c r="AU35" i="45"/>
  <c r="AU40" i="45"/>
  <c r="C42" i="45"/>
  <c r="AU42" i="45"/>
  <c r="C43" i="45"/>
  <c r="AU43" i="45"/>
  <c r="C44" i="45"/>
  <c r="AU44" i="45"/>
  <c r="C45" i="45"/>
  <c r="AU45" i="45"/>
  <c r="C46" i="45"/>
  <c r="AU46" i="45"/>
  <c r="AU47" i="45"/>
  <c r="AU48" i="45"/>
  <c r="C49" i="45"/>
  <c r="AU49" i="45"/>
  <c r="AU53" i="45"/>
  <c r="AU54" i="45"/>
  <c r="AU58" i="45"/>
  <c r="B145" i="9"/>
  <c r="C145" i="9"/>
  <c r="AS9" i="45"/>
  <c r="AS11" i="45"/>
  <c r="AS12" i="45"/>
  <c r="AS13" i="45"/>
  <c r="AS14" i="45"/>
  <c r="AS15" i="45"/>
  <c r="AS16" i="45"/>
  <c r="AS17" i="45"/>
  <c r="AS18" i="45"/>
  <c r="AS19" i="45"/>
  <c r="AS52" i="45"/>
  <c r="AS50" i="45"/>
  <c r="AS23" i="45"/>
  <c r="AS24" i="45"/>
  <c r="AS25" i="45"/>
  <c r="AS26" i="45"/>
  <c r="AS27" i="45"/>
  <c r="AS28" i="45"/>
  <c r="AS29" i="45"/>
  <c r="AS30" i="45"/>
  <c r="AS31" i="45"/>
  <c r="AS32" i="45"/>
  <c r="AS22" i="45"/>
  <c r="AS33" i="45"/>
  <c r="AS34" i="45"/>
  <c r="AS35" i="45"/>
  <c r="AS40" i="45"/>
  <c r="AS42" i="45"/>
  <c r="AS43" i="45"/>
  <c r="AS44" i="45"/>
  <c r="AS45" i="45"/>
  <c r="AS46" i="45"/>
  <c r="AS47" i="45"/>
  <c r="AS48" i="45"/>
  <c r="AS49" i="45"/>
  <c r="AS53" i="45"/>
  <c r="AS54" i="45"/>
  <c r="AS58" i="45"/>
  <c r="B146" i="9"/>
  <c r="C146" i="9"/>
  <c r="AR9" i="45"/>
  <c r="AR11" i="45"/>
  <c r="AR12" i="45"/>
  <c r="AR13" i="45"/>
  <c r="AR14" i="45"/>
  <c r="AR15" i="45"/>
  <c r="AR16" i="45"/>
  <c r="AR17" i="45"/>
  <c r="AR18" i="45"/>
  <c r="AR19" i="45"/>
  <c r="AR52" i="45"/>
  <c r="AR50" i="45"/>
  <c r="AR23" i="45"/>
  <c r="AR24" i="45"/>
  <c r="AR25" i="45"/>
  <c r="AR26" i="45"/>
  <c r="AR27" i="45"/>
  <c r="AR28" i="45"/>
  <c r="AR29" i="45"/>
  <c r="AR30" i="45"/>
  <c r="AR31" i="45"/>
  <c r="AR32" i="45"/>
  <c r="AR22" i="45"/>
  <c r="AR33" i="45"/>
  <c r="AR34" i="45"/>
  <c r="AR35" i="45"/>
  <c r="AR40" i="45"/>
  <c r="AR42" i="45"/>
  <c r="AR43" i="45"/>
  <c r="AR44" i="45"/>
  <c r="AR45" i="45"/>
  <c r="AR46" i="45"/>
  <c r="AR47" i="45"/>
  <c r="AR48" i="45"/>
  <c r="AR49" i="45"/>
  <c r="AR53" i="45"/>
  <c r="AR54" i="45"/>
  <c r="AR58" i="45"/>
  <c r="B147" i="9"/>
  <c r="C147" i="9"/>
  <c r="AT9" i="45"/>
  <c r="AT11" i="45"/>
  <c r="AT12" i="45"/>
  <c r="AT13" i="45"/>
  <c r="AT14" i="45"/>
  <c r="AT15" i="45"/>
  <c r="AT16" i="45"/>
  <c r="AT17" i="45"/>
  <c r="AT18" i="45"/>
  <c r="AT19" i="45"/>
  <c r="AT52" i="45"/>
  <c r="AT50" i="45"/>
  <c r="AT23" i="45"/>
  <c r="AT24" i="45"/>
  <c r="AT25" i="45"/>
  <c r="AT26" i="45"/>
  <c r="AT27" i="45"/>
  <c r="AT28" i="45"/>
  <c r="AT29" i="45"/>
  <c r="AT30" i="45"/>
  <c r="AT31" i="45"/>
  <c r="AT32" i="45"/>
  <c r="AT22" i="45"/>
  <c r="AT33" i="45"/>
  <c r="AT34" i="45"/>
  <c r="AT35" i="45"/>
  <c r="AT40" i="45"/>
  <c r="AT42" i="45"/>
  <c r="AT43" i="45"/>
  <c r="AT44" i="45"/>
  <c r="AT45" i="45"/>
  <c r="AT46" i="45"/>
  <c r="AT47" i="45"/>
  <c r="AT48" i="45"/>
  <c r="AT49" i="45"/>
  <c r="AT53" i="45"/>
  <c r="AT54" i="45"/>
  <c r="AT58" i="45"/>
  <c r="B148" i="9"/>
  <c r="C148" i="9"/>
  <c r="AW9" i="45"/>
  <c r="AW11" i="45"/>
  <c r="AW12" i="45"/>
  <c r="AW13" i="45"/>
  <c r="AW14" i="45"/>
  <c r="AW15" i="45"/>
  <c r="AW16" i="45"/>
  <c r="AW17" i="45"/>
  <c r="AW18" i="45"/>
  <c r="AW19" i="45"/>
  <c r="AW52" i="45"/>
  <c r="AW50" i="45"/>
  <c r="AW23" i="45"/>
  <c r="AW24" i="45"/>
  <c r="AW25" i="45"/>
  <c r="AW26" i="45"/>
  <c r="AW27" i="45"/>
  <c r="AW28" i="45"/>
  <c r="AW29" i="45"/>
  <c r="AW30" i="45"/>
  <c r="AW31" i="45"/>
  <c r="AW32" i="45"/>
  <c r="AW22" i="45"/>
  <c r="AW33" i="45"/>
  <c r="AW34" i="45"/>
  <c r="AW35" i="45"/>
  <c r="AW40" i="45"/>
  <c r="AW42" i="45"/>
  <c r="AW43" i="45"/>
  <c r="AW44" i="45"/>
  <c r="AW45" i="45"/>
  <c r="AW46" i="45"/>
  <c r="AW47" i="45"/>
  <c r="AW48" i="45"/>
  <c r="AW49" i="45"/>
  <c r="AW53" i="45"/>
  <c r="AW54" i="45"/>
  <c r="AW58" i="45"/>
  <c r="B149" i="9"/>
  <c r="C149" i="9"/>
  <c r="AX9" i="45"/>
  <c r="AX11" i="45"/>
  <c r="AX12" i="45"/>
  <c r="AX13" i="45"/>
  <c r="AX14" i="45"/>
  <c r="AX15" i="45"/>
  <c r="AX16" i="45"/>
  <c r="AX17" i="45"/>
  <c r="AX18" i="45"/>
  <c r="AX19" i="45"/>
  <c r="AX52" i="45"/>
  <c r="AX50" i="45"/>
  <c r="AX23" i="45"/>
  <c r="AX24" i="45"/>
  <c r="AX25" i="45"/>
  <c r="AX26" i="45"/>
  <c r="AX27" i="45"/>
  <c r="AX28" i="45"/>
  <c r="AX29" i="45"/>
  <c r="AX30" i="45"/>
  <c r="AX31" i="45"/>
  <c r="AX32" i="45"/>
  <c r="AX22" i="45"/>
  <c r="AX33" i="45"/>
  <c r="AX34" i="45"/>
  <c r="AX35" i="45"/>
  <c r="AX40" i="45"/>
  <c r="AX42" i="45"/>
  <c r="AX43" i="45"/>
  <c r="AX44" i="45"/>
  <c r="AX45" i="45"/>
  <c r="AX46" i="45"/>
  <c r="AX47" i="45"/>
  <c r="AX48" i="45"/>
  <c r="AX49" i="45"/>
  <c r="AX53" i="45"/>
  <c r="AX54" i="45"/>
  <c r="AX58" i="45"/>
  <c r="B150" i="9"/>
  <c r="C150" i="9"/>
  <c r="AM9" i="45"/>
  <c r="AM11" i="45"/>
  <c r="AM12" i="45"/>
  <c r="AM13" i="45"/>
  <c r="AM14" i="45"/>
  <c r="AM15" i="45"/>
  <c r="AM16" i="45"/>
  <c r="AM17" i="45"/>
  <c r="AM18" i="45"/>
  <c r="AM19" i="45"/>
  <c r="AM52" i="45"/>
  <c r="AM50" i="45"/>
  <c r="AM23" i="45"/>
  <c r="AM24" i="45"/>
  <c r="AM25" i="45"/>
  <c r="AM26" i="45"/>
  <c r="AM27" i="45"/>
  <c r="AM28" i="45"/>
  <c r="AM29" i="45"/>
  <c r="AM30" i="45"/>
  <c r="AM31" i="45"/>
  <c r="AM32" i="45"/>
  <c r="AM22" i="45"/>
  <c r="AM33" i="45"/>
  <c r="AM34" i="45"/>
  <c r="AM35" i="45"/>
  <c r="AM40" i="45"/>
  <c r="AM42" i="45"/>
  <c r="AM43" i="45"/>
  <c r="AM44" i="45"/>
  <c r="AM45" i="45"/>
  <c r="AM46" i="45"/>
  <c r="AM47" i="45"/>
  <c r="AM48" i="45"/>
  <c r="AM49" i="45"/>
  <c r="AM53" i="45"/>
  <c r="AM54" i="45"/>
  <c r="AM58" i="45"/>
  <c r="B151" i="9"/>
  <c r="C151" i="9"/>
  <c r="AV9" i="45"/>
  <c r="AV11" i="45"/>
  <c r="AV12" i="45"/>
  <c r="AV13" i="45"/>
  <c r="AV14" i="45"/>
  <c r="AV15" i="45"/>
  <c r="AV16" i="45"/>
  <c r="AV17" i="45"/>
  <c r="AV18" i="45"/>
  <c r="AV19" i="45"/>
  <c r="AV52" i="45"/>
  <c r="AV50" i="45"/>
  <c r="AV23" i="45"/>
  <c r="AV24" i="45"/>
  <c r="AV25" i="45"/>
  <c r="AV26" i="45"/>
  <c r="AV27" i="45"/>
  <c r="AV28" i="45"/>
  <c r="AV29" i="45"/>
  <c r="AV30" i="45"/>
  <c r="AV31" i="45"/>
  <c r="AV32" i="45"/>
  <c r="AV22" i="45"/>
  <c r="AV33" i="45"/>
  <c r="AV34" i="45"/>
  <c r="AV35" i="45"/>
  <c r="AV40" i="45"/>
  <c r="AV42" i="45"/>
  <c r="AV43" i="45"/>
  <c r="AV44" i="45"/>
  <c r="AV45" i="45"/>
  <c r="AV46" i="45"/>
  <c r="AV47" i="45"/>
  <c r="AV48" i="45"/>
  <c r="AV49" i="45"/>
  <c r="AV53" i="45"/>
  <c r="AV54" i="45"/>
  <c r="AV58" i="45"/>
  <c r="B152" i="9"/>
  <c r="C152" i="9"/>
  <c r="AO9" i="45"/>
  <c r="AO11" i="45"/>
  <c r="AO12" i="45"/>
  <c r="AO13" i="45"/>
  <c r="AO14" i="45"/>
  <c r="AO15" i="45"/>
  <c r="AO16" i="45"/>
  <c r="AO17" i="45"/>
  <c r="AO18" i="45"/>
  <c r="AO19" i="45"/>
  <c r="AO52" i="45"/>
  <c r="AO50" i="45"/>
  <c r="AO23" i="45"/>
  <c r="AO24" i="45"/>
  <c r="AO25" i="45"/>
  <c r="AO26" i="45"/>
  <c r="AO27" i="45"/>
  <c r="AO28" i="45"/>
  <c r="AO29" i="45"/>
  <c r="AO30" i="45"/>
  <c r="AO31" i="45"/>
  <c r="AO32" i="45"/>
  <c r="AO22" i="45"/>
  <c r="AO33" i="45"/>
  <c r="AO34" i="45"/>
  <c r="AO35" i="45"/>
  <c r="AO40" i="45"/>
  <c r="AO42" i="45"/>
  <c r="AO43" i="45"/>
  <c r="AO44" i="45"/>
  <c r="AO45" i="45"/>
  <c r="AO46" i="45"/>
  <c r="AO47" i="45"/>
  <c r="AO48" i="45"/>
  <c r="AO49" i="45"/>
  <c r="AO53" i="45"/>
  <c r="AO54" i="45"/>
  <c r="AO58" i="45"/>
  <c r="B153" i="9"/>
  <c r="C153" i="9"/>
  <c r="AP9" i="45"/>
  <c r="AP11" i="45"/>
  <c r="AP12" i="45"/>
  <c r="AP13" i="45"/>
  <c r="AP14" i="45"/>
  <c r="AP15" i="45"/>
  <c r="AP16" i="45"/>
  <c r="AP17" i="45"/>
  <c r="AP18" i="45"/>
  <c r="AP19" i="45"/>
  <c r="AP52" i="45"/>
  <c r="AP50" i="45"/>
  <c r="AP23" i="45"/>
  <c r="AP24" i="45"/>
  <c r="AP25" i="45"/>
  <c r="AP26" i="45"/>
  <c r="AP27" i="45"/>
  <c r="AP28" i="45"/>
  <c r="AP29" i="45"/>
  <c r="AP30" i="45"/>
  <c r="AP31" i="45"/>
  <c r="AP32" i="45"/>
  <c r="AP22" i="45"/>
  <c r="AP33" i="45"/>
  <c r="AP34" i="45"/>
  <c r="AP35" i="45"/>
  <c r="AP40" i="45"/>
  <c r="AP42" i="45"/>
  <c r="AP43" i="45"/>
  <c r="AP44" i="45"/>
  <c r="AP45" i="45"/>
  <c r="AP46" i="45"/>
  <c r="AP47" i="45"/>
  <c r="AP48" i="45"/>
  <c r="AP49" i="45"/>
  <c r="AP53" i="45"/>
  <c r="AP54" i="45"/>
  <c r="AP58" i="45"/>
  <c r="B154" i="9"/>
  <c r="C154" i="9"/>
  <c r="AQ9" i="45"/>
  <c r="AQ11" i="45"/>
  <c r="AQ12" i="45"/>
  <c r="AQ13" i="45"/>
  <c r="AQ14" i="45"/>
  <c r="AQ15" i="45"/>
  <c r="AQ16" i="45"/>
  <c r="AQ17" i="45"/>
  <c r="AQ18" i="45"/>
  <c r="AQ19" i="45"/>
  <c r="AQ52" i="45"/>
  <c r="AQ50" i="45"/>
  <c r="AQ23" i="45"/>
  <c r="AQ24" i="45"/>
  <c r="AQ25" i="45"/>
  <c r="AQ26" i="45"/>
  <c r="AQ27" i="45"/>
  <c r="AQ28" i="45"/>
  <c r="AQ29" i="45"/>
  <c r="AQ30" i="45"/>
  <c r="AQ31" i="45"/>
  <c r="AQ32" i="45"/>
  <c r="AQ22" i="45"/>
  <c r="AQ33" i="45"/>
  <c r="AQ34" i="45"/>
  <c r="AQ35" i="45"/>
  <c r="AQ40" i="45"/>
  <c r="AQ42" i="45"/>
  <c r="AQ43" i="45"/>
  <c r="AQ44" i="45"/>
  <c r="AQ45" i="45"/>
  <c r="AQ46" i="45"/>
  <c r="AQ47" i="45"/>
  <c r="AQ48" i="45"/>
  <c r="AQ49" i="45"/>
  <c r="AQ53" i="45"/>
  <c r="AQ54" i="45"/>
  <c r="AQ58" i="45"/>
  <c r="B155" i="9"/>
  <c r="C155" i="9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F62" i="39"/>
  <c r="B156" i="9"/>
  <c r="C156" i="9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F63" i="39"/>
  <c r="B157" i="9"/>
  <c r="C157" i="9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64" i="39"/>
  <c r="B158" i="9"/>
  <c r="C158" i="9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F65" i="39"/>
  <c r="B159" i="9"/>
  <c r="C159" i="9"/>
  <c r="J4" i="55"/>
  <c r="J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F66" i="39"/>
  <c r="B160" i="9"/>
  <c r="C160" i="9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F67" i="39"/>
  <c r="B161" i="9"/>
  <c r="C161" i="9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N23" i="55"/>
  <c r="N24" i="55"/>
  <c r="N25" i="55"/>
  <c r="N26" i="55"/>
  <c r="N27" i="55"/>
  <c r="N28" i="55"/>
  <c r="N29" i="55"/>
  <c r="N30" i="55"/>
  <c r="N31" i="55"/>
  <c r="N32" i="55"/>
  <c r="N33" i="55"/>
  <c r="N34" i="55"/>
  <c r="F68" i="39"/>
  <c r="B162" i="9"/>
  <c r="C162" i="9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3" i="55"/>
  <c r="P24" i="55"/>
  <c r="P25" i="55"/>
  <c r="P26" i="55"/>
  <c r="P27" i="55"/>
  <c r="P28" i="55"/>
  <c r="P29" i="55"/>
  <c r="P30" i="55"/>
  <c r="P31" i="55"/>
  <c r="P32" i="55"/>
  <c r="P33" i="55"/>
  <c r="P34" i="55"/>
  <c r="F69" i="39"/>
  <c r="B163" i="9"/>
  <c r="C163" i="9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3" i="55"/>
  <c r="R24" i="55"/>
  <c r="R25" i="55"/>
  <c r="R26" i="55"/>
  <c r="R27" i="55"/>
  <c r="R28" i="55"/>
  <c r="R29" i="55"/>
  <c r="R30" i="55"/>
  <c r="R31" i="55"/>
  <c r="R32" i="55"/>
  <c r="R33" i="55"/>
  <c r="R34" i="55"/>
  <c r="F70" i="39"/>
  <c r="B164" i="9"/>
  <c r="C164" i="9"/>
  <c r="B165" i="9"/>
  <c r="C165" i="9"/>
  <c r="B56" i="52"/>
  <c r="D45" i="50"/>
  <c r="B166" i="9"/>
  <c r="C166" i="9"/>
  <c r="B57" i="52"/>
  <c r="D46" i="50"/>
  <c r="B167" i="9"/>
  <c r="C167" i="9"/>
  <c r="B58" i="52"/>
  <c r="D47" i="50"/>
  <c r="B168" i="9"/>
  <c r="C168" i="9"/>
  <c r="B59" i="52"/>
  <c r="D48" i="50"/>
  <c r="B169" i="9"/>
  <c r="C169" i="9"/>
  <c r="B60" i="52"/>
  <c r="D49" i="50"/>
  <c r="B170" i="9"/>
  <c r="C170" i="9"/>
  <c r="B2" i="9"/>
  <c r="C2" i="9"/>
  <c r="B3" i="8"/>
  <c r="D3" i="8"/>
  <c r="B4" i="8"/>
  <c r="D4" i="8"/>
  <c r="B5" i="8"/>
  <c r="D5" i="8"/>
  <c r="B6" i="8"/>
  <c r="D6" i="8"/>
  <c r="B7" i="8"/>
  <c r="D7" i="8"/>
  <c r="B8" i="8"/>
  <c r="D8" i="8"/>
  <c r="B9" i="8"/>
  <c r="D9" i="8"/>
  <c r="B10" i="8"/>
  <c r="D10" i="8"/>
  <c r="B11" i="8"/>
  <c r="D11" i="8"/>
  <c r="B12" i="8"/>
  <c r="D12" i="8"/>
  <c r="B13" i="8"/>
  <c r="D13" i="8"/>
  <c r="B14" i="8"/>
  <c r="D14" i="8"/>
  <c r="B15" i="8"/>
  <c r="D15" i="8"/>
  <c r="B16" i="8"/>
  <c r="D16" i="8"/>
  <c r="B17" i="8"/>
  <c r="D17" i="8"/>
  <c r="B18" i="8"/>
  <c r="D18" i="8"/>
  <c r="B19" i="8"/>
  <c r="D19" i="8"/>
  <c r="B20" i="8"/>
  <c r="D20" i="8"/>
  <c r="B21" i="8"/>
  <c r="D21" i="8"/>
  <c r="B22" i="8"/>
  <c r="D22" i="8"/>
  <c r="B23" i="8"/>
  <c r="D23" i="8"/>
  <c r="B24" i="8"/>
  <c r="D24" i="8"/>
  <c r="B25" i="8"/>
  <c r="D25" i="8"/>
  <c r="B26" i="8"/>
  <c r="D26" i="8"/>
  <c r="B27" i="8"/>
  <c r="D27" i="8"/>
  <c r="B28" i="8"/>
  <c r="D28" i="8"/>
  <c r="B29" i="8"/>
  <c r="D29" i="8"/>
  <c r="B30" i="8"/>
  <c r="D30" i="8"/>
  <c r="B31" i="8"/>
  <c r="D31" i="8"/>
  <c r="B32" i="8"/>
  <c r="D32" i="8"/>
  <c r="B33" i="8"/>
  <c r="D33" i="8"/>
  <c r="B34" i="8"/>
  <c r="D34" i="8"/>
  <c r="B35" i="8"/>
  <c r="D35" i="8"/>
  <c r="B36" i="8"/>
  <c r="D36" i="8"/>
  <c r="B37" i="8"/>
  <c r="D37" i="8"/>
  <c r="B38" i="8"/>
  <c r="D38" i="8"/>
  <c r="B39" i="8"/>
  <c r="D39" i="8"/>
  <c r="B40" i="8"/>
  <c r="D40" i="8"/>
  <c r="B41" i="8"/>
  <c r="D41" i="8"/>
  <c r="B42" i="8"/>
  <c r="D42" i="8"/>
  <c r="B43" i="8"/>
  <c r="D43" i="8"/>
  <c r="B44" i="8"/>
  <c r="D44" i="8"/>
  <c r="B45" i="8"/>
  <c r="D45" i="8"/>
  <c r="B46" i="8"/>
  <c r="D46" i="8"/>
  <c r="B47" i="8"/>
  <c r="D47" i="8"/>
  <c r="B48" i="8"/>
  <c r="D48" i="8"/>
  <c r="B49" i="8"/>
  <c r="D49" i="8"/>
  <c r="B50" i="8"/>
  <c r="D50" i="8"/>
  <c r="B51" i="8"/>
  <c r="D51" i="8"/>
  <c r="B52" i="8"/>
  <c r="D52" i="8"/>
  <c r="B53" i="8"/>
  <c r="D53" i="8"/>
  <c r="B54" i="8"/>
  <c r="D54" i="8"/>
  <c r="B55" i="8"/>
  <c r="D55" i="8"/>
  <c r="B56" i="8"/>
  <c r="D56" i="8"/>
  <c r="B57" i="8"/>
  <c r="D57" i="8"/>
  <c r="B58" i="8"/>
  <c r="D58" i="8"/>
  <c r="B59" i="8"/>
  <c r="D59" i="8"/>
  <c r="B60" i="8"/>
  <c r="D60" i="8"/>
  <c r="B61" i="8"/>
  <c r="D61" i="8"/>
  <c r="B62" i="8"/>
  <c r="D62" i="8"/>
  <c r="B63" i="8"/>
  <c r="D63" i="8"/>
  <c r="B64" i="8"/>
  <c r="D64" i="8"/>
  <c r="B65" i="8"/>
  <c r="D65" i="8"/>
  <c r="B66" i="8"/>
  <c r="D66" i="8"/>
  <c r="B67" i="8"/>
  <c r="D67" i="8"/>
  <c r="B68" i="8"/>
  <c r="D68" i="8"/>
  <c r="B69" i="8"/>
  <c r="D69" i="8"/>
  <c r="B70" i="8"/>
  <c r="D70" i="8"/>
  <c r="B71" i="8"/>
  <c r="D71" i="8"/>
  <c r="B72" i="8"/>
  <c r="D72" i="8"/>
  <c r="B73" i="8"/>
  <c r="D73" i="8"/>
  <c r="B74" i="8"/>
  <c r="D74" i="8"/>
  <c r="B75" i="8"/>
  <c r="D75" i="8"/>
  <c r="B76" i="8"/>
  <c r="D76" i="8"/>
  <c r="B77" i="8"/>
  <c r="D77" i="8"/>
  <c r="B78" i="8"/>
  <c r="D78" i="8"/>
  <c r="B79" i="8"/>
  <c r="D79" i="8"/>
  <c r="B80" i="8"/>
  <c r="D80" i="8"/>
  <c r="B81" i="8"/>
  <c r="D81" i="8"/>
  <c r="B82" i="8"/>
  <c r="D82" i="8"/>
  <c r="B83" i="8"/>
  <c r="D83" i="8"/>
  <c r="B84" i="8"/>
  <c r="D84" i="8"/>
  <c r="B85" i="8"/>
  <c r="D85" i="8"/>
  <c r="B86" i="8"/>
  <c r="D86" i="8"/>
  <c r="B87" i="8"/>
  <c r="D87" i="8"/>
  <c r="B88" i="8"/>
  <c r="D88" i="8"/>
  <c r="B89" i="8"/>
  <c r="D89" i="8"/>
  <c r="B90" i="8"/>
  <c r="D90" i="8"/>
  <c r="B91" i="8"/>
  <c r="D91" i="8"/>
  <c r="B92" i="8"/>
  <c r="D92" i="8"/>
  <c r="B93" i="8"/>
  <c r="D93" i="8"/>
  <c r="B94" i="8"/>
  <c r="D94" i="8"/>
  <c r="B95" i="8"/>
  <c r="D95" i="8"/>
  <c r="B96" i="8"/>
  <c r="D96" i="8"/>
  <c r="B97" i="8"/>
  <c r="D97" i="8"/>
  <c r="B98" i="8"/>
  <c r="D98" i="8"/>
  <c r="B99" i="8"/>
  <c r="D99" i="8"/>
  <c r="B100" i="8"/>
  <c r="D100" i="8"/>
  <c r="B101" i="8"/>
  <c r="D101" i="8"/>
  <c r="B102" i="8"/>
  <c r="D102" i="8"/>
  <c r="B103" i="8"/>
  <c r="D103" i="8"/>
  <c r="B104" i="8"/>
  <c r="D104" i="8"/>
  <c r="B105" i="8"/>
  <c r="D105" i="8"/>
  <c r="B106" i="8"/>
  <c r="D106" i="8"/>
  <c r="B107" i="8"/>
  <c r="D107" i="8"/>
  <c r="B108" i="8"/>
  <c r="D108" i="8"/>
  <c r="B109" i="8"/>
  <c r="D109" i="8"/>
  <c r="B110" i="8"/>
  <c r="D110" i="8"/>
  <c r="B111" i="8"/>
  <c r="D111" i="8"/>
  <c r="B112" i="8"/>
  <c r="D112" i="8"/>
  <c r="B113" i="8"/>
  <c r="D113" i="8"/>
  <c r="B114" i="8"/>
  <c r="D114" i="8"/>
  <c r="B115" i="8"/>
  <c r="D115" i="8"/>
  <c r="B116" i="8"/>
  <c r="D116" i="8"/>
  <c r="B117" i="8"/>
  <c r="D117" i="8"/>
  <c r="B118" i="8"/>
  <c r="D118" i="8"/>
  <c r="B119" i="8"/>
  <c r="D119" i="8"/>
  <c r="B120" i="8"/>
  <c r="D120" i="8"/>
  <c r="B121" i="8"/>
  <c r="D121" i="8"/>
  <c r="B122" i="8"/>
  <c r="D122" i="8"/>
  <c r="B123" i="8"/>
  <c r="D123" i="8"/>
  <c r="B124" i="8"/>
  <c r="D124" i="8"/>
  <c r="B125" i="8"/>
  <c r="D125" i="8"/>
  <c r="B126" i="8"/>
  <c r="D126" i="8"/>
  <c r="B127" i="8"/>
  <c r="D127" i="8"/>
  <c r="B128" i="8"/>
  <c r="D128" i="8"/>
  <c r="B129" i="8"/>
  <c r="D129" i="8"/>
  <c r="B130" i="8"/>
  <c r="D130" i="8"/>
  <c r="B131" i="8"/>
  <c r="D131" i="8"/>
  <c r="B132" i="8"/>
  <c r="D132" i="8"/>
  <c r="B133" i="8"/>
  <c r="D133" i="8"/>
  <c r="B134" i="8"/>
  <c r="D134" i="8"/>
  <c r="B135" i="8"/>
  <c r="D135" i="8"/>
  <c r="B136" i="8"/>
  <c r="D136" i="8"/>
  <c r="B137" i="8"/>
  <c r="D137" i="8"/>
  <c r="B138" i="8"/>
  <c r="D138" i="8"/>
  <c r="B139" i="8"/>
  <c r="D139" i="8"/>
  <c r="B140" i="8"/>
  <c r="D140" i="8"/>
  <c r="B141" i="8"/>
  <c r="D141" i="8"/>
  <c r="B142" i="8"/>
  <c r="D142" i="8"/>
  <c r="B143" i="8"/>
  <c r="D143" i="8"/>
  <c r="B144" i="8"/>
  <c r="D144" i="8"/>
  <c r="B145" i="8"/>
  <c r="D145" i="8"/>
  <c r="B146" i="8"/>
  <c r="D146" i="8"/>
  <c r="B147" i="8"/>
  <c r="D147" i="8"/>
  <c r="B148" i="8"/>
  <c r="D148" i="8"/>
  <c r="B149" i="8"/>
  <c r="D149" i="8"/>
  <c r="B150" i="8"/>
  <c r="D150" i="8"/>
  <c r="B151" i="8"/>
  <c r="D151" i="8"/>
  <c r="B152" i="8"/>
  <c r="D152" i="8"/>
  <c r="B153" i="8"/>
  <c r="D153" i="8"/>
  <c r="B154" i="8"/>
  <c r="D154" i="8"/>
  <c r="B155" i="8"/>
  <c r="D155" i="8"/>
  <c r="B156" i="8"/>
  <c r="D156" i="8"/>
  <c r="B157" i="8"/>
  <c r="D157" i="8"/>
  <c r="B158" i="8"/>
  <c r="D158" i="8"/>
  <c r="B159" i="8"/>
  <c r="D159" i="8"/>
  <c r="B160" i="8"/>
  <c r="D160" i="8"/>
  <c r="B161" i="8"/>
  <c r="D161" i="8"/>
  <c r="B162" i="8"/>
  <c r="D162" i="8"/>
  <c r="B163" i="8"/>
  <c r="D163" i="8"/>
  <c r="B164" i="8"/>
  <c r="D164" i="8"/>
  <c r="B165" i="8"/>
  <c r="D165" i="8"/>
  <c r="B166" i="8"/>
  <c r="D166" i="8"/>
  <c r="B167" i="8"/>
  <c r="D167" i="8"/>
  <c r="B168" i="8"/>
  <c r="D168" i="8"/>
  <c r="B169" i="8"/>
  <c r="D169" i="8"/>
  <c r="B170" i="8"/>
  <c r="D170" i="8"/>
  <c r="B171" i="8"/>
  <c r="D171" i="8"/>
  <c r="B172" i="8"/>
  <c r="D172" i="8"/>
  <c r="B173" i="8"/>
  <c r="D173" i="8"/>
  <c r="B174" i="8"/>
  <c r="D174" i="8"/>
  <c r="B175" i="8"/>
  <c r="D175" i="8"/>
  <c r="B176" i="8"/>
  <c r="D176" i="8"/>
  <c r="B177" i="8"/>
  <c r="D177" i="8"/>
  <c r="B178" i="8"/>
  <c r="D178" i="8"/>
  <c r="B179" i="8"/>
  <c r="D179" i="8"/>
  <c r="B180" i="8"/>
  <c r="D180" i="8"/>
  <c r="B181" i="8"/>
  <c r="D181" i="8"/>
  <c r="B182" i="8"/>
  <c r="D182" i="8"/>
  <c r="B183" i="8"/>
  <c r="D183" i="8"/>
  <c r="B184" i="8"/>
  <c r="D184" i="8"/>
  <c r="B185" i="8"/>
  <c r="D185" i="8"/>
  <c r="B186" i="8"/>
  <c r="D186" i="8"/>
  <c r="B187" i="8"/>
  <c r="D187" i="8"/>
  <c r="B188" i="8"/>
  <c r="D188" i="8"/>
  <c r="B189" i="8"/>
  <c r="D189" i="8"/>
  <c r="B190" i="8"/>
  <c r="D190" i="8"/>
  <c r="B191" i="8"/>
  <c r="D191" i="8"/>
  <c r="B192" i="8"/>
  <c r="D192" i="8"/>
  <c r="B193" i="8"/>
  <c r="D193" i="8"/>
  <c r="B194" i="8"/>
  <c r="D194" i="8"/>
  <c r="B195" i="8"/>
  <c r="D195" i="8"/>
  <c r="B196" i="8"/>
  <c r="D196" i="8"/>
  <c r="B197" i="8"/>
  <c r="D197" i="8"/>
  <c r="B198" i="8"/>
  <c r="D198" i="8"/>
  <c r="B199" i="8"/>
  <c r="D199" i="8"/>
  <c r="B200" i="8"/>
  <c r="D200" i="8"/>
  <c r="B201" i="8"/>
  <c r="D201" i="8"/>
  <c r="B202" i="8"/>
  <c r="D202" i="8"/>
  <c r="B203" i="8"/>
  <c r="D203" i="8"/>
  <c r="B204" i="8"/>
  <c r="D204" i="8"/>
  <c r="B205" i="8"/>
  <c r="D205" i="8"/>
  <c r="B206" i="8"/>
  <c r="D206" i="8"/>
  <c r="B207" i="8"/>
  <c r="D207" i="8"/>
  <c r="B208" i="8"/>
  <c r="D208" i="8"/>
  <c r="B209" i="8"/>
  <c r="D209" i="8"/>
  <c r="B210" i="8"/>
  <c r="D210" i="8"/>
  <c r="B211" i="8"/>
  <c r="D211" i="8"/>
  <c r="B212" i="8"/>
  <c r="D212" i="8"/>
  <c r="B213" i="8"/>
  <c r="D213" i="8"/>
  <c r="B214" i="8"/>
  <c r="D214" i="8"/>
  <c r="B215" i="8"/>
  <c r="D215" i="8"/>
  <c r="B216" i="8"/>
  <c r="D216" i="8"/>
  <c r="B217" i="8"/>
  <c r="D217" i="8"/>
  <c r="B218" i="8"/>
  <c r="D218" i="8"/>
  <c r="B219" i="8"/>
  <c r="D219" i="8"/>
  <c r="B220" i="8"/>
  <c r="D220" i="8"/>
  <c r="B221" i="8"/>
  <c r="D221" i="8"/>
  <c r="B222" i="8"/>
  <c r="D222" i="8"/>
  <c r="B223" i="8"/>
  <c r="D223" i="8"/>
  <c r="B224" i="8"/>
  <c r="D224" i="8"/>
  <c r="B225" i="8"/>
  <c r="D225" i="8"/>
  <c r="B226" i="8"/>
  <c r="D226" i="8"/>
  <c r="B227" i="8"/>
  <c r="D227" i="8"/>
  <c r="B228" i="8"/>
  <c r="D228" i="8"/>
  <c r="B229" i="8"/>
  <c r="D229" i="8"/>
  <c r="B230" i="8"/>
  <c r="D230" i="8"/>
  <c r="B231" i="8"/>
  <c r="D231" i="8"/>
  <c r="B232" i="8"/>
  <c r="D232" i="8"/>
  <c r="B233" i="8"/>
  <c r="D233" i="8"/>
  <c r="B234" i="8"/>
  <c r="D234" i="8"/>
  <c r="B235" i="8"/>
  <c r="D235" i="8"/>
  <c r="B236" i="8"/>
  <c r="D236" i="8"/>
  <c r="B237" i="8"/>
  <c r="D237" i="8"/>
  <c r="B238" i="8"/>
  <c r="D238" i="8"/>
  <c r="B239" i="8"/>
  <c r="D239" i="8"/>
  <c r="B240" i="8"/>
  <c r="D240" i="8"/>
  <c r="B241" i="8"/>
  <c r="D241" i="8"/>
  <c r="B242" i="8"/>
  <c r="D242" i="8"/>
  <c r="B243" i="8"/>
  <c r="D243" i="8"/>
  <c r="B244" i="8"/>
  <c r="D244" i="8"/>
  <c r="B245" i="8"/>
  <c r="D245" i="8"/>
  <c r="B246" i="8"/>
  <c r="D246" i="8"/>
  <c r="B247" i="8"/>
  <c r="D247" i="8"/>
  <c r="B248" i="8"/>
  <c r="D248" i="8"/>
  <c r="B249" i="8"/>
  <c r="D249" i="8"/>
  <c r="B250" i="8"/>
  <c r="D250" i="8"/>
  <c r="B251" i="8"/>
  <c r="D251" i="8"/>
  <c r="B252" i="8"/>
  <c r="D252" i="8"/>
  <c r="B253" i="8"/>
  <c r="D253" i="8"/>
  <c r="B254" i="8"/>
  <c r="D254" i="8"/>
  <c r="B255" i="8"/>
  <c r="D255" i="8"/>
  <c r="B256" i="8"/>
  <c r="D256" i="8"/>
  <c r="B257" i="8"/>
  <c r="D257" i="8"/>
  <c r="B258" i="8"/>
  <c r="D258" i="8"/>
  <c r="B259" i="8"/>
  <c r="D259" i="8"/>
  <c r="B260" i="8"/>
  <c r="D260" i="8"/>
  <c r="B261" i="8"/>
  <c r="D261" i="8"/>
  <c r="B262" i="8"/>
  <c r="D262" i="8"/>
  <c r="B263" i="8"/>
  <c r="D263" i="8"/>
  <c r="B264" i="8"/>
  <c r="D264" i="8"/>
  <c r="B265" i="8"/>
  <c r="D265" i="8"/>
  <c r="B266" i="8"/>
  <c r="D266" i="8"/>
  <c r="B267" i="8"/>
  <c r="D267" i="8"/>
  <c r="B268" i="8"/>
  <c r="D268" i="8"/>
  <c r="B269" i="8"/>
  <c r="D269" i="8"/>
  <c r="B270" i="8"/>
  <c r="D270" i="8"/>
  <c r="B271" i="8"/>
  <c r="D271" i="8"/>
  <c r="B272" i="8"/>
  <c r="D272" i="8"/>
  <c r="B273" i="8"/>
  <c r="D273" i="8"/>
  <c r="B274" i="8"/>
  <c r="D274" i="8"/>
  <c r="B275" i="8"/>
  <c r="D275" i="8"/>
  <c r="B276" i="8"/>
  <c r="D276" i="8"/>
  <c r="B277" i="8"/>
  <c r="D277" i="8"/>
  <c r="B278" i="8"/>
  <c r="D278" i="8"/>
  <c r="B279" i="8"/>
  <c r="D279" i="8"/>
  <c r="B280" i="8"/>
  <c r="D280" i="8"/>
  <c r="B281" i="8"/>
  <c r="D281" i="8"/>
  <c r="B282" i="8"/>
  <c r="D282" i="8"/>
  <c r="B283" i="8"/>
  <c r="D283" i="8"/>
  <c r="B284" i="8"/>
  <c r="D284" i="8"/>
  <c r="B285" i="8"/>
  <c r="D285" i="8"/>
  <c r="B286" i="8"/>
  <c r="D286" i="8"/>
  <c r="B287" i="8"/>
  <c r="D287" i="8"/>
  <c r="B288" i="8"/>
  <c r="D288" i="8"/>
  <c r="B289" i="8"/>
  <c r="D289" i="8"/>
  <c r="B290" i="8"/>
  <c r="D290" i="8"/>
  <c r="B291" i="8"/>
  <c r="D291" i="8"/>
  <c r="B292" i="8"/>
  <c r="D292" i="8"/>
  <c r="B293" i="8"/>
  <c r="D293" i="8"/>
  <c r="B294" i="8"/>
  <c r="D294" i="8"/>
  <c r="B295" i="8"/>
  <c r="D295" i="8"/>
  <c r="B296" i="8"/>
  <c r="D296" i="8"/>
  <c r="B297" i="8"/>
  <c r="D297" i="8"/>
  <c r="B298" i="8"/>
  <c r="D298" i="8"/>
  <c r="B299" i="8"/>
  <c r="D299" i="8"/>
  <c r="B300" i="8"/>
  <c r="D300" i="8"/>
  <c r="B301" i="8"/>
  <c r="D301" i="8"/>
  <c r="B302" i="8"/>
  <c r="D302" i="8"/>
  <c r="B303" i="8"/>
  <c r="D303" i="8"/>
  <c r="B304" i="8"/>
  <c r="D304" i="8"/>
  <c r="B305" i="8"/>
  <c r="D305" i="8"/>
  <c r="B306" i="8"/>
  <c r="D306" i="8"/>
  <c r="B307" i="8"/>
  <c r="D307" i="8"/>
  <c r="B308" i="8"/>
  <c r="D308" i="8"/>
  <c r="B309" i="8"/>
  <c r="D309" i="8"/>
  <c r="B310" i="8"/>
  <c r="D310" i="8"/>
  <c r="B311" i="8"/>
  <c r="D311" i="8"/>
  <c r="B312" i="8"/>
  <c r="D312" i="8"/>
  <c r="B313" i="8"/>
  <c r="D313" i="8"/>
  <c r="B314" i="8"/>
  <c r="D314" i="8"/>
  <c r="B315" i="8"/>
  <c r="D315" i="8"/>
  <c r="B316" i="8"/>
  <c r="D316" i="8"/>
  <c r="B317" i="8"/>
  <c r="D317" i="8"/>
  <c r="B318" i="8"/>
  <c r="D318" i="8"/>
  <c r="B319" i="8"/>
  <c r="D319" i="8"/>
  <c r="B320" i="8"/>
  <c r="D320" i="8"/>
  <c r="B321" i="8"/>
  <c r="D321" i="8"/>
  <c r="B322" i="8"/>
  <c r="D322" i="8"/>
  <c r="B323" i="8"/>
  <c r="D323" i="8"/>
  <c r="B324" i="8"/>
  <c r="D324" i="8"/>
  <c r="B325" i="8"/>
  <c r="D325" i="8"/>
  <c r="B326" i="8"/>
  <c r="D326" i="8"/>
  <c r="B327" i="8"/>
  <c r="D327" i="8"/>
  <c r="B328" i="8"/>
  <c r="D328" i="8"/>
  <c r="B329" i="8"/>
  <c r="D329" i="8"/>
  <c r="B330" i="8"/>
  <c r="D330" i="8"/>
  <c r="B331" i="8"/>
  <c r="D331" i="8"/>
  <c r="B332" i="8"/>
  <c r="D332" i="8"/>
  <c r="B333" i="8"/>
  <c r="D333" i="8"/>
  <c r="B334" i="8"/>
  <c r="D334" i="8"/>
  <c r="B335" i="8"/>
  <c r="D335" i="8"/>
  <c r="B336" i="8"/>
  <c r="D336" i="8"/>
  <c r="B337" i="8"/>
  <c r="D337" i="8"/>
  <c r="B338" i="8"/>
  <c r="D338" i="8"/>
  <c r="B339" i="8"/>
  <c r="D339" i="8"/>
  <c r="B340" i="8"/>
  <c r="D340" i="8"/>
  <c r="B341" i="8"/>
  <c r="D341" i="8"/>
  <c r="B342" i="8"/>
  <c r="D342" i="8"/>
  <c r="B343" i="8"/>
  <c r="D343" i="8"/>
  <c r="B344" i="8"/>
  <c r="D344" i="8"/>
  <c r="B345" i="8"/>
  <c r="D345" i="8"/>
  <c r="B346" i="8"/>
  <c r="D346" i="8"/>
  <c r="B347" i="8"/>
  <c r="D347" i="8"/>
  <c r="B348" i="8"/>
  <c r="D348" i="8"/>
  <c r="B349" i="8"/>
  <c r="D349" i="8"/>
  <c r="B350" i="8"/>
  <c r="D350" i="8"/>
  <c r="B351" i="8"/>
  <c r="D351" i="8"/>
  <c r="B352" i="8"/>
  <c r="D352" i="8"/>
  <c r="B353" i="8"/>
  <c r="D353" i="8"/>
  <c r="B354" i="8"/>
  <c r="D354" i="8"/>
  <c r="B355" i="8"/>
  <c r="D355" i="8"/>
  <c r="B356" i="8"/>
  <c r="D356" i="8"/>
  <c r="B357" i="8"/>
  <c r="D357" i="8"/>
  <c r="B358" i="8"/>
  <c r="D358" i="8"/>
  <c r="B359" i="8"/>
  <c r="D359" i="8"/>
  <c r="B360" i="8"/>
  <c r="D360" i="8"/>
  <c r="B361" i="8"/>
  <c r="D361" i="8"/>
  <c r="B362" i="8"/>
  <c r="D362" i="8"/>
  <c r="B363" i="8"/>
  <c r="D363" i="8"/>
  <c r="B364" i="8"/>
  <c r="D364" i="8"/>
  <c r="B365" i="8"/>
  <c r="D365" i="8"/>
  <c r="B366" i="8"/>
  <c r="D366" i="8"/>
  <c r="B367" i="8"/>
  <c r="D367" i="8"/>
  <c r="B368" i="8"/>
  <c r="D368" i="8"/>
  <c r="B369" i="8"/>
  <c r="D369" i="8"/>
  <c r="B370" i="8"/>
  <c r="D370" i="8"/>
  <c r="B371" i="8"/>
  <c r="D371" i="8"/>
  <c r="B372" i="8"/>
  <c r="D372" i="8"/>
  <c r="B373" i="8"/>
  <c r="D373" i="8"/>
  <c r="B374" i="8"/>
  <c r="D374" i="8"/>
  <c r="B375" i="8"/>
  <c r="D375" i="8"/>
  <c r="B376" i="8"/>
  <c r="D376" i="8"/>
  <c r="B377" i="8"/>
  <c r="D377" i="8"/>
  <c r="B378" i="8"/>
  <c r="D378" i="8"/>
  <c r="B379" i="8"/>
  <c r="D379" i="8"/>
  <c r="B380" i="8"/>
  <c r="D380" i="8"/>
  <c r="B381" i="8"/>
  <c r="D381" i="8"/>
  <c r="B382" i="8"/>
  <c r="D382" i="8"/>
  <c r="B383" i="8"/>
  <c r="D383" i="8"/>
  <c r="B384" i="8"/>
  <c r="D384" i="8"/>
  <c r="B385" i="8"/>
  <c r="D385" i="8"/>
  <c r="B386" i="8"/>
  <c r="D386" i="8"/>
  <c r="B387" i="8"/>
  <c r="D387" i="8"/>
  <c r="B388" i="8"/>
  <c r="D388" i="8"/>
  <c r="B389" i="8"/>
  <c r="D389" i="8"/>
  <c r="B390" i="8"/>
  <c r="D390" i="8"/>
  <c r="B391" i="8"/>
  <c r="D391" i="8"/>
  <c r="B392" i="8"/>
  <c r="D392" i="8"/>
  <c r="B393" i="8"/>
  <c r="D393" i="8"/>
  <c r="B394" i="8"/>
  <c r="D394" i="8"/>
  <c r="B395" i="8"/>
  <c r="D395" i="8"/>
  <c r="B396" i="8"/>
  <c r="D396" i="8"/>
  <c r="B397" i="8"/>
  <c r="D397" i="8"/>
  <c r="B398" i="8"/>
  <c r="D398" i="8"/>
  <c r="B399" i="8"/>
  <c r="D399" i="8"/>
  <c r="B400" i="8"/>
  <c r="D400" i="8"/>
  <c r="B401" i="8"/>
  <c r="D401" i="8"/>
  <c r="B402" i="8"/>
  <c r="D402" i="8"/>
  <c r="B403" i="8"/>
  <c r="D403" i="8"/>
  <c r="B404" i="8"/>
  <c r="D404" i="8"/>
  <c r="B405" i="8"/>
  <c r="D405" i="8"/>
  <c r="B406" i="8"/>
  <c r="D406" i="8"/>
  <c r="B407" i="8"/>
  <c r="D407" i="8"/>
  <c r="B408" i="8"/>
  <c r="D408" i="8"/>
  <c r="B409" i="8"/>
  <c r="D409" i="8"/>
  <c r="B410" i="8"/>
  <c r="D410" i="8"/>
  <c r="B411" i="8"/>
  <c r="D411" i="8"/>
  <c r="B412" i="8"/>
  <c r="D412" i="8"/>
  <c r="B413" i="8"/>
  <c r="D413" i="8"/>
  <c r="B414" i="8"/>
  <c r="D414" i="8"/>
  <c r="B415" i="8"/>
  <c r="D415" i="8"/>
  <c r="B416" i="8"/>
  <c r="D416" i="8"/>
  <c r="B417" i="8"/>
  <c r="D417" i="8"/>
  <c r="B418" i="8"/>
  <c r="D418" i="8"/>
  <c r="B419" i="8"/>
  <c r="D419" i="8"/>
  <c r="B420" i="8"/>
  <c r="D420" i="8"/>
  <c r="B421" i="8"/>
  <c r="D421" i="8"/>
  <c r="B422" i="8"/>
  <c r="D422" i="8"/>
  <c r="B423" i="8"/>
  <c r="D423" i="8"/>
  <c r="B424" i="8"/>
  <c r="D424" i="8"/>
  <c r="B425" i="8"/>
  <c r="D425" i="8"/>
  <c r="B426" i="8"/>
  <c r="D426" i="8"/>
  <c r="B427" i="8"/>
  <c r="D427" i="8"/>
  <c r="B428" i="8"/>
  <c r="D428" i="8"/>
  <c r="B429" i="8"/>
  <c r="D429" i="8"/>
  <c r="B430" i="8"/>
  <c r="D430" i="8"/>
  <c r="B431" i="8"/>
  <c r="D431" i="8"/>
  <c r="B432" i="8"/>
  <c r="D432" i="8"/>
  <c r="B433" i="8"/>
  <c r="D433" i="8"/>
  <c r="B434" i="8"/>
  <c r="D434" i="8"/>
  <c r="B435" i="8"/>
  <c r="D435" i="8"/>
  <c r="B436" i="8"/>
  <c r="D436" i="8"/>
  <c r="B437" i="8"/>
  <c r="D437" i="8"/>
  <c r="B438" i="8"/>
  <c r="D438" i="8"/>
  <c r="B439" i="8"/>
  <c r="D439" i="8"/>
  <c r="B440" i="8"/>
  <c r="D440" i="8"/>
  <c r="B441" i="8"/>
  <c r="D441" i="8"/>
  <c r="B442" i="8"/>
  <c r="D442" i="8"/>
  <c r="B443" i="8"/>
  <c r="D443" i="8"/>
  <c r="B444" i="8"/>
  <c r="D444" i="8"/>
  <c r="B445" i="8"/>
  <c r="D445" i="8"/>
  <c r="B446" i="8"/>
  <c r="D446" i="8"/>
  <c r="B447" i="8"/>
  <c r="D447" i="8"/>
  <c r="B448" i="8"/>
  <c r="D448" i="8"/>
  <c r="B449" i="8"/>
  <c r="D449" i="8"/>
  <c r="B450" i="8"/>
  <c r="D450" i="8"/>
  <c r="B451" i="8"/>
  <c r="D451" i="8"/>
  <c r="B452" i="8"/>
  <c r="D452" i="8"/>
  <c r="B453" i="8"/>
  <c r="D453" i="8"/>
  <c r="B454" i="8"/>
  <c r="D454" i="8"/>
  <c r="B455" i="8"/>
  <c r="D455" i="8"/>
  <c r="B456" i="8"/>
  <c r="D456" i="8"/>
  <c r="B457" i="8"/>
  <c r="D457" i="8"/>
  <c r="B458" i="8"/>
  <c r="D458" i="8"/>
  <c r="B459" i="8"/>
  <c r="D459" i="8"/>
  <c r="B460" i="8"/>
  <c r="D460" i="8"/>
  <c r="B461" i="8"/>
  <c r="D461" i="8"/>
  <c r="B462" i="8"/>
  <c r="D462" i="8"/>
  <c r="B463" i="8"/>
  <c r="D463" i="8"/>
  <c r="B464" i="8"/>
  <c r="D464" i="8"/>
  <c r="B465" i="8"/>
  <c r="D465" i="8"/>
  <c r="B466" i="8"/>
  <c r="D466" i="8"/>
  <c r="B467" i="8"/>
  <c r="D467" i="8"/>
  <c r="B468" i="8"/>
  <c r="D468" i="8"/>
  <c r="B469" i="8"/>
  <c r="D469" i="8"/>
  <c r="B470" i="8"/>
  <c r="D470" i="8"/>
  <c r="B471" i="8"/>
  <c r="D471" i="8"/>
  <c r="B472" i="8"/>
  <c r="D472" i="8"/>
  <c r="B473" i="8"/>
  <c r="D473" i="8"/>
  <c r="B474" i="8"/>
  <c r="D474" i="8"/>
  <c r="B475" i="8"/>
  <c r="D475" i="8"/>
  <c r="B476" i="8"/>
  <c r="D476" i="8"/>
  <c r="B477" i="8"/>
  <c r="D477" i="8"/>
  <c r="B478" i="8"/>
  <c r="D478" i="8"/>
  <c r="B479" i="8"/>
  <c r="D479" i="8"/>
  <c r="B480" i="8"/>
  <c r="D480" i="8"/>
  <c r="B481" i="8"/>
  <c r="D481" i="8"/>
  <c r="B482" i="8"/>
  <c r="D482" i="8"/>
  <c r="B483" i="8"/>
  <c r="D483" i="8"/>
  <c r="B484" i="8"/>
  <c r="D484" i="8"/>
  <c r="B485" i="8"/>
  <c r="D485" i="8"/>
  <c r="B486" i="8"/>
  <c r="D486" i="8"/>
  <c r="B487" i="8"/>
  <c r="D487" i="8"/>
  <c r="B488" i="8"/>
  <c r="D488" i="8"/>
  <c r="B489" i="8"/>
  <c r="D489" i="8"/>
  <c r="B490" i="8"/>
  <c r="D490" i="8"/>
  <c r="B491" i="8"/>
  <c r="D491" i="8"/>
  <c r="B492" i="8"/>
  <c r="D492" i="8"/>
  <c r="B493" i="8"/>
  <c r="D493" i="8"/>
  <c r="B494" i="8"/>
  <c r="D494" i="8"/>
  <c r="B495" i="8"/>
  <c r="D495" i="8"/>
  <c r="B496" i="8"/>
  <c r="D496" i="8"/>
  <c r="B497" i="8"/>
  <c r="D497" i="8"/>
  <c r="B498" i="8"/>
  <c r="D498" i="8"/>
  <c r="B499" i="8"/>
  <c r="D499" i="8"/>
  <c r="B500" i="8"/>
  <c r="D500" i="8"/>
  <c r="B501" i="8"/>
  <c r="D501" i="8"/>
  <c r="B502" i="8"/>
  <c r="D502" i="8"/>
  <c r="B503" i="8"/>
  <c r="D503" i="8"/>
  <c r="B504" i="8"/>
  <c r="D504" i="8"/>
  <c r="B505" i="8"/>
  <c r="D505" i="8"/>
  <c r="B506" i="8"/>
  <c r="D506" i="8"/>
  <c r="B507" i="8"/>
  <c r="D507" i="8"/>
  <c r="B508" i="8"/>
  <c r="D508" i="8"/>
  <c r="B509" i="8"/>
  <c r="D509" i="8"/>
  <c r="B510" i="8"/>
  <c r="D510" i="8"/>
  <c r="B511" i="8"/>
  <c r="D511" i="8"/>
  <c r="B512" i="8"/>
  <c r="D512" i="8"/>
  <c r="B513" i="8"/>
  <c r="D513" i="8"/>
  <c r="B514" i="8"/>
  <c r="D514" i="8"/>
  <c r="B515" i="8"/>
  <c r="D515" i="8"/>
  <c r="B516" i="8"/>
  <c r="D516" i="8"/>
  <c r="B517" i="8"/>
  <c r="D517" i="8"/>
  <c r="B518" i="8"/>
  <c r="D518" i="8"/>
  <c r="B519" i="8"/>
  <c r="D519" i="8"/>
  <c r="B520" i="8"/>
  <c r="D520" i="8"/>
  <c r="B521" i="8"/>
  <c r="D521" i="8"/>
  <c r="B522" i="8"/>
  <c r="D522" i="8"/>
  <c r="B523" i="8"/>
  <c r="D523" i="8"/>
  <c r="B524" i="8"/>
  <c r="D524" i="8"/>
  <c r="B525" i="8"/>
  <c r="D525" i="8"/>
  <c r="B526" i="8"/>
  <c r="D526" i="8"/>
  <c r="B527" i="8"/>
  <c r="D527" i="8"/>
  <c r="B528" i="8"/>
  <c r="D528" i="8"/>
  <c r="B529" i="8"/>
  <c r="D529" i="8"/>
  <c r="B530" i="8"/>
  <c r="D530" i="8"/>
  <c r="B531" i="8"/>
  <c r="D531" i="8"/>
  <c r="B532" i="8"/>
  <c r="D532" i="8"/>
  <c r="B533" i="8"/>
  <c r="D533" i="8"/>
  <c r="B534" i="8"/>
  <c r="D534" i="8"/>
  <c r="B535" i="8"/>
  <c r="D535" i="8"/>
  <c r="B536" i="8"/>
  <c r="D536" i="8"/>
  <c r="B537" i="8"/>
  <c r="D537" i="8"/>
  <c r="B538" i="8"/>
  <c r="D538" i="8"/>
  <c r="B539" i="8"/>
  <c r="D539" i="8"/>
  <c r="B540" i="8"/>
  <c r="D540" i="8"/>
  <c r="B541" i="8"/>
  <c r="D541" i="8"/>
  <c r="B542" i="8"/>
  <c r="D542" i="8"/>
  <c r="B543" i="8"/>
  <c r="D543" i="8"/>
  <c r="B544" i="8"/>
  <c r="D544" i="8"/>
  <c r="B545" i="8"/>
  <c r="D545" i="8"/>
  <c r="B546" i="8"/>
  <c r="D546" i="8"/>
  <c r="B547" i="8"/>
  <c r="D547" i="8"/>
  <c r="B548" i="8"/>
  <c r="D548" i="8"/>
  <c r="B549" i="8"/>
  <c r="D549" i="8"/>
  <c r="B550" i="8"/>
  <c r="D550" i="8"/>
  <c r="B551" i="8"/>
  <c r="D551" i="8"/>
  <c r="B552" i="8"/>
  <c r="D552" i="8"/>
  <c r="B553" i="8"/>
  <c r="D553" i="8"/>
  <c r="B554" i="8"/>
  <c r="D554" i="8"/>
  <c r="B555" i="8"/>
  <c r="D555" i="8"/>
  <c r="B556" i="8"/>
  <c r="D556" i="8"/>
  <c r="B557" i="8"/>
  <c r="D557" i="8"/>
  <c r="B558" i="8"/>
  <c r="D558" i="8"/>
  <c r="B559" i="8"/>
  <c r="D559" i="8"/>
  <c r="B560" i="8"/>
  <c r="D560" i="8"/>
  <c r="B561" i="8"/>
  <c r="D561" i="8"/>
  <c r="B562" i="8"/>
  <c r="D562" i="8"/>
  <c r="B563" i="8"/>
  <c r="D563" i="8"/>
  <c r="B564" i="8"/>
  <c r="D564" i="8"/>
  <c r="B565" i="8"/>
  <c r="D565" i="8"/>
  <c r="B566" i="8"/>
  <c r="D566" i="8"/>
  <c r="B567" i="8"/>
  <c r="D567" i="8"/>
  <c r="B568" i="8"/>
  <c r="D568" i="8"/>
  <c r="B569" i="8"/>
  <c r="D569" i="8"/>
  <c r="B570" i="8"/>
  <c r="D570" i="8"/>
  <c r="B571" i="8"/>
  <c r="D571" i="8"/>
  <c r="B572" i="8"/>
  <c r="D572" i="8"/>
  <c r="B573" i="8"/>
  <c r="D573" i="8"/>
  <c r="B574" i="8"/>
  <c r="D574" i="8"/>
  <c r="B575" i="8"/>
  <c r="D575" i="8"/>
  <c r="B576" i="8"/>
  <c r="D576" i="8"/>
  <c r="B577" i="8"/>
  <c r="D577" i="8"/>
  <c r="B578" i="8"/>
  <c r="D578" i="8"/>
  <c r="B579" i="8"/>
  <c r="D579" i="8"/>
  <c r="B580" i="8"/>
  <c r="D580" i="8"/>
  <c r="B581" i="8"/>
  <c r="D581" i="8"/>
  <c r="B582" i="8"/>
  <c r="D582" i="8"/>
  <c r="B583" i="8"/>
  <c r="D583" i="8"/>
  <c r="B584" i="8"/>
  <c r="D584" i="8"/>
  <c r="B585" i="8"/>
  <c r="D585" i="8"/>
  <c r="B586" i="8"/>
  <c r="D586" i="8"/>
  <c r="B587" i="8"/>
  <c r="D587" i="8"/>
  <c r="B588" i="8"/>
  <c r="D588" i="8"/>
  <c r="B589" i="8"/>
  <c r="D589" i="8"/>
  <c r="B590" i="8"/>
  <c r="D590" i="8"/>
  <c r="B591" i="8"/>
  <c r="D591" i="8"/>
  <c r="B592" i="8"/>
  <c r="D592" i="8"/>
  <c r="B593" i="8"/>
  <c r="D593" i="8"/>
  <c r="B594" i="8"/>
  <c r="D594" i="8"/>
  <c r="B595" i="8"/>
  <c r="D595" i="8"/>
  <c r="B596" i="8"/>
  <c r="D596" i="8"/>
  <c r="B597" i="8"/>
  <c r="D597" i="8"/>
  <c r="B598" i="8"/>
  <c r="D598" i="8"/>
  <c r="B599" i="8"/>
  <c r="D599" i="8"/>
  <c r="B600" i="8"/>
  <c r="D600" i="8"/>
  <c r="B601" i="8"/>
  <c r="D601" i="8"/>
  <c r="B602" i="8"/>
  <c r="D602" i="8"/>
  <c r="B603" i="8"/>
  <c r="D603" i="8"/>
  <c r="B604" i="8"/>
  <c r="D604" i="8"/>
  <c r="B605" i="8"/>
  <c r="D605" i="8"/>
  <c r="B606" i="8"/>
  <c r="D606" i="8"/>
  <c r="B607" i="8"/>
  <c r="D607" i="8"/>
  <c r="B608" i="8"/>
  <c r="D608" i="8"/>
  <c r="B609" i="8"/>
  <c r="D609" i="8"/>
  <c r="B610" i="8"/>
  <c r="D610" i="8"/>
  <c r="B611" i="8"/>
  <c r="D611" i="8"/>
  <c r="B612" i="8"/>
  <c r="D612" i="8"/>
  <c r="B613" i="8"/>
  <c r="D613" i="8"/>
  <c r="B614" i="8"/>
  <c r="D614" i="8"/>
  <c r="B615" i="8"/>
  <c r="D615" i="8"/>
  <c r="B616" i="8"/>
  <c r="D616" i="8"/>
  <c r="B617" i="8"/>
  <c r="D617" i="8"/>
  <c r="B618" i="8"/>
  <c r="D618" i="8"/>
  <c r="B619" i="8"/>
  <c r="D619" i="8"/>
  <c r="B620" i="8"/>
  <c r="D620" i="8"/>
  <c r="B621" i="8"/>
  <c r="D621" i="8"/>
  <c r="B622" i="8"/>
  <c r="D622" i="8"/>
  <c r="B623" i="8"/>
  <c r="D623" i="8"/>
  <c r="B624" i="8"/>
  <c r="D624" i="8"/>
  <c r="B625" i="8"/>
  <c r="D625" i="8"/>
  <c r="B626" i="8"/>
  <c r="D626" i="8"/>
  <c r="B627" i="8"/>
  <c r="D627" i="8"/>
  <c r="B628" i="8"/>
  <c r="D628" i="8"/>
  <c r="B629" i="8"/>
  <c r="D629" i="8"/>
  <c r="B630" i="8"/>
  <c r="D630" i="8"/>
  <c r="B631" i="8"/>
  <c r="D631" i="8"/>
  <c r="B632" i="8"/>
  <c r="D632" i="8"/>
  <c r="B633" i="8"/>
  <c r="D633" i="8"/>
  <c r="B634" i="8"/>
  <c r="D634" i="8"/>
  <c r="B635" i="8"/>
  <c r="D635" i="8"/>
  <c r="B636" i="8"/>
  <c r="D636" i="8"/>
  <c r="B637" i="8"/>
  <c r="D637" i="8"/>
  <c r="B638" i="8"/>
  <c r="D638" i="8"/>
  <c r="B639" i="8"/>
  <c r="D639" i="8"/>
  <c r="B640" i="8"/>
  <c r="D640" i="8"/>
  <c r="B641" i="8"/>
  <c r="D641" i="8"/>
  <c r="B642" i="8"/>
  <c r="D642" i="8"/>
  <c r="B643" i="8"/>
  <c r="D643" i="8"/>
  <c r="B644" i="8"/>
  <c r="D644" i="8"/>
  <c r="B645" i="8"/>
  <c r="D645" i="8"/>
  <c r="B646" i="8"/>
  <c r="D646" i="8"/>
  <c r="B647" i="8"/>
  <c r="D647" i="8"/>
  <c r="B648" i="8"/>
  <c r="D648" i="8"/>
  <c r="B649" i="8"/>
  <c r="D649" i="8"/>
  <c r="B650" i="8"/>
  <c r="D650" i="8"/>
  <c r="B651" i="8"/>
  <c r="D651" i="8"/>
  <c r="B652" i="8"/>
  <c r="D652" i="8"/>
  <c r="B653" i="8"/>
  <c r="D653" i="8"/>
  <c r="B654" i="8"/>
  <c r="D654" i="8"/>
  <c r="B655" i="8"/>
  <c r="D655" i="8"/>
  <c r="B656" i="8"/>
  <c r="D656" i="8"/>
  <c r="B657" i="8"/>
  <c r="D657" i="8"/>
  <c r="B658" i="8"/>
  <c r="D658" i="8"/>
  <c r="B659" i="8"/>
  <c r="D659" i="8"/>
  <c r="B660" i="8"/>
  <c r="D660" i="8"/>
  <c r="B661" i="8"/>
  <c r="D661" i="8"/>
  <c r="B662" i="8"/>
  <c r="D662" i="8"/>
  <c r="B663" i="8"/>
  <c r="D663" i="8"/>
  <c r="B664" i="8"/>
  <c r="D664" i="8"/>
  <c r="B665" i="8"/>
  <c r="D665" i="8"/>
  <c r="B666" i="8"/>
  <c r="D666" i="8"/>
  <c r="B667" i="8"/>
  <c r="D667" i="8"/>
  <c r="B668" i="8"/>
  <c r="D668" i="8"/>
  <c r="B669" i="8"/>
  <c r="D669" i="8"/>
  <c r="B670" i="8"/>
  <c r="D670" i="8"/>
  <c r="B671" i="8"/>
  <c r="D671" i="8"/>
  <c r="B672" i="8"/>
  <c r="D672" i="8"/>
  <c r="B673" i="8"/>
  <c r="D673" i="8"/>
  <c r="B674" i="8"/>
  <c r="D674" i="8"/>
  <c r="B675" i="8"/>
  <c r="D675" i="8"/>
  <c r="B676" i="8"/>
  <c r="D676" i="8"/>
  <c r="B677" i="8"/>
  <c r="D677" i="8"/>
  <c r="B678" i="8"/>
  <c r="D678" i="8"/>
  <c r="B679" i="8"/>
  <c r="D679" i="8"/>
  <c r="B680" i="8"/>
  <c r="D680" i="8"/>
  <c r="B681" i="8"/>
  <c r="D681" i="8"/>
  <c r="B682" i="8"/>
  <c r="D682" i="8"/>
  <c r="B683" i="8"/>
  <c r="D683" i="8"/>
  <c r="B684" i="8"/>
  <c r="D684" i="8"/>
  <c r="B685" i="8"/>
  <c r="D685" i="8"/>
  <c r="B686" i="8"/>
  <c r="D686" i="8"/>
  <c r="B687" i="8"/>
  <c r="D687" i="8"/>
  <c r="B688" i="8"/>
  <c r="D688" i="8"/>
  <c r="B689" i="8"/>
  <c r="D689" i="8"/>
  <c r="B690" i="8"/>
  <c r="D690" i="8"/>
  <c r="B691" i="8"/>
  <c r="D691" i="8"/>
  <c r="B692" i="8"/>
  <c r="D692" i="8"/>
  <c r="B693" i="8"/>
  <c r="D693" i="8"/>
  <c r="B694" i="8"/>
  <c r="D694" i="8"/>
  <c r="B695" i="8"/>
  <c r="D695" i="8"/>
  <c r="B696" i="8"/>
  <c r="D696" i="8"/>
  <c r="B697" i="8"/>
  <c r="D697" i="8"/>
  <c r="B698" i="8"/>
  <c r="D698" i="8"/>
  <c r="B699" i="8"/>
  <c r="D699" i="8"/>
  <c r="B700" i="8"/>
  <c r="D700" i="8"/>
  <c r="B701" i="8"/>
  <c r="D701" i="8"/>
  <c r="B702" i="8"/>
  <c r="D702" i="8"/>
  <c r="B703" i="8"/>
  <c r="D703" i="8"/>
  <c r="B704" i="8"/>
  <c r="D704" i="8"/>
  <c r="B705" i="8"/>
  <c r="D705" i="8"/>
  <c r="B706" i="8"/>
  <c r="D706" i="8"/>
  <c r="B707" i="8"/>
  <c r="D707" i="8"/>
  <c r="B708" i="8"/>
  <c r="D708" i="8"/>
  <c r="B709" i="8"/>
  <c r="D709" i="8"/>
  <c r="B710" i="8"/>
  <c r="D710" i="8"/>
  <c r="B711" i="8"/>
  <c r="D711" i="8"/>
  <c r="B712" i="8"/>
  <c r="D712" i="8"/>
  <c r="B713" i="8"/>
  <c r="D713" i="8"/>
  <c r="B714" i="8"/>
  <c r="D714" i="8"/>
  <c r="B715" i="8"/>
  <c r="D715" i="8"/>
  <c r="B716" i="8"/>
  <c r="D716" i="8"/>
  <c r="B717" i="8"/>
  <c r="D717" i="8"/>
  <c r="B718" i="8"/>
  <c r="D718" i="8"/>
  <c r="B719" i="8"/>
  <c r="D719" i="8"/>
  <c r="B720" i="8"/>
  <c r="D720" i="8"/>
  <c r="B721" i="8"/>
  <c r="D721" i="8"/>
  <c r="B722" i="8"/>
  <c r="D722" i="8"/>
  <c r="B723" i="8"/>
  <c r="D723" i="8"/>
  <c r="B724" i="8"/>
  <c r="D724" i="8"/>
  <c r="B725" i="8"/>
  <c r="D725" i="8"/>
  <c r="B726" i="8"/>
  <c r="D726" i="8"/>
  <c r="B727" i="8"/>
  <c r="D727" i="8"/>
  <c r="B728" i="8"/>
  <c r="D728" i="8"/>
  <c r="B729" i="8"/>
  <c r="D729" i="8"/>
  <c r="B730" i="8"/>
  <c r="D730" i="8"/>
  <c r="B731" i="8"/>
  <c r="D731" i="8"/>
  <c r="B732" i="8"/>
  <c r="D732" i="8"/>
  <c r="B733" i="8"/>
  <c r="D733" i="8"/>
  <c r="B734" i="8"/>
  <c r="D734" i="8"/>
  <c r="B735" i="8"/>
  <c r="D735" i="8"/>
  <c r="B736" i="8"/>
  <c r="D736" i="8"/>
  <c r="B737" i="8"/>
  <c r="D737" i="8"/>
  <c r="B738" i="8"/>
  <c r="D738" i="8"/>
  <c r="B739" i="8"/>
  <c r="D739" i="8"/>
  <c r="B740" i="8"/>
  <c r="D740" i="8"/>
  <c r="B741" i="8"/>
  <c r="D741" i="8"/>
  <c r="B742" i="8"/>
  <c r="D742" i="8"/>
  <c r="B743" i="8"/>
  <c r="D743" i="8"/>
  <c r="B744" i="8"/>
  <c r="D744" i="8"/>
  <c r="B745" i="8"/>
  <c r="D745" i="8"/>
  <c r="B746" i="8"/>
  <c r="D746" i="8"/>
  <c r="B747" i="8"/>
  <c r="D747" i="8"/>
  <c r="B748" i="8"/>
  <c r="D748" i="8"/>
  <c r="B749" i="8"/>
  <c r="D749" i="8"/>
  <c r="B750" i="8"/>
  <c r="D750" i="8"/>
  <c r="B751" i="8"/>
  <c r="D751" i="8"/>
  <c r="B752" i="8"/>
  <c r="D752" i="8"/>
  <c r="B753" i="8"/>
  <c r="D753" i="8"/>
  <c r="B754" i="8"/>
  <c r="D754" i="8"/>
  <c r="B755" i="8"/>
  <c r="D755" i="8"/>
  <c r="B756" i="8"/>
  <c r="D756" i="8"/>
  <c r="B757" i="8"/>
  <c r="D757" i="8"/>
  <c r="B758" i="8"/>
  <c r="D758" i="8"/>
  <c r="B759" i="8"/>
  <c r="D759" i="8"/>
  <c r="B760" i="8"/>
  <c r="D760" i="8"/>
  <c r="B761" i="8"/>
  <c r="D761" i="8"/>
  <c r="B762" i="8"/>
  <c r="D762" i="8"/>
  <c r="B763" i="8"/>
  <c r="D763" i="8"/>
  <c r="B764" i="8"/>
  <c r="D764" i="8"/>
  <c r="B765" i="8"/>
  <c r="D765" i="8"/>
  <c r="B766" i="8"/>
  <c r="D766" i="8"/>
  <c r="B767" i="8"/>
  <c r="D767" i="8"/>
  <c r="B768" i="8"/>
  <c r="D768" i="8"/>
  <c r="B769" i="8"/>
  <c r="D769" i="8"/>
  <c r="B770" i="8"/>
  <c r="D770" i="8"/>
  <c r="B771" i="8"/>
  <c r="D771" i="8"/>
  <c r="B772" i="8"/>
  <c r="D772" i="8"/>
  <c r="B773" i="8"/>
  <c r="D773" i="8"/>
  <c r="B774" i="8"/>
  <c r="D774" i="8"/>
  <c r="B775" i="8"/>
  <c r="D775" i="8"/>
  <c r="B776" i="8"/>
  <c r="D776" i="8"/>
  <c r="B777" i="8"/>
  <c r="D777" i="8"/>
  <c r="B778" i="8"/>
  <c r="D778" i="8"/>
  <c r="B779" i="8"/>
  <c r="D779" i="8"/>
  <c r="B780" i="8"/>
  <c r="D780" i="8"/>
  <c r="B781" i="8"/>
  <c r="D781" i="8"/>
  <c r="B782" i="8"/>
  <c r="D782" i="8"/>
  <c r="B783" i="8"/>
  <c r="D783" i="8"/>
  <c r="B784" i="8"/>
  <c r="D784" i="8"/>
  <c r="B785" i="8"/>
  <c r="D785" i="8"/>
  <c r="B786" i="8"/>
  <c r="D786" i="8"/>
  <c r="B787" i="8"/>
  <c r="D787" i="8"/>
  <c r="B788" i="8"/>
  <c r="D788" i="8"/>
  <c r="B789" i="8"/>
  <c r="D789" i="8"/>
  <c r="B790" i="8"/>
  <c r="D790" i="8"/>
  <c r="B791" i="8"/>
  <c r="D791" i="8"/>
  <c r="B792" i="8"/>
  <c r="D792" i="8"/>
  <c r="B793" i="8"/>
  <c r="D793" i="8"/>
  <c r="B794" i="8"/>
  <c r="D794" i="8"/>
  <c r="B795" i="8"/>
  <c r="D795" i="8"/>
  <c r="B796" i="8"/>
  <c r="D796" i="8"/>
  <c r="B797" i="8"/>
  <c r="D797" i="8"/>
  <c r="B798" i="8"/>
  <c r="D798" i="8"/>
  <c r="B799" i="8"/>
  <c r="D799" i="8"/>
  <c r="B800" i="8"/>
  <c r="D800" i="8"/>
  <c r="B801" i="8"/>
  <c r="D801" i="8"/>
  <c r="B802" i="8"/>
  <c r="D802" i="8"/>
  <c r="B803" i="8"/>
  <c r="D803" i="8"/>
  <c r="B804" i="8"/>
  <c r="D804" i="8"/>
  <c r="B805" i="8"/>
  <c r="D805" i="8"/>
  <c r="B806" i="8"/>
  <c r="D806" i="8"/>
  <c r="B807" i="8"/>
  <c r="D807" i="8"/>
  <c r="B808" i="8"/>
  <c r="D808" i="8"/>
  <c r="B809" i="8"/>
  <c r="D809" i="8"/>
  <c r="B810" i="8"/>
  <c r="D810" i="8"/>
  <c r="B811" i="8"/>
  <c r="D811" i="8"/>
  <c r="B812" i="8"/>
  <c r="D812" i="8"/>
  <c r="B813" i="8"/>
  <c r="D813" i="8"/>
  <c r="B814" i="8"/>
  <c r="D814" i="8"/>
  <c r="B815" i="8"/>
  <c r="D815" i="8"/>
  <c r="B816" i="8"/>
  <c r="D816" i="8"/>
  <c r="B817" i="8"/>
  <c r="D817" i="8"/>
  <c r="B818" i="8"/>
  <c r="D818" i="8"/>
  <c r="B819" i="8"/>
  <c r="D819" i="8"/>
  <c r="B820" i="8"/>
  <c r="D820" i="8"/>
  <c r="B821" i="8"/>
  <c r="D821" i="8"/>
  <c r="B822" i="8"/>
  <c r="D822" i="8"/>
  <c r="B823" i="8"/>
  <c r="D823" i="8"/>
  <c r="B824" i="8"/>
  <c r="D824" i="8"/>
  <c r="B825" i="8"/>
  <c r="D825" i="8"/>
  <c r="B826" i="8"/>
  <c r="D826" i="8"/>
  <c r="B827" i="8"/>
  <c r="D827" i="8"/>
  <c r="B828" i="8"/>
  <c r="D828" i="8"/>
  <c r="B829" i="8"/>
  <c r="D829" i="8"/>
  <c r="B830" i="8"/>
  <c r="D830" i="8"/>
  <c r="B831" i="8"/>
  <c r="D831" i="8"/>
  <c r="B832" i="8"/>
  <c r="D832" i="8"/>
  <c r="B833" i="8"/>
  <c r="D833" i="8"/>
  <c r="B834" i="8"/>
  <c r="D834" i="8"/>
  <c r="B835" i="8"/>
  <c r="D835" i="8"/>
  <c r="B836" i="8"/>
  <c r="D836" i="8"/>
  <c r="B837" i="8"/>
  <c r="D837" i="8"/>
  <c r="B838" i="8"/>
  <c r="D838" i="8"/>
  <c r="B839" i="8"/>
  <c r="D839" i="8"/>
  <c r="B840" i="8"/>
  <c r="D840" i="8"/>
  <c r="B841" i="8"/>
  <c r="D841" i="8"/>
  <c r="B842" i="8"/>
  <c r="D842" i="8"/>
  <c r="B843" i="8"/>
  <c r="D843" i="8"/>
  <c r="B844" i="8"/>
  <c r="D844" i="8"/>
  <c r="B845" i="8"/>
  <c r="D845" i="8"/>
  <c r="B846" i="8"/>
  <c r="D846" i="8"/>
  <c r="B847" i="8"/>
  <c r="D847" i="8"/>
  <c r="B848" i="8"/>
  <c r="D848" i="8"/>
  <c r="B849" i="8"/>
  <c r="D849" i="8"/>
  <c r="B850" i="8"/>
  <c r="D850" i="8"/>
  <c r="B851" i="8"/>
  <c r="D851" i="8"/>
  <c r="B852" i="8"/>
  <c r="D852" i="8"/>
  <c r="B853" i="8"/>
  <c r="D853" i="8"/>
  <c r="B854" i="8"/>
  <c r="D854" i="8"/>
  <c r="B855" i="8"/>
  <c r="D855" i="8"/>
  <c r="B856" i="8"/>
  <c r="D856" i="8"/>
  <c r="B857" i="8"/>
  <c r="D857" i="8"/>
  <c r="B858" i="8"/>
  <c r="D858" i="8"/>
  <c r="B859" i="8"/>
  <c r="D859" i="8"/>
  <c r="B860" i="8"/>
  <c r="D860" i="8"/>
  <c r="B861" i="8"/>
  <c r="D861" i="8"/>
  <c r="B862" i="8"/>
  <c r="D862" i="8"/>
  <c r="B863" i="8"/>
  <c r="D863" i="8"/>
  <c r="B864" i="8"/>
  <c r="D864" i="8"/>
  <c r="B865" i="8"/>
  <c r="D865" i="8"/>
  <c r="B866" i="8"/>
  <c r="D866" i="8"/>
  <c r="B867" i="8"/>
  <c r="D867" i="8"/>
  <c r="B868" i="8"/>
  <c r="D868" i="8"/>
  <c r="B869" i="8"/>
  <c r="D869" i="8"/>
  <c r="B870" i="8"/>
  <c r="D870" i="8"/>
  <c r="B871" i="8"/>
  <c r="D871" i="8"/>
  <c r="B872" i="8"/>
  <c r="D872" i="8"/>
  <c r="B873" i="8"/>
  <c r="D873" i="8"/>
  <c r="B874" i="8"/>
  <c r="D874" i="8"/>
  <c r="B875" i="8"/>
  <c r="D875" i="8"/>
  <c r="B876" i="8"/>
  <c r="D876" i="8"/>
  <c r="B877" i="8"/>
  <c r="D877" i="8"/>
  <c r="B878" i="8"/>
  <c r="D878" i="8"/>
  <c r="B879" i="8"/>
  <c r="D879" i="8"/>
  <c r="B880" i="8"/>
  <c r="D880" i="8"/>
  <c r="B881" i="8"/>
  <c r="D881" i="8"/>
  <c r="B882" i="8"/>
  <c r="D882" i="8"/>
  <c r="B883" i="8"/>
  <c r="D883" i="8"/>
  <c r="B884" i="8"/>
  <c r="D884" i="8"/>
  <c r="B885" i="8"/>
  <c r="D885" i="8"/>
  <c r="B886" i="8"/>
  <c r="D886" i="8"/>
  <c r="B887" i="8"/>
  <c r="D887" i="8"/>
  <c r="B888" i="8"/>
  <c r="D888" i="8"/>
  <c r="B889" i="8"/>
  <c r="D889" i="8"/>
  <c r="B890" i="8"/>
  <c r="D890" i="8"/>
  <c r="B891" i="8"/>
  <c r="D891" i="8"/>
  <c r="B892" i="8"/>
  <c r="D892" i="8"/>
  <c r="B893" i="8"/>
  <c r="D893" i="8"/>
  <c r="B894" i="8"/>
  <c r="D894" i="8"/>
  <c r="B895" i="8"/>
  <c r="D895" i="8"/>
  <c r="B896" i="8"/>
  <c r="D896" i="8"/>
  <c r="B897" i="8"/>
  <c r="D897" i="8"/>
  <c r="B898" i="8"/>
  <c r="D898" i="8"/>
  <c r="B899" i="8"/>
  <c r="D899" i="8"/>
  <c r="B900" i="8"/>
  <c r="D900" i="8"/>
  <c r="B901" i="8"/>
  <c r="D901" i="8"/>
  <c r="B902" i="8"/>
  <c r="D902" i="8"/>
  <c r="B903" i="8"/>
  <c r="D903" i="8"/>
  <c r="B904" i="8"/>
  <c r="D904" i="8"/>
  <c r="B905" i="8"/>
  <c r="D905" i="8"/>
  <c r="B906" i="8"/>
  <c r="D906" i="8"/>
  <c r="B907" i="8"/>
  <c r="D907" i="8"/>
  <c r="B908" i="8"/>
  <c r="D908" i="8"/>
  <c r="B909" i="8"/>
  <c r="D909" i="8"/>
  <c r="B910" i="8"/>
  <c r="D910" i="8"/>
  <c r="B911" i="8"/>
  <c r="D911" i="8"/>
  <c r="B912" i="8"/>
  <c r="D912" i="8"/>
  <c r="B913" i="8"/>
  <c r="D913" i="8"/>
  <c r="B914" i="8"/>
  <c r="D914" i="8"/>
  <c r="B915" i="8"/>
  <c r="D915" i="8"/>
  <c r="B916" i="8"/>
  <c r="D916" i="8"/>
  <c r="B917" i="8"/>
  <c r="D917" i="8"/>
  <c r="B918" i="8"/>
  <c r="D918" i="8"/>
  <c r="B919" i="8"/>
  <c r="D919" i="8"/>
  <c r="B920" i="8"/>
  <c r="D920" i="8"/>
  <c r="B921" i="8"/>
  <c r="D921" i="8"/>
  <c r="B922" i="8"/>
  <c r="D922" i="8"/>
  <c r="B923" i="8"/>
  <c r="D923" i="8"/>
  <c r="B924" i="8"/>
  <c r="D924" i="8"/>
  <c r="B925" i="8"/>
  <c r="D925" i="8"/>
  <c r="B926" i="8"/>
  <c r="D926" i="8"/>
  <c r="B927" i="8"/>
  <c r="D927" i="8"/>
  <c r="B928" i="8"/>
  <c r="D928" i="8"/>
  <c r="B929" i="8"/>
  <c r="D929" i="8"/>
  <c r="B930" i="8"/>
  <c r="D930" i="8"/>
  <c r="B931" i="8"/>
  <c r="D931" i="8"/>
  <c r="B932" i="8"/>
  <c r="D932" i="8"/>
  <c r="B933" i="8"/>
  <c r="D933" i="8"/>
  <c r="B934" i="8"/>
  <c r="D934" i="8"/>
  <c r="B935" i="8"/>
  <c r="D935" i="8"/>
  <c r="B936" i="8"/>
  <c r="D936" i="8"/>
  <c r="B937" i="8"/>
  <c r="D937" i="8"/>
  <c r="B938" i="8"/>
  <c r="D938" i="8"/>
  <c r="B939" i="8"/>
  <c r="D939" i="8"/>
  <c r="B940" i="8"/>
  <c r="D940" i="8"/>
  <c r="B941" i="8"/>
  <c r="D941" i="8"/>
  <c r="B942" i="8"/>
  <c r="D942" i="8"/>
  <c r="B943" i="8"/>
  <c r="D943" i="8"/>
  <c r="B944" i="8"/>
  <c r="D944" i="8"/>
  <c r="B945" i="8"/>
  <c r="D945" i="8"/>
  <c r="B946" i="8"/>
  <c r="D946" i="8"/>
  <c r="B947" i="8"/>
  <c r="D947" i="8"/>
  <c r="B948" i="8"/>
  <c r="D948" i="8"/>
  <c r="B949" i="8"/>
  <c r="D949" i="8"/>
  <c r="B950" i="8"/>
  <c r="D950" i="8"/>
  <c r="B951" i="8"/>
  <c r="D951" i="8"/>
  <c r="B952" i="8"/>
  <c r="D952" i="8"/>
  <c r="B953" i="8"/>
  <c r="D953" i="8"/>
  <c r="B954" i="8"/>
  <c r="D954" i="8"/>
  <c r="B955" i="8"/>
  <c r="D955" i="8"/>
  <c r="B956" i="8"/>
  <c r="D956" i="8"/>
  <c r="B957" i="8"/>
  <c r="D957" i="8"/>
  <c r="B958" i="8"/>
  <c r="D958" i="8"/>
  <c r="B959" i="8"/>
  <c r="D959" i="8"/>
  <c r="B960" i="8"/>
  <c r="D960" i="8"/>
  <c r="B961" i="8"/>
  <c r="D961" i="8"/>
  <c r="B962" i="8"/>
  <c r="D962" i="8"/>
  <c r="B963" i="8"/>
  <c r="D963" i="8"/>
  <c r="B964" i="8"/>
  <c r="D964" i="8"/>
  <c r="B965" i="8"/>
  <c r="D965" i="8"/>
  <c r="B966" i="8"/>
  <c r="D966" i="8"/>
  <c r="B967" i="8"/>
  <c r="D967" i="8"/>
  <c r="B968" i="8"/>
  <c r="D968" i="8"/>
  <c r="B969" i="8"/>
  <c r="D969" i="8"/>
  <c r="B970" i="8"/>
  <c r="D970" i="8"/>
  <c r="B971" i="8"/>
  <c r="D971" i="8"/>
  <c r="B972" i="8"/>
  <c r="D972" i="8"/>
  <c r="B973" i="8"/>
  <c r="D973" i="8"/>
  <c r="B974" i="8"/>
  <c r="D974" i="8"/>
  <c r="B975" i="8"/>
  <c r="D975" i="8"/>
  <c r="B976" i="8"/>
  <c r="D976" i="8"/>
  <c r="B977" i="8"/>
  <c r="D977" i="8"/>
  <c r="B978" i="8"/>
  <c r="D978" i="8"/>
  <c r="B979" i="8"/>
  <c r="D979" i="8"/>
  <c r="B980" i="8"/>
  <c r="D980" i="8"/>
  <c r="B981" i="8"/>
  <c r="D981" i="8"/>
  <c r="B982" i="8"/>
  <c r="D982" i="8"/>
  <c r="B983" i="8"/>
  <c r="D983" i="8"/>
  <c r="B984" i="8"/>
  <c r="D984" i="8"/>
  <c r="B985" i="8"/>
  <c r="D985" i="8"/>
  <c r="B986" i="8"/>
  <c r="D986" i="8"/>
  <c r="B987" i="8"/>
  <c r="D987" i="8"/>
  <c r="B988" i="8"/>
  <c r="D988" i="8"/>
  <c r="B989" i="8"/>
  <c r="D989" i="8"/>
  <c r="B990" i="8"/>
  <c r="D990" i="8"/>
  <c r="B991" i="8"/>
  <c r="D991" i="8"/>
  <c r="B992" i="8"/>
  <c r="D992" i="8"/>
  <c r="B993" i="8"/>
  <c r="D993" i="8"/>
  <c r="B994" i="8"/>
  <c r="D994" i="8"/>
  <c r="B995" i="8"/>
  <c r="D995" i="8"/>
  <c r="B996" i="8"/>
  <c r="D996" i="8"/>
  <c r="B997" i="8"/>
  <c r="D997" i="8"/>
  <c r="B998" i="8"/>
  <c r="D998" i="8"/>
  <c r="B999" i="8"/>
  <c r="D999" i="8"/>
  <c r="B1000" i="8"/>
  <c r="D1000" i="8"/>
  <c r="B1001" i="8"/>
  <c r="D1001" i="8"/>
  <c r="B1002" i="8"/>
  <c r="D1002" i="8"/>
  <c r="B1003" i="8"/>
  <c r="D1003" i="8"/>
  <c r="B1004" i="8"/>
  <c r="D1004" i="8"/>
  <c r="B1005" i="8"/>
  <c r="D1005" i="8"/>
  <c r="B1006" i="8"/>
  <c r="D1006" i="8"/>
  <c r="B1007" i="8"/>
  <c r="D1007" i="8"/>
  <c r="B1008" i="8"/>
  <c r="D1008" i="8"/>
  <c r="B1009" i="8"/>
  <c r="D1009" i="8"/>
  <c r="B1010" i="8"/>
  <c r="D1010" i="8"/>
  <c r="B1011" i="8"/>
  <c r="D1011" i="8"/>
  <c r="B1012" i="8"/>
  <c r="D1012" i="8"/>
  <c r="B1013" i="8"/>
  <c r="D1013" i="8"/>
  <c r="B1014" i="8"/>
  <c r="D1014" i="8"/>
  <c r="B1015" i="8"/>
  <c r="D1015" i="8"/>
  <c r="B1016" i="8"/>
  <c r="D1016" i="8"/>
  <c r="B1017" i="8"/>
  <c r="D1017" i="8"/>
  <c r="B1018" i="8"/>
  <c r="D1018" i="8"/>
  <c r="B1019" i="8"/>
  <c r="D1019" i="8"/>
  <c r="B1020" i="8"/>
  <c r="D1020" i="8"/>
  <c r="B1021" i="8"/>
  <c r="D1021" i="8"/>
  <c r="B1022" i="8"/>
  <c r="D1022" i="8"/>
  <c r="B1023" i="8"/>
  <c r="D1023" i="8"/>
  <c r="B1024" i="8"/>
  <c r="D1024" i="8"/>
  <c r="B1025" i="8"/>
  <c r="D1025" i="8"/>
  <c r="B1026" i="8"/>
  <c r="D1026" i="8"/>
  <c r="B1027" i="8"/>
  <c r="D1027" i="8"/>
  <c r="B1028" i="8"/>
  <c r="D1028" i="8"/>
  <c r="B1029" i="8"/>
  <c r="D1029" i="8"/>
  <c r="B1030" i="8"/>
  <c r="D1030" i="8"/>
  <c r="B1031" i="8"/>
  <c r="D1031" i="8"/>
  <c r="B1032" i="8"/>
  <c r="D1032" i="8"/>
  <c r="B1033" i="8"/>
  <c r="D1033" i="8"/>
  <c r="B1034" i="8"/>
  <c r="D1034" i="8"/>
  <c r="B1035" i="8"/>
  <c r="D1035" i="8"/>
  <c r="B1036" i="8"/>
  <c r="D1036" i="8"/>
  <c r="B1037" i="8"/>
  <c r="D1037" i="8"/>
  <c r="B1038" i="8"/>
  <c r="D1038" i="8"/>
  <c r="B1039" i="8"/>
  <c r="D1039" i="8"/>
  <c r="B1040" i="8"/>
  <c r="D1040" i="8"/>
  <c r="B1041" i="8"/>
  <c r="D1041" i="8"/>
  <c r="B1042" i="8"/>
  <c r="D1042" i="8"/>
  <c r="B1043" i="8"/>
  <c r="D1043" i="8"/>
  <c r="B1044" i="8"/>
  <c r="D1044" i="8"/>
  <c r="B1045" i="8"/>
  <c r="D1045" i="8"/>
  <c r="B1046" i="8"/>
  <c r="D1046" i="8"/>
  <c r="B1047" i="8"/>
  <c r="D1047" i="8"/>
  <c r="B1048" i="8"/>
  <c r="D1048" i="8"/>
  <c r="B1049" i="8"/>
  <c r="D1049" i="8"/>
  <c r="B1050" i="8"/>
  <c r="D1050" i="8"/>
  <c r="B1051" i="8"/>
  <c r="D1051" i="8"/>
  <c r="B1052" i="8"/>
  <c r="D1052" i="8"/>
  <c r="B1053" i="8"/>
  <c r="D1053" i="8"/>
  <c r="B1054" i="8"/>
  <c r="D1054" i="8"/>
  <c r="B1055" i="8"/>
  <c r="D1055" i="8"/>
  <c r="B1056" i="8"/>
  <c r="D1056" i="8"/>
  <c r="B1057" i="8"/>
  <c r="D1057" i="8"/>
  <c r="B1058" i="8"/>
  <c r="D1058" i="8"/>
  <c r="B1059" i="8"/>
  <c r="D1059" i="8"/>
  <c r="B1060" i="8"/>
  <c r="D1060" i="8"/>
  <c r="B1061" i="8"/>
  <c r="D1061" i="8"/>
  <c r="B1062" i="8"/>
  <c r="D1062" i="8"/>
  <c r="B1063" i="8"/>
  <c r="D1063" i="8"/>
  <c r="B1064" i="8"/>
  <c r="D1064" i="8"/>
  <c r="B1065" i="8"/>
  <c r="D1065" i="8"/>
  <c r="B1066" i="8"/>
  <c r="D1066" i="8"/>
  <c r="B1067" i="8"/>
  <c r="D1067" i="8"/>
  <c r="B1068" i="8"/>
  <c r="D1068" i="8"/>
  <c r="B1069" i="8"/>
  <c r="D1069" i="8"/>
  <c r="B1070" i="8"/>
  <c r="D1070" i="8"/>
  <c r="B1071" i="8"/>
  <c r="D1071" i="8"/>
  <c r="B1072" i="8"/>
  <c r="D1072" i="8"/>
  <c r="B1073" i="8"/>
  <c r="D1073" i="8"/>
  <c r="B1074" i="8"/>
  <c r="D1074" i="8"/>
  <c r="B1075" i="8"/>
  <c r="D1075" i="8"/>
  <c r="B1076" i="8"/>
  <c r="D1076" i="8"/>
  <c r="B1077" i="8"/>
  <c r="D1077" i="8"/>
  <c r="B1078" i="8"/>
  <c r="D1078" i="8"/>
  <c r="B1079" i="8"/>
  <c r="D1079" i="8"/>
  <c r="B1080" i="8"/>
  <c r="D1080" i="8"/>
  <c r="B1081" i="8"/>
  <c r="D1081" i="8"/>
  <c r="B1082" i="8"/>
  <c r="D1082" i="8"/>
  <c r="B1083" i="8"/>
  <c r="D1083" i="8"/>
  <c r="B1084" i="8"/>
  <c r="D1084" i="8"/>
  <c r="B1085" i="8"/>
  <c r="D1085" i="8"/>
  <c r="B1086" i="8"/>
  <c r="D1086" i="8"/>
  <c r="B1087" i="8"/>
  <c r="D1087" i="8"/>
  <c r="B1088" i="8"/>
  <c r="D1088" i="8"/>
  <c r="B1089" i="8"/>
  <c r="D1089" i="8"/>
  <c r="B1090" i="8"/>
  <c r="D1090" i="8"/>
  <c r="B1091" i="8"/>
  <c r="D1091" i="8"/>
  <c r="B1092" i="8"/>
  <c r="D1092" i="8"/>
  <c r="B1093" i="8"/>
  <c r="D1093" i="8"/>
  <c r="B1094" i="8"/>
  <c r="D1094" i="8"/>
  <c r="B1095" i="8"/>
  <c r="D1095" i="8"/>
  <c r="B1096" i="8"/>
  <c r="D1096" i="8"/>
  <c r="B1097" i="8"/>
  <c r="D1097" i="8"/>
  <c r="B1098" i="8"/>
  <c r="D1098" i="8"/>
  <c r="B1099" i="8"/>
  <c r="D1099" i="8"/>
  <c r="B1100" i="8"/>
  <c r="D1100" i="8"/>
  <c r="B1101" i="8"/>
  <c r="D1101" i="8"/>
  <c r="B1102" i="8"/>
  <c r="D1102" i="8"/>
  <c r="B1103" i="8"/>
  <c r="D1103" i="8"/>
  <c r="B1104" i="8"/>
  <c r="D1104" i="8"/>
  <c r="B1105" i="8"/>
  <c r="D1105" i="8"/>
  <c r="B1106" i="8"/>
  <c r="D1106" i="8"/>
  <c r="B1107" i="8"/>
  <c r="D1107" i="8"/>
  <c r="B1108" i="8"/>
  <c r="D1108" i="8"/>
  <c r="B1109" i="8"/>
  <c r="D1109" i="8"/>
  <c r="B1110" i="8"/>
  <c r="D1110" i="8"/>
  <c r="B1111" i="8"/>
  <c r="D1111" i="8"/>
  <c r="B1112" i="8"/>
  <c r="D1112" i="8"/>
  <c r="B1113" i="8"/>
  <c r="D1113" i="8"/>
  <c r="B1114" i="8"/>
  <c r="D1114" i="8"/>
  <c r="B1115" i="8"/>
  <c r="D1115" i="8"/>
  <c r="B1116" i="8"/>
  <c r="D1116" i="8"/>
  <c r="B1117" i="8"/>
  <c r="D1117" i="8"/>
  <c r="B1118" i="8"/>
  <c r="D1118" i="8"/>
  <c r="B1119" i="8"/>
  <c r="D1119" i="8"/>
  <c r="B1120" i="8"/>
  <c r="D1120" i="8"/>
  <c r="B1121" i="8"/>
  <c r="D1121" i="8"/>
  <c r="B1122" i="8"/>
  <c r="D1122" i="8"/>
  <c r="B1123" i="8"/>
  <c r="D1123" i="8"/>
  <c r="B1124" i="8"/>
  <c r="D1124" i="8"/>
  <c r="B1125" i="8"/>
  <c r="D1125" i="8"/>
  <c r="B1126" i="8"/>
  <c r="D1126" i="8"/>
  <c r="B1127" i="8"/>
  <c r="D1127" i="8"/>
  <c r="B1128" i="8"/>
  <c r="D1128" i="8"/>
  <c r="B1129" i="8"/>
  <c r="D1129" i="8"/>
  <c r="B1130" i="8"/>
  <c r="D1130" i="8"/>
  <c r="B1131" i="8"/>
  <c r="D1131" i="8"/>
  <c r="B1132" i="8"/>
  <c r="D1132" i="8"/>
  <c r="B1133" i="8"/>
  <c r="D1133" i="8"/>
  <c r="B1134" i="8"/>
  <c r="D1134" i="8"/>
  <c r="B1135" i="8"/>
  <c r="D1135" i="8"/>
  <c r="B1136" i="8"/>
  <c r="D1136" i="8"/>
  <c r="B1137" i="8"/>
  <c r="D1137" i="8"/>
  <c r="B1138" i="8"/>
  <c r="D1138" i="8"/>
  <c r="B1139" i="8"/>
  <c r="D1139" i="8"/>
  <c r="B1140" i="8"/>
  <c r="D1140" i="8"/>
  <c r="B1141" i="8"/>
  <c r="D1141" i="8"/>
  <c r="B1142" i="8"/>
  <c r="D1142" i="8"/>
  <c r="B1143" i="8"/>
  <c r="D1143" i="8"/>
  <c r="B1144" i="8"/>
  <c r="D1144" i="8"/>
  <c r="B1145" i="8"/>
  <c r="D1145" i="8"/>
  <c r="B1146" i="8"/>
  <c r="D1146" i="8"/>
  <c r="B1147" i="8"/>
  <c r="D1147" i="8"/>
  <c r="B1148" i="8"/>
  <c r="D1148" i="8"/>
  <c r="B1149" i="8"/>
  <c r="D1149" i="8"/>
  <c r="B1150" i="8"/>
  <c r="D1150" i="8"/>
  <c r="B1151" i="8"/>
  <c r="D1151" i="8"/>
  <c r="B1152" i="8"/>
  <c r="D1152" i="8"/>
  <c r="B1153" i="8"/>
  <c r="D1153" i="8"/>
  <c r="B1154" i="8"/>
  <c r="D1154" i="8"/>
  <c r="B1155" i="8"/>
  <c r="D1155" i="8"/>
  <c r="B1156" i="8"/>
  <c r="D1156" i="8"/>
  <c r="B1157" i="8"/>
  <c r="D1157" i="8"/>
  <c r="B1158" i="8"/>
  <c r="D1158" i="8"/>
  <c r="B1159" i="8"/>
  <c r="D1159" i="8"/>
  <c r="B1160" i="8"/>
  <c r="D1160" i="8"/>
  <c r="B1161" i="8"/>
  <c r="D1161" i="8"/>
  <c r="B1162" i="8"/>
  <c r="D1162" i="8"/>
  <c r="B1163" i="8"/>
  <c r="D1163" i="8"/>
  <c r="B1164" i="8"/>
  <c r="D1164" i="8"/>
  <c r="B1165" i="8"/>
  <c r="D1165" i="8"/>
  <c r="B1166" i="8"/>
  <c r="D1166" i="8"/>
  <c r="B1167" i="8"/>
  <c r="D1167" i="8"/>
  <c r="B1168" i="8"/>
  <c r="D1168" i="8"/>
  <c r="B1169" i="8"/>
  <c r="D1169" i="8"/>
  <c r="B1170" i="8"/>
  <c r="D1170" i="8"/>
  <c r="B1171" i="8"/>
  <c r="D1171" i="8"/>
  <c r="B1172" i="8"/>
  <c r="D1172" i="8"/>
  <c r="B1173" i="8"/>
  <c r="D1173" i="8"/>
  <c r="B1174" i="8"/>
  <c r="D1174" i="8"/>
  <c r="B1175" i="8"/>
  <c r="D1175" i="8"/>
  <c r="B1176" i="8"/>
  <c r="D1176" i="8"/>
  <c r="B1177" i="8"/>
  <c r="D1177" i="8"/>
  <c r="B1178" i="8"/>
  <c r="D1178" i="8"/>
  <c r="B1179" i="8"/>
  <c r="D1179" i="8"/>
  <c r="B1180" i="8"/>
  <c r="D1180" i="8"/>
  <c r="B1181" i="8"/>
  <c r="D1181" i="8"/>
  <c r="B1182" i="8"/>
  <c r="D1182" i="8"/>
  <c r="B1183" i="8"/>
  <c r="D1183" i="8"/>
  <c r="B1184" i="8"/>
  <c r="D1184" i="8"/>
  <c r="B1185" i="8"/>
  <c r="D1185" i="8"/>
  <c r="B1186" i="8"/>
  <c r="D1186" i="8"/>
  <c r="B1187" i="8"/>
  <c r="D1187" i="8"/>
  <c r="B1188" i="8"/>
  <c r="D1188" i="8"/>
  <c r="B1189" i="8"/>
  <c r="D1189" i="8"/>
  <c r="B1190" i="8"/>
  <c r="D1190" i="8"/>
  <c r="B1191" i="8"/>
  <c r="D1191" i="8"/>
  <c r="B1192" i="8"/>
  <c r="D1192" i="8"/>
  <c r="B1193" i="8"/>
  <c r="D1193" i="8"/>
  <c r="B1194" i="8"/>
  <c r="D1194" i="8"/>
  <c r="B1195" i="8"/>
  <c r="D1195" i="8"/>
  <c r="B1196" i="8"/>
  <c r="D1196" i="8"/>
  <c r="B1197" i="8"/>
  <c r="D1197" i="8"/>
  <c r="B1198" i="8"/>
  <c r="D1198" i="8"/>
  <c r="B1199" i="8"/>
  <c r="D1199" i="8"/>
  <c r="B1200" i="8"/>
  <c r="D1200" i="8"/>
  <c r="B1201" i="8"/>
  <c r="D1201" i="8"/>
  <c r="B1202" i="8"/>
  <c r="D1202" i="8"/>
  <c r="B1203" i="8"/>
  <c r="D1203" i="8"/>
  <c r="B1204" i="8"/>
  <c r="D1204" i="8"/>
  <c r="B1205" i="8"/>
  <c r="D1205" i="8"/>
  <c r="B1206" i="8"/>
  <c r="D1206" i="8"/>
  <c r="B1207" i="8"/>
  <c r="D1207" i="8"/>
  <c r="B1208" i="8"/>
  <c r="D1208" i="8"/>
  <c r="B1209" i="8"/>
  <c r="D1209" i="8"/>
  <c r="B1210" i="8"/>
  <c r="D1210" i="8"/>
  <c r="B1211" i="8"/>
  <c r="D1211" i="8"/>
  <c r="B1212" i="8"/>
  <c r="D1212" i="8"/>
  <c r="B1213" i="8"/>
  <c r="D1213" i="8"/>
  <c r="B1214" i="8"/>
  <c r="D1214" i="8"/>
  <c r="B1215" i="8"/>
  <c r="D1215" i="8"/>
  <c r="B1216" i="8"/>
  <c r="D1216" i="8"/>
  <c r="B1217" i="8"/>
  <c r="D1217" i="8"/>
  <c r="B1218" i="8"/>
  <c r="D1218" i="8"/>
  <c r="B1219" i="8"/>
  <c r="D1219" i="8"/>
  <c r="B1220" i="8"/>
  <c r="D1220" i="8"/>
  <c r="B1221" i="8"/>
  <c r="D1221" i="8"/>
  <c r="B1222" i="8"/>
  <c r="D1222" i="8"/>
  <c r="B1223" i="8"/>
  <c r="D1223" i="8"/>
  <c r="B1224" i="8"/>
  <c r="D1224" i="8"/>
  <c r="B1225" i="8"/>
  <c r="D1225" i="8"/>
  <c r="B1226" i="8"/>
  <c r="D1226" i="8"/>
  <c r="B1227" i="8"/>
  <c r="D1227" i="8"/>
  <c r="B1228" i="8"/>
  <c r="D1228" i="8"/>
  <c r="B1229" i="8"/>
  <c r="D1229" i="8"/>
  <c r="B1230" i="8"/>
  <c r="D1230" i="8"/>
  <c r="B1231" i="8"/>
  <c r="D1231" i="8"/>
  <c r="B1232" i="8"/>
  <c r="D1232" i="8"/>
  <c r="B1233" i="8"/>
  <c r="D1233" i="8"/>
  <c r="B1234" i="8"/>
  <c r="D1234" i="8"/>
  <c r="B1235" i="8"/>
  <c r="D1235" i="8"/>
  <c r="B1236" i="8"/>
  <c r="D1236" i="8"/>
  <c r="B1237" i="8"/>
  <c r="D1237" i="8"/>
  <c r="B1238" i="8"/>
  <c r="D1238" i="8"/>
  <c r="B1239" i="8"/>
  <c r="D1239" i="8"/>
  <c r="B1240" i="8"/>
  <c r="D1240" i="8"/>
  <c r="B1241" i="8"/>
  <c r="D1241" i="8"/>
  <c r="B1242" i="8"/>
  <c r="D1242" i="8"/>
  <c r="B1243" i="8"/>
  <c r="D1243" i="8"/>
  <c r="B1244" i="8"/>
  <c r="D1244" i="8"/>
  <c r="B1245" i="8"/>
  <c r="D1245" i="8"/>
  <c r="B1246" i="8"/>
  <c r="D1246" i="8"/>
  <c r="B1247" i="8"/>
  <c r="D1247" i="8"/>
  <c r="B1248" i="8"/>
  <c r="D1248" i="8"/>
  <c r="B1249" i="8"/>
  <c r="D1249" i="8"/>
  <c r="B1250" i="8"/>
  <c r="D1250" i="8"/>
  <c r="B1251" i="8"/>
  <c r="D1251" i="8"/>
  <c r="B1252" i="8"/>
  <c r="D1252" i="8"/>
  <c r="B1253" i="8"/>
  <c r="D1253" i="8"/>
  <c r="B1254" i="8"/>
  <c r="D1254" i="8"/>
  <c r="B1255" i="8"/>
  <c r="D1255" i="8"/>
  <c r="B1256" i="8"/>
  <c r="D1256" i="8"/>
  <c r="B1257" i="8"/>
  <c r="D1257" i="8"/>
  <c r="B1258" i="8"/>
  <c r="D1258" i="8"/>
  <c r="B1259" i="8"/>
  <c r="D1259" i="8"/>
  <c r="B1260" i="8"/>
  <c r="D1260" i="8"/>
  <c r="B1261" i="8"/>
  <c r="D1261" i="8"/>
  <c r="B1262" i="8"/>
  <c r="D1262" i="8"/>
  <c r="B1263" i="8"/>
  <c r="D1263" i="8"/>
  <c r="B1264" i="8"/>
  <c r="D1264" i="8"/>
  <c r="B1265" i="8"/>
  <c r="D1265" i="8"/>
  <c r="B1266" i="8"/>
  <c r="D1266" i="8"/>
  <c r="B1267" i="8"/>
  <c r="D1267" i="8"/>
  <c r="B1268" i="8"/>
  <c r="D1268" i="8"/>
  <c r="B1269" i="8"/>
  <c r="D1269" i="8"/>
  <c r="B1270" i="8"/>
  <c r="D1270" i="8"/>
  <c r="B1271" i="8"/>
  <c r="D1271" i="8"/>
  <c r="B1272" i="8"/>
  <c r="D1272" i="8"/>
  <c r="B1273" i="8"/>
  <c r="D1273" i="8"/>
  <c r="B1274" i="8"/>
  <c r="D1274" i="8"/>
  <c r="B1275" i="8"/>
  <c r="D1275" i="8"/>
  <c r="B1276" i="8"/>
  <c r="D1276" i="8"/>
  <c r="B1277" i="8"/>
  <c r="D1277" i="8"/>
  <c r="B1278" i="8"/>
  <c r="D1278" i="8"/>
  <c r="B1279" i="8"/>
  <c r="D1279" i="8"/>
  <c r="B1280" i="8"/>
  <c r="D1280" i="8"/>
  <c r="B1281" i="8"/>
  <c r="D1281" i="8"/>
  <c r="B1282" i="8"/>
  <c r="D1282" i="8"/>
  <c r="B1283" i="8"/>
  <c r="D1283" i="8"/>
  <c r="B1284" i="8"/>
  <c r="D1284" i="8"/>
  <c r="B1285" i="8"/>
  <c r="D1285" i="8"/>
  <c r="B1286" i="8"/>
  <c r="D1286" i="8"/>
  <c r="B1287" i="8"/>
  <c r="D1287" i="8"/>
  <c r="B1288" i="8"/>
  <c r="D1288" i="8"/>
  <c r="B1289" i="8"/>
  <c r="D1289" i="8"/>
  <c r="B1290" i="8"/>
  <c r="D1290" i="8"/>
  <c r="B1291" i="8"/>
  <c r="D1291" i="8"/>
  <c r="B1292" i="8"/>
  <c r="D1292" i="8"/>
  <c r="B1293" i="8"/>
  <c r="D1293" i="8"/>
  <c r="B1294" i="8"/>
  <c r="D1294" i="8"/>
  <c r="B1295" i="8"/>
  <c r="D1295" i="8"/>
  <c r="B1296" i="8"/>
  <c r="D1296" i="8"/>
  <c r="B1297" i="8"/>
  <c r="D1297" i="8"/>
  <c r="B1298" i="8"/>
  <c r="D1298" i="8"/>
  <c r="B1299" i="8"/>
  <c r="D1299" i="8"/>
  <c r="B1300" i="8"/>
  <c r="D1300" i="8"/>
  <c r="B1301" i="8"/>
  <c r="D1301" i="8"/>
  <c r="B1302" i="8"/>
  <c r="D1302" i="8"/>
  <c r="B1303" i="8"/>
  <c r="D1303" i="8"/>
  <c r="B1304" i="8"/>
  <c r="D1304" i="8"/>
  <c r="B1305" i="8"/>
  <c r="D1305" i="8"/>
  <c r="B1306" i="8"/>
  <c r="D1306" i="8"/>
  <c r="B1307" i="8"/>
  <c r="D1307" i="8"/>
  <c r="B1308" i="8"/>
  <c r="D1308" i="8"/>
  <c r="B1309" i="8"/>
  <c r="D1309" i="8"/>
  <c r="B1310" i="8"/>
  <c r="D1310" i="8"/>
  <c r="B1311" i="8"/>
  <c r="D1311" i="8"/>
  <c r="B1312" i="8"/>
  <c r="D1312" i="8"/>
  <c r="B1313" i="8"/>
  <c r="D1313" i="8"/>
  <c r="B1314" i="8"/>
  <c r="D1314" i="8"/>
  <c r="B1315" i="8"/>
  <c r="D1315" i="8"/>
  <c r="B1316" i="8"/>
  <c r="D1316" i="8"/>
  <c r="B1317" i="8"/>
  <c r="D1317" i="8"/>
  <c r="B1318" i="8"/>
  <c r="D1318" i="8"/>
  <c r="B1319" i="8"/>
  <c r="D1319" i="8"/>
  <c r="B1320" i="8"/>
  <c r="D1320" i="8"/>
  <c r="B1321" i="8"/>
  <c r="D1321" i="8"/>
  <c r="B1322" i="8"/>
  <c r="D1322" i="8"/>
  <c r="B1323" i="8"/>
  <c r="D1323" i="8"/>
  <c r="B1324" i="8"/>
  <c r="D1324" i="8"/>
  <c r="B1325" i="8"/>
  <c r="D1325" i="8"/>
  <c r="B1326" i="8"/>
  <c r="D1326" i="8"/>
  <c r="B1327" i="8"/>
  <c r="D1327" i="8"/>
  <c r="B1328" i="8"/>
  <c r="D1328" i="8"/>
  <c r="B1329" i="8"/>
  <c r="D1329" i="8"/>
  <c r="B1330" i="8"/>
  <c r="D1330" i="8"/>
  <c r="B1331" i="8"/>
  <c r="D1331" i="8"/>
  <c r="B1332" i="8"/>
  <c r="D1332" i="8"/>
  <c r="B1333" i="8"/>
  <c r="D1333" i="8"/>
  <c r="B1334" i="8"/>
  <c r="D1334" i="8"/>
  <c r="B1335" i="8"/>
  <c r="D1335" i="8"/>
  <c r="B1336" i="8"/>
  <c r="D1336" i="8"/>
  <c r="B1337" i="8"/>
  <c r="D1337" i="8"/>
  <c r="B1338" i="8"/>
  <c r="D1338" i="8"/>
  <c r="B1339" i="8"/>
  <c r="D1339" i="8"/>
  <c r="B1340" i="8"/>
  <c r="D1340" i="8"/>
  <c r="B1341" i="8"/>
  <c r="D1341" i="8"/>
  <c r="B1342" i="8"/>
  <c r="D1342" i="8"/>
  <c r="B1343" i="8"/>
  <c r="D1343" i="8"/>
  <c r="B1344" i="8"/>
  <c r="D1344" i="8"/>
  <c r="B1345" i="8"/>
  <c r="D1345" i="8"/>
  <c r="B1346" i="8"/>
  <c r="D1346" i="8"/>
  <c r="B1347" i="8"/>
  <c r="D1347" i="8"/>
  <c r="B1348" i="8"/>
  <c r="D1348" i="8"/>
  <c r="B1349" i="8"/>
  <c r="D1349" i="8"/>
  <c r="B1350" i="8"/>
  <c r="D1350" i="8"/>
  <c r="B1351" i="8"/>
  <c r="D1351" i="8"/>
  <c r="B1352" i="8"/>
  <c r="D1352" i="8"/>
  <c r="B1353" i="8"/>
  <c r="D1353" i="8"/>
  <c r="B1354" i="8"/>
  <c r="D1354" i="8"/>
  <c r="B1355" i="8"/>
  <c r="D1355" i="8"/>
  <c r="B1356" i="8"/>
  <c r="D1356" i="8"/>
  <c r="B1357" i="8"/>
  <c r="D1357" i="8"/>
  <c r="B1358" i="8"/>
  <c r="D1358" i="8"/>
  <c r="B1359" i="8"/>
  <c r="D1359" i="8"/>
  <c r="B1360" i="8"/>
  <c r="D1360" i="8"/>
  <c r="B1361" i="8"/>
  <c r="D1361" i="8"/>
  <c r="B1362" i="8"/>
  <c r="D1362" i="8"/>
  <c r="B1363" i="8"/>
  <c r="D1363" i="8"/>
  <c r="B1364" i="8"/>
  <c r="D1364" i="8"/>
  <c r="B1365" i="8"/>
  <c r="D1365" i="8"/>
  <c r="B1366" i="8"/>
  <c r="D1366" i="8"/>
  <c r="B1367" i="8"/>
  <c r="D1367" i="8"/>
  <c r="B1368" i="8"/>
  <c r="D1368" i="8"/>
  <c r="B1369" i="8"/>
  <c r="D1369" i="8"/>
  <c r="B1370" i="8"/>
  <c r="D1370" i="8"/>
  <c r="B1371" i="8"/>
  <c r="D1371" i="8"/>
  <c r="B1372" i="8"/>
  <c r="D1372" i="8"/>
  <c r="B1373" i="8"/>
  <c r="D1373" i="8"/>
  <c r="B1374" i="8"/>
  <c r="D1374" i="8"/>
  <c r="B1375" i="8"/>
  <c r="D1375" i="8"/>
  <c r="B1376" i="8"/>
  <c r="D1376" i="8"/>
  <c r="B1377" i="8"/>
  <c r="D1377" i="8"/>
  <c r="B1378" i="8"/>
  <c r="D1378" i="8"/>
  <c r="B1379" i="8"/>
  <c r="D1379" i="8"/>
  <c r="B1380" i="8"/>
  <c r="D1380" i="8"/>
  <c r="B1381" i="8"/>
  <c r="D1381" i="8"/>
  <c r="B1382" i="8"/>
  <c r="D1382" i="8"/>
  <c r="B1383" i="8"/>
  <c r="D1383" i="8"/>
  <c r="B1384" i="8"/>
  <c r="D1384" i="8"/>
  <c r="B1385" i="8"/>
  <c r="D1385" i="8"/>
  <c r="B1386" i="8"/>
  <c r="D1386" i="8"/>
  <c r="B1387" i="8"/>
  <c r="D1387" i="8"/>
  <c r="B1388" i="8"/>
  <c r="D1388" i="8"/>
  <c r="B1389" i="8"/>
  <c r="D1389" i="8"/>
  <c r="B1390" i="8"/>
  <c r="D1390" i="8"/>
  <c r="B1391" i="8"/>
  <c r="D1391" i="8"/>
  <c r="B1392" i="8"/>
  <c r="D1392" i="8"/>
  <c r="B1393" i="8"/>
  <c r="D1393" i="8"/>
  <c r="B1394" i="8"/>
  <c r="D1394" i="8"/>
  <c r="B1395" i="8"/>
  <c r="D1395" i="8"/>
  <c r="B1396" i="8"/>
  <c r="D1396" i="8"/>
  <c r="B1397" i="8"/>
  <c r="D1397" i="8"/>
  <c r="B1398" i="8"/>
  <c r="D1398" i="8"/>
  <c r="B1399" i="8"/>
  <c r="D1399" i="8"/>
  <c r="B1400" i="8"/>
  <c r="D1400" i="8"/>
  <c r="B1401" i="8"/>
  <c r="D1401" i="8"/>
  <c r="B1402" i="8"/>
  <c r="D1402" i="8"/>
  <c r="B1403" i="8"/>
  <c r="D1403" i="8"/>
  <c r="B1404" i="8"/>
  <c r="D1404" i="8"/>
  <c r="B1405" i="8"/>
  <c r="D1405" i="8"/>
  <c r="B1406" i="8"/>
  <c r="D1406" i="8"/>
  <c r="B1407" i="8"/>
  <c r="D1407" i="8"/>
  <c r="B1408" i="8"/>
  <c r="D1408" i="8"/>
  <c r="B1409" i="8"/>
  <c r="D1409" i="8"/>
  <c r="B1410" i="8"/>
  <c r="D1410" i="8"/>
  <c r="B1411" i="8"/>
  <c r="D1411" i="8"/>
  <c r="B1412" i="8"/>
  <c r="D1412" i="8"/>
  <c r="B1413" i="8"/>
  <c r="D1413" i="8"/>
  <c r="B1414" i="8"/>
  <c r="D1414" i="8"/>
  <c r="B1415" i="8"/>
  <c r="D1415" i="8"/>
  <c r="B1416" i="8"/>
  <c r="D1416" i="8"/>
  <c r="B1417" i="8"/>
  <c r="D1417" i="8"/>
  <c r="B1418" i="8"/>
  <c r="D1418" i="8"/>
  <c r="B1419" i="8"/>
  <c r="D1419" i="8"/>
  <c r="B1420" i="8"/>
  <c r="D1420" i="8"/>
  <c r="B1421" i="8"/>
  <c r="D1421" i="8"/>
  <c r="B1422" i="8"/>
  <c r="D1422" i="8"/>
  <c r="B1423" i="8"/>
  <c r="D1423" i="8"/>
  <c r="B1424" i="8"/>
  <c r="D1424" i="8"/>
  <c r="B1425" i="8"/>
  <c r="D1425" i="8"/>
  <c r="B1426" i="8"/>
  <c r="D1426" i="8"/>
  <c r="B1427" i="8"/>
  <c r="D1427" i="8"/>
  <c r="B1428" i="8"/>
  <c r="D1428" i="8"/>
  <c r="B1429" i="8"/>
  <c r="D1429" i="8"/>
  <c r="B1430" i="8"/>
  <c r="D1430" i="8"/>
  <c r="B1431" i="8"/>
  <c r="D1431" i="8"/>
  <c r="B1432" i="8"/>
  <c r="D1432" i="8"/>
  <c r="B1433" i="8"/>
  <c r="D1433" i="8"/>
  <c r="B1434" i="8"/>
  <c r="D1434" i="8"/>
  <c r="B1435" i="8"/>
  <c r="D1435" i="8"/>
  <c r="B1436" i="8"/>
  <c r="D1436" i="8"/>
  <c r="B1437" i="8"/>
  <c r="D1437" i="8"/>
  <c r="B1438" i="8"/>
  <c r="D1438" i="8"/>
  <c r="B1439" i="8"/>
  <c r="D1439" i="8"/>
  <c r="B1440" i="8"/>
  <c r="D1440" i="8"/>
  <c r="B1441" i="8"/>
  <c r="D1441" i="8"/>
  <c r="B1442" i="8"/>
  <c r="D1442" i="8"/>
  <c r="B1443" i="8"/>
  <c r="D1443" i="8"/>
  <c r="B1444" i="8"/>
  <c r="D1444" i="8"/>
  <c r="B1445" i="8"/>
  <c r="D1445" i="8"/>
  <c r="B1446" i="8"/>
  <c r="D1446" i="8"/>
  <c r="B1447" i="8"/>
  <c r="D1447" i="8"/>
  <c r="B1448" i="8"/>
  <c r="D1448" i="8"/>
  <c r="B1449" i="8"/>
  <c r="D1449" i="8"/>
  <c r="B1450" i="8"/>
  <c r="D1450" i="8"/>
  <c r="B1451" i="8"/>
  <c r="D1451" i="8"/>
  <c r="B1452" i="8"/>
  <c r="D1452" i="8"/>
  <c r="B1453" i="8"/>
  <c r="D1453" i="8"/>
  <c r="B1454" i="8"/>
  <c r="D1454" i="8"/>
  <c r="B1455" i="8"/>
  <c r="D1455" i="8"/>
  <c r="B1456" i="8"/>
  <c r="D1456" i="8"/>
  <c r="B1457" i="8"/>
  <c r="D1457" i="8"/>
  <c r="B1458" i="8"/>
  <c r="D1458" i="8"/>
  <c r="B1459" i="8"/>
  <c r="D1459" i="8"/>
  <c r="B1460" i="8"/>
  <c r="D1460" i="8"/>
  <c r="B1461" i="8"/>
  <c r="D1461" i="8"/>
  <c r="B1462" i="8"/>
  <c r="D1462" i="8"/>
  <c r="B1463" i="8"/>
  <c r="D1463" i="8"/>
  <c r="B1464" i="8"/>
  <c r="D1464" i="8"/>
  <c r="B1465" i="8"/>
  <c r="D1465" i="8"/>
  <c r="B1466" i="8"/>
  <c r="D1466" i="8"/>
  <c r="B1467" i="8"/>
  <c r="D1467" i="8"/>
  <c r="B1468" i="8"/>
  <c r="D1468" i="8"/>
  <c r="B1469" i="8"/>
  <c r="D1469" i="8"/>
  <c r="B1470" i="8"/>
  <c r="D1470" i="8"/>
  <c r="B1471" i="8"/>
  <c r="D1471" i="8"/>
  <c r="B1472" i="8"/>
  <c r="D1472" i="8"/>
  <c r="B1473" i="8"/>
  <c r="D1473" i="8"/>
  <c r="B1474" i="8"/>
  <c r="D1474" i="8"/>
  <c r="B1475" i="8"/>
  <c r="D1475" i="8"/>
  <c r="B1476" i="8"/>
  <c r="D1476" i="8"/>
  <c r="B1477" i="8"/>
  <c r="D1477" i="8"/>
  <c r="B1478" i="8"/>
  <c r="D1478" i="8"/>
  <c r="B1479" i="8"/>
  <c r="D1479" i="8"/>
  <c r="B1480" i="8"/>
  <c r="D1480" i="8"/>
  <c r="B1481" i="8"/>
  <c r="D1481" i="8"/>
  <c r="B1482" i="8"/>
  <c r="D1482" i="8"/>
  <c r="B1483" i="8"/>
  <c r="D1483" i="8"/>
  <c r="B1484" i="8"/>
  <c r="D1484" i="8"/>
  <c r="B1485" i="8"/>
  <c r="D1485" i="8"/>
  <c r="B1486" i="8"/>
  <c r="D1486" i="8"/>
  <c r="B1487" i="8"/>
  <c r="D1487" i="8"/>
  <c r="B1488" i="8"/>
  <c r="D1488" i="8"/>
  <c r="B1489" i="8"/>
  <c r="D1489" i="8"/>
  <c r="B1490" i="8"/>
  <c r="D1490" i="8"/>
  <c r="B1491" i="8"/>
  <c r="D1491" i="8"/>
  <c r="B1492" i="8"/>
  <c r="D1492" i="8"/>
  <c r="B1493" i="8"/>
  <c r="D1493" i="8"/>
  <c r="B1494" i="8"/>
  <c r="D1494" i="8"/>
  <c r="B1495" i="8"/>
  <c r="D1495" i="8"/>
  <c r="B1496" i="8"/>
  <c r="D1496" i="8"/>
  <c r="B1497" i="8"/>
  <c r="D1497" i="8"/>
  <c r="B1498" i="8"/>
  <c r="D1498" i="8"/>
  <c r="B1499" i="8"/>
  <c r="D1499" i="8"/>
  <c r="B1500" i="8"/>
  <c r="D1500" i="8"/>
  <c r="B1501" i="8"/>
  <c r="D1501" i="8"/>
  <c r="B1502" i="8"/>
  <c r="D1502" i="8"/>
  <c r="B1503" i="8"/>
  <c r="D1503" i="8"/>
  <c r="B1504" i="8"/>
  <c r="D1504" i="8"/>
  <c r="B1505" i="8"/>
  <c r="D1505" i="8"/>
  <c r="B1506" i="8"/>
  <c r="D1506" i="8"/>
  <c r="B1507" i="8"/>
  <c r="D1507" i="8"/>
  <c r="B1508" i="8"/>
  <c r="D1508" i="8"/>
  <c r="B1509" i="8"/>
  <c r="D1509" i="8"/>
  <c r="B1510" i="8"/>
  <c r="D1510" i="8"/>
  <c r="B1511" i="8"/>
  <c r="D1511" i="8"/>
  <c r="B1512" i="8"/>
  <c r="D1512" i="8"/>
  <c r="B1513" i="8"/>
  <c r="D1513" i="8"/>
  <c r="B1514" i="8"/>
  <c r="D1514" i="8"/>
  <c r="B1515" i="8"/>
  <c r="D1515" i="8"/>
  <c r="B1516" i="8"/>
  <c r="D1516" i="8"/>
  <c r="B1517" i="8"/>
  <c r="D1517" i="8"/>
  <c r="B1518" i="8"/>
  <c r="D1518" i="8"/>
  <c r="B1519" i="8"/>
  <c r="D1519" i="8"/>
  <c r="B1520" i="8"/>
  <c r="D1520" i="8"/>
  <c r="B1521" i="8"/>
  <c r="D1521" i="8"/>
  <c r="B1522" i="8"/>
  <c r="D1522" i="8"/>
  <c r="B1523" i="8"/>
  <c r="D1523" i="8"/>
  <c r="B1524" i="8"/>
  <c r="D1524" i="8"/>
  <c r="B1525" i="8"/>
  <c r="D1525" i="8"/>
  <c r="B1526" i="8"/>
  <c r="D1526" i="8"/>
  <c r="B1527" i="8"/>
  <c r="D1527" i="8"/>
  <c r="B1528" i="8"/>
  <c r="D1528" i="8"/>
  <c r="B1529" i="8"/>
  <c r="D1529" i="8"/>
  <c r="B1530" i="8"/>
  <c r="D1530" i="8"/>
  <c r="B1531" i="8"/>
  <c r="D1531" i="8"/>
  <c r="B1532" i="8"/>
  <c r="D1532" i="8"/>
  <c r="B1533" i="8"/>
  <c r="D1533" i="8"/>
  <c r="B1534" i="8"/>
  <c r="D1534" i="8"/>
  <c r="B1535" i="8"/>
  <c r="D1535" i="8"/>
  <c r="B1536" i="8"/>
  <c r="D1536" i="8"/>
  <c r="B1537" i="8"/>
  <c r="D1537" i="8"/>
  <c r="B1538" i="8"/>
  <c r="D1538" i="8"/>
  <c r="B1539" i="8"/>
  <c r="D1539" i="8"/>
  <c r="B1540" i="8"/>
  <c r="D1540" i="8"/>
  <c r="B1541" i="8"/>
  <c r="D1541" i="8"/>
  <c r="B1542" i="8"/>
  <c r="D1542" i="8"/>
  <c r="B1543" i="8"/>
  <c r="D1543" i="8"/>
  <c r="B1544" i="8"/>
  <c r="D1544" i="8"/>
  <c r="B1545" i="8"/>
  <c r="D1545" i="8"/>
  <c r="B1546" i="8"/>
  <c r="D1546" i="8"/>
  <c r="B1547" i="8"/>
  <c r="D1547" i="8"/>
  <c r="B1548" i="8"/>
  <c r="D1548" i="8"/>
  <c r="B1549" i="8"/>
  <c r="D1549" i="8"/>
  <c r="B1550" i="8"/>
  <c r="D1550" i="8"/>
  <c r="B1551" i="8"/>
  <c r="D1551" i="8"/>
  <c r="B1552" i="8"/>
  <c r="D1552" i="8"/>
  <c r="B1553" i="8"/>
  <c r="D1553" i="8"/>
  <c r="B1554" i="8"/>
  <c r="D1554" i="8"/>
  <c r="B1555" i="8"/>
  <c r="D1555" i="8"/>
  <c r="B1556" i="8"/>
  <c r="D1556" i="8"/>
  <c r="B1557" i="8"/>
  <c r="D1557" i="8"/>
  <c r="B1558" i="8"/>
  <c r="D1558" i="8"/>
  <c r="B1559" i="8"/>
  <c r="D1559" i="8"/>
  <c r="B1560" i="8"/>
  <c r="D1560" i="8"/>
  <c r="B1561" i="8"/>
  <c r="D1561" i="8"/>
  <c r="B1562" i="8"/>
  <c r="D1562" i="8"/>
  <c r="B1563" i="8"/>
  <c r="D1563" i="8"/>
  <c r="B1564" i="8"/>
  <c r="D1564" i="8"/>
  <c r="B1565" i="8"/>
  <c r="D1565" i="8"/>
  <c r="B1566" i="8"/>
  <c r="D1566" i="8"/>
  <c r="B1567" i="8"/>
  <c r="D1567" i="8"/>
  <c r="B1568" i="8"/>
  <c r="D1568" i="8"/>
  <c r="B1569" i="8"/>
  <c r="D1569" i="8"/>
  <c r="B1570" i="8"/>
  <c r="D1570" i="8"/>
  <c r="B1571" i="8"/>
  <c r="D1571" i="8"/>
  <c r="B1572" i="8"/>
  <c r="D1572" i="8"/>
  <c r="B1573" i="8"/>
  <c r="D1573" i="8"/>
  <c r="B1574" i="8"/>
  <c r="D1574" i="8"/>
  <c r="B1575" i="8"/>
  <c r="D1575" i="8"/>
  <c r="B1576" i="8"/>
  <c r="D1576" i="8"/>
  <c r="B1577" i="8"/>
  <c r="D1577" i="8"/>
  <c r="B1578" i="8"/>
  <c r="D1578" i="8"/>
  <c r="B1579" i="8"/>
  <c r="D1579" i="8"/>
  <c r="B1580" i="8"/>
  <c r="D1580" i="8"/>
  <c r="B1581" i="8"/>
  <c r="D1581" i="8"/>
  <c r="B1582" i="8"/>
  <c r="D1582" i="8"/>
  <c r="B1583" i="8"/>
  <c r="D1583" i="8"/>
  <c r="B1584" i="8"/>
  <c r="D1584" i="8"/>
  <c r="B1585" i="8"/>
  <c r="D1585" i="8"/>
  <c r="B1586" i="8"/>
  <c r="D1586" i="8"/>
  <c r="B1587" i="8"/>
  <c r="D1587" i="8"/>
  <c r="B1588" i="8"/>
  <c r="D1588" i="8"/>
  <c r="B1589" i="8"/>
  <c r="D1589" i="8"/>
  <c r="B1590" i="8"/>
  <c r="D1590" i="8"/>
  <c r="B1591" i="8"/>
  <c r="D1591" i="8"/>
  <c r="B1592" i="8"/>
  <c r="D1592" i="8"/>
  <c r="B1593" i="8"/>
  <c r="D1593" i="8"/>
  <c r="B1594" i="8"/>
  <c r="D1594" i="8"/>
  <c r="B1595" i="8"/>
  <c r="D1595" i="8"/>
  <c r="B1596" i="8"/>
  <c r="D1596" i="8"/>
  <c r="B1597" i="8"/>
  <c r="D1597" i="8"/>
  <c r="B1598" i="8"/>
  <c r="D1598" i="8"/>
  <c r="B1599" i="8"/>
  <c r="D1599" i="8"/>
  <c r="B1600" i="8"/>
  <c r="D1600" i="8"/>
  <c r="B1601" i="8"/>
  <c r="D1601" i="8"/>
  <c r="B1602" i="8"/>
  <c r="D1602" i="8"/>
  <c r="B1603" i="8"/>
  <c r="D1603" i="8"/>
  <c r="B1604" i="8"/>
  <c r="D1604" i="8"/>
  <c r="B1605" i="8"/>
  <c r="D1605" i="8"/>
  <c r="B1606" i="8"/>
  <c r="D1606" i="8"/>
  <c r="B1607" i="8"/>
  <c r="D1607" i="8"/>
  <c r="B1608" i="8"/>
  <c r="D1608" i="8"/>
  <c r="B1609" i="8"/>
  <c r="D1609" i="8"/>
  <c r="B1610" i="8"/>
  <c r="D1610" i="8"/>
  <c r="B1611" i="8"/>
  <c r="D1611" i="8"/>
  <c r="B1612" i="8"/>
  <c r="D1612" i="8"/>
  <c r="B1613" i="8"/>
  <c r="D1613" i="8"/>
  <c r="B1614" i="8"/>
  <c r="D1614" i="8"/>
  <c r="B1615" i="8"/>
  <c r="D1615" i="8"/>
  <c r="B1616" i="8"/>
  <c r="D1616" i="8"/>
  <c r="B1617" i="8"/>
  <c r="D1617" i="8"/>
  <c r="B1618" i="8"/>
  <c r="D1618" i="8"/>
  <c r="B1619" i="8"/>
  <c r="D1619" i="8"/>
  <c r="B1620" i="8"/>
  <c r="D1620" i="8"/>
  <c r="B1621" i="8"/>
  <c r="D1621" i="8"/>
  <c r="B1622" i="8"/>
  <c r="D1622" i="8"/>
  <c r="B1623" i="8"/>
  <c r="D1623" i="8"/>
  <c r="B1624" i="8"/>
  <c r="D1624" i="8"/>
  <c r="B1625" i="8"/>
  <c r="D1625" i="8"/>
  <c r="B1626" i="8"/>
  <c r="D1626" i="8"/>
  <c r="B1627" i="8"/>
  <c r="D1627" i="8"/>
  <c r="B1628" i="8"/>
  <c r="D1628" i="8"/>
  <c r="B1629" i="8"/>
  <c r="D1629" i="8"/>
  <c r="B1630" i="8"/>
  <c r="D1630" i="8"/>
  <c r="B1631" i="8"/>
  <c r="D1631" i="8"/>
  <c r="B1632" i="8"/>
  <c r="D1632" i="8"/>
  <c r="B1633" i="8"/>
  <c r="D1633" i="8"/>
  <c r="B1634" i="8"/>
  <c r="D1634" i="8"/>
  <c r="B1635" i="8"/>
  <c r="D1635" i="8"/>
  <c r="B1636" i="8"/>
  <c r="D1636" i="8"/>
  <c r="B1637" i="8"/>
  <c r="D1637" i="8"/>
  <c r="B1638" i="8"/>
  <c r="D1638" i="8"/>
  <c r="B1639" i="8"/>
  <c r="D1639" i="8"/>
  <c r="B1640" i="8"/>
  <c r="D1640" i="8"/>
  <c r="B1641" i="8"/>
  <c r="D1641" i="8"/>
  <c r="B1642" i="8"/>
  <c r="D1642" i="8"/>
  <c r="B1643" i="8"/>
  <c r="D1643" i="8"/>
  <c r="B1644" i="8"/>
  <c r="D1644" i="8"/>
  <c r="B1645" i="8"/>
  <c r="D1645" i="8"/>
  <c r="B1646" i="8"/>
  <c r="D1646" i="8"/>
  <c r="B1647" i="8"/>
  <c r="D1647" i="8"/>
  <c r="B1648" i="8"/>
  <c r="D1648" i="8"/>
  <c r="B1649" i="8"/>
  <c r="D1649" i="8"/>
  <c r="B1650" i="8"/>
  <c r="D1650" i="8"/>
  <c r="B1651" i="8"/>
  <c r="D1651" i="8"/>
  <c r="B1652" i="8"/>
  <c r="D1652" i="8"/>
  <c r="B1653" i="8"/>
  <c r="D1653" i="8"/>
  <c r="B1654" i="8"/>
  <c r="D1654" i="8"/>
  <c r="B1655" i="8"/>
  <c r="D1655" i="8"/>
  <c r="B1656" i="8"/>
  <c r="D1656" i="8"/>
  <c r="B1657" i="8"/>
  <c r="D1657" i="8"/>
  <c r="B1658" i="8"/>
  <c r="D1658" i="8"/>
  <c r="B1659" i="8"/>
  <c r="D1659" i="8"/>
  <c r="B1660" i="8"/>
  <c r="D1660" i="8"/>
  <c r="B1661" i="8"/>
  <c r="D1661" i="8"/>
  <c r="B1662" i="8"/>
  <c r="D1662" i="8"/>
  <c r="B1663" i="8"/>
  <c r="D1663" i="8"/>
  <c r="B1664" i="8"/>
  <c r="D1664" i="8"/>
  <c r="B1665" i="8"/>
  <c r="D1665" i="8"/>
  <c r="B1666" i="8"/>
  <c r="D1666" i="8"/>
  <c r="B1667" i="8"/>
  <c r="D1667" i="8"/>
  <c r="B1668" i="8"/>
  <c r="D1668" i="8"/>
  <c r="B1669" i="8"/>
  <c r="D1669" i="8"/>
  <c r="B1670" i="8"/>
  <c r="D1670" i="8"/>
  <c r="B1671" i="8"/>
  <c r="D1671" i="8"/>
  <c r="B1672" i="8"/>
  <c r="D1672" i="8"/>
  <c r="B1673" i="8"/>
  <c r="D1673" i="8"/>
  <c r="B1674" i="8"/>
  <c r="D1674" i="8"/>
  <c r="B1675" i="8"/>
  <c r="D1675" i="8"/>
  <c r="B1676" i="8"/>
  <c r="D1676" i="8"/>
  <c r="B1677" i="8"/>
  <c r="D1677" i="8"/>
  <c r="B1678" i="8"/>
  <c r="D1678" i="8"/>
  <c r="B1679" i="8"/>
  <c r="D1679" i="8"/>
  <c r="B1680" i="8"/>
  <c r="D1680" i="8"/>
  <c r="B1681" i="8"/>
  <c r="D1681" i="8"/>
  <c r="B1682" i="8"/>
  <c r="D1682" i="8"/>
  <c r="B1683" i="8"/>
  <c r="D1683" i="8"/>
  <c r="B1684" i="8"/>
  <c r="D1684" i="8"/>
  <c r="B1685" i="8"/>
  <c r="D1685" i="8"/>
  <c r="B1686" i="8"/>
  <c r="D1686" i="8"/>
  <c r="B1687" i="8"/>
  <c r="D1687" i="8"/>
  <c r="B1688" i="8"/>
  <c r="D1688" i="8"/>
  <c r="B1689" i="8"/>
  <c r="D1689" i="8"/>
  <c r="B1690" i="8"/>
  <c r="D1690" i="8"/>
  <c r="B1691" i="8"/>
  <c r="D1691" i="8"/>
  <c r="B1692" i="8"/>
  <c r="D1692" i="8"/>
  <c r="B1693" i="8"/>
  <c r="D1693" i="8"/>
  <c r="B1694" i="8"/>
  <c r="D1694" i="8"/>
  <c r="B1695" i="8"/>
  <c r="D1695" i="8"/>
  <c r="B1696" i="8"/>
  <c r="D1696" i="8"/>
  <c r="B1697" i="8"/>
  <c r="D1697" i="8"/>
  <c r="B1698" i="8"/>
  <c r="D1698" i="8"/>
  <c r="B1699" i="8"/>
  <c r="D1699" i="8"/>
  <c r="B1700" i="8"/>
  <c r="D1700" i="8"/>
  <c r="B1701" i="8"/>
  <c r="D1701" i="8"/>
  <c r="B1702" i="8"/>
  <c r="D1702" i="8"/>
  <c r="B1703" i="8"/>
  <c r="D1703" i="8"/>
  <c r="B1704" i="8"/>
  <c r="D1704" i="8"/>
  <c r="B1705" i="8"/>
  <c r="D1705" i="8"/>
  <c r="B1706" i="8"/>
  <c r="D1706" i="8"/>
  <c r="B1707" i="8"/>
  <c r="D1707" i="8"/>
  <c r="B1708" i="8"/>
  <c r="D1708" i="8"/>
  <c r="B1709" i="8"/>
  <c r="D1709" i="8"/>
  <c r="B1710" i="8"/>
  <c r="D1710" i="8"/>
  <c r="B1711" i="8"/>
  <c r="D1711" i="8"/>
  <c r="B1712" i="8"/>
  <c r="D1712" i="8"/>
  <c r="B1713" i="8"/>
  <c r="D1713" i="8"/>
  <c r="B1714" i="8"/>
  <c r="D1714" i="8"/>
  <c r="B1715" i="8"/>
  <c r="D1715" i="8"/>
  <c r="B1716" i="8"/>
  <c r="D1716" i="8"/>
  <c r="B1717" i="8"/>
  <c r="D1717" i="8"/>
  <c r="B1718" i="8"/>
  <c r="D1718" i="8"/>
  <c r="B1719" i="8"/>
  <c r="D1719" i="8"/>
  <c r="B1720" i="8"/>
  <c r="D1720" i="8"/>
  <c r="B1721" i="8"/>
  <c r="D1721" i="8"/>
  <c r="B1722" i="8"/>
  <c r="D1722" i="8"/>
  <c r="B1723" i="8"/>
  <c r="D1723" i="8"/>
  <c r="B1724" i="8"/>
  <c r="D1724" i="8"/>
  <c r="B1725" i="8"/>
  <c r="D1725" i="8"/>
  <c r="B1726" i="8"/>
  <c r="D1726" i="8"/>
  <c r="B1727" i="8"/>
  <c r="D1727" i="8"/>
  <c r="B1728" i="8"/>
  <c r="D1728" i="8"/>
  <c r="B1729" i="8"/>
  <c r="D1729" i="8"/>
  <c r="B1730" i="8"/>
  <c r="D1730" i="8"/>
  <c r="B1731" i="8"/>
  <c r="D1731" i="8"/>
  <c r="B1732" i="8"/>
  <c r="D1732" i="8"/>
  <c r="B1733" i="8"/>
  <c r="D1733" i="8"/>
  <c r="B1734" i="8"/>
  <c r="D1734" i="8"/>
  <c r="B1735" i="8"/>
  <c r="D1735" i="8"/>
  <c r="B1736" i="8"/>
  <c r="D1736" i="8"/>
  <c r="B1737" i="8"/>
  <c r="D1737" i="8"/>
  <c r="B1738" i="8"/>
  <c r="D1738" i="8"/>
  <c r="B1739" i="8"/>
  <c r="D1739" i="8"/>
  <c r="B1740" i="8"/>
  <c r="D1740" i="8"/>
  <c r="B1741" i="8"/>
  <c r="D1741" i="8"/>
  <c r="B1742" i="8"/>
  <c r="D1742" i="8"/>
  <c r="B1743" i="8"/>
  <c r="D1743" i="8"/>
  <c r="B1744" i="8"/>
  <c r="D1744" i="8"/>
  <c r="B1745" i="8"/>
  <c r="D1745" i="8"/>
  <c r="B1746" i="8"/>
  <c r="D1746" i="8"/>
  <c r="B1747" i="8"/>
  <c r="D1747" i="8"/>
  <c r="B1748" i="8"/>
  <c r="D1748" i="8"/>
  <c r="B1749" i="8"/>
  <c r="D1749" i="8"/>
  <c r="B1750" i="8"/>
  <c r="D1750" i="8"/>
  <c r="B1751" i="8"/>
  <c r="D1751" i="8"/>
  <c r="B1752" i="8"/>
  <c r="D1752" i="8"/>
  <c r="B1753" i="8"/>
  <c r="D1753" i="8"/>
  <c r="B1754" i="8"/>
  <c r="D1754" i="8"/>
  <c r="B1755" i="8"/>
  <c r="D1755" i="8"/>
  <c r="B1756" i="8"/>
  <c r="D1756" i="8"/>
  <c r="B1757" i="8"/>
  <c r="D1757" i="8"/>
  <c r="B1758" i="8"/>
  <c r="D1758" i="8"/>
  <c r="B1759" i="8"/>
  <c r="D1759" i="8"/>
  <c r="B1760" i="8"/>
  <c r="D1760" i="8"/>
  <c r="B1761" i="8"/>
  <c r="D1761" i="8"/>
  <c r="B1762" i="8"/>
  <c r="D1762" i="8"/>
  <c r="B1763" i="8"/>
  <c r="D1763" i="8"/>
  <c r="B1764" i="8"/>
  <c r="D1764" i="8"/>
  <c r="B1765" i="8"/>
  <c r="D1765" i="8"/>
  <c r="B1766" i="8"/>
  <c r="D1766" i="8"/>
  <c r="B1767" i="8"/>
  <c r="D1767" i="8"/>
  <c r="B1768" i="8"/>
  <c r="D1768" i="8"/>
  <c r="B1769" i="8"/>
  <c r="D1769" i="8"/>
  <c r="B1770" i="8"/>
  <c r="D1770" i="8"/>
  <c r="B1771" i="8"/>
  <c r="D1771" i="8"/>
  <c r="B1772" i="8"/>
  <c r="D1772" i="8"/>
  <c r="B1773" i="8"/>
  <c r="D1773" i="8"/>
  <c r="B1774" i="8"/>
  <c r="D1774" i="8"/>
  <c r="B1775" i="8"/>
  <c r="D1775" i="8"/>
  <c r="B1776" i="8"/>
  <c r="D1776" i="8"/>
  <c r="B1777" i="8"/>
  <c r="D1777" i="8"/>
  <c r="B1778" i="8"/>
  <c r="D1778" i="8"/>
  <c r="B1779" i="8"/>
  <c r="D1779" i="8"/>
  <c r="B1780" i="8"/>
  <c r="D1780" i="8"/>
  <c r="B1781" i="8"/>
  <c r="D1781" i="8"/>
  <c r="B1782" i="8"/>
  <c r="D1782" i="8"/>
  <c r="B1783" i="8"/>
  <c r="D1783" i="8"/>
  <c r="B1784" i="8"/>
  <c r="D1784" i="8"/>
  <c r="B1785" i="8"/>
  <c r="D1785" i="8"/>
  <c r="B1786" i="8"/>
  <c r="D1786" i="8"/>
  <c r="B1787" i="8"/>
  <c r="D1787" i="8"/>
  <c r="B1788" i="8"/>
  <c r="D1788" i="8"/>
  <c r="B1789" i="8"/>
  <c r="D1789" i="8"/>
  <c r="B1790" i="8"/>
  <c r="D1790" i="8"/>
  <c r="B1791" i="8"/>
  <c r="D1791" i="8"/>
  <c r="B1792" i="8"/>
  <c r="D1792" i="8"/>
  <c r="B1793" i="8"/>
  <c r="D1793" i="8"/>
  <c r="B1794" i="8"/>
  <c r="D1794" i="8"/>
  <c r="B1795" i="8"/>
  <c r="D1795" i="8"/>
  <c r="B1796" i="8"/>
  <c r="D1796" i="8"/>
  <c r="B1797" i="8"/>
  <c r="D1797" i="8"/>
  <c r="B1798" i="8"/>
  <c r="D1798" i="8"/>
  <c r="B1799" i="8"/>
  <c r="D1799" i="8"/>
  <c r="B1800" i="8"/>
  <c r="D1800" i="8"/>
  <c r="B1801" i="8"/>
  <c r="D1801" i="8"/>
  <c r="B1802" i="8"/>
  <c r="D1802" i="8"/>
  <c r="B1803" i="8"/>
  <c r="D1803" i="8"/>
  <c r="B1804" i="8"/>
  <c r="D1804" i="8"/>
  <c r="B1805" i="8"/>
  <c r="D1805" i="8"/>
  <c r="B1806" i="8"/>
  <c r="D1806" i="8"/>
  <c r="B1807" i="8"/>
  <c r="D1807" i="8"/>
  <c r="B1808" i="8"/>
  <c r="D1808" i="8"/>
  <c r="B1809" i="8"/>
  <c r="D1809" i="8"/>
  <c r="B1810" i="8"/>
  <c r="D1810" i="8"/>
  <c r="B1811" i="8"/>
  <c r="D1811" i="8"/>
  <c r="B1812" i="8"/>
  <c r="D1812" i="8"/>
  <c r="B1813" i="8"/>
  <c r="D1813" i="8"/>
  <c r="B1814" i="8"/>
  <c r="D1814" i="8"/>
  <c r="B1815" i="8"/>
  <c r="D1815" i="8"/>
  <c r="B1816" i="8"/>
  <c r="D1816" i="8"/>
  <c r="B1817" i="8"/>
  <c r="D1817" i="8"/>
  <c r="B1818" i="8"/>
  <c r="D1818" i="8"/>
  <c r="B1819" i="8"/>
  <c r="D1819" i="8"/>
  <c r="B1820" i="8"/>
  <c r="D1820" i="8"/>
  <c r="B1821" i="8"/>
  <c r="D1821" i="8"/>
  <c r="B1822" i="8"/>
  <c r="D1822" i="8"/>
  <c r="B1823" i="8"/>
  <c r="D1823" i="8"/>
  <c r="B1824" i="8"/>
  <c r="D1824" i="8"/>
  <c r="B1825" i="8"/>
  <c r="D1825" i="8"/>
  <c r="B1826" i="8"/>
  <c r="D1826" i="8"/>
  <c r="B1827" i="8"/>
  <c r="D1827" i="8"/>
  <c r="B1828" i="8"/>
  <c r="D1828" i="8"/>
  <c r="B1829" i="8"/>
  <c r="D1829" i="8"/>
  <c r="B1830" i="8"/>
  <c r="D1830" i="8"/>
  <c r="B1831" i="8"/>
  <c r="D1831" i="8"/>
  <c r="B1832" i="8"/>
  <c r="D1832" i="8"/>
  <c r="B1833" i="8"/>
  <c r="D1833" i="8"/>
  <c r="B1834" i="8"/>
  <c r="D1834" i="8"/>
  <c r="B1835" i="8"/>
  <c r="D1835" i="8"/>
  <c r="B1836" i="8"/>
  <c r="D1836" i="8"/>
  <c r="B1837" i="8"/>
  <c r="D1837" i="8"/>
  <c r="B1838" i="8"/>
  <c r="D1838" i="8"/>
  <c r="B1839" i="8"/>
  <c r="D1839" i="8"/>
  <c r="B1840" i="8"/>
  <c r="D1840" i="8"/>
  <c r="B1841" i="8"/>
  <c r="D1841" i="8"/>
  <c r="B1842" i="8"/>
  <c r="D1842" i="8"/>
  <c r="B1843" i="8"/>
  <c r="D1843" i="8"/>
  <c r="B1844" i="8"/>
  <c r="D1844" i="8"/>
  <c r="B1845" i="8"/>
  <c r="D1845" i="8"/>
  <c r="B1846" i="8"/>
  <c r="D1846" i="8"/>
  <c r="B1847" i="8"/>
  <c r="D1847" i="8"/>
  <c r="B1848" i="8"/>
  <c r="D1848" i="8"/>
  <c r="B1849" i="8"/>
  <c r="D1849" i="8"/>
  <c r="B1850" i="8"/>
  <c r="D1850" i="8"/>
  <c r="B1851" i="8"/>
  <c r="D1851" i="8"/>
  <c r="B1852" i="8"/>
  <c r="D1852" i="8"/>
  <c r="B1853" i="8"/>
  <c r="D1853" i="8"/>
  <c r="B1854" i="8"/>
  <c r="D1854" i="8"/>
  <c r="B1855" i="8"/>
  <c r="D1855" i="8"/>
  <c r="B1856" i="8"/>
  <c r="D1856" i="8"/>
  <c r="B1857" i="8"/>
  <c r="D1857" i="8"/>
  <c r="B1858" i="8"/>
  <c r="D1858" i="8"/>
  <c r="B1859" i="8"/>
  <c r="D1859" i="8"/>
  <c r="B1860" i="8"/>
  <c r="D1860" i="8"/>
  <c r="B1861" i="8"/>
  <c r="D1861" i="8"/>
  <c r="B1862" i="8"/>
  <c r="D1862" i="8"/>
  <c r="B1863" i="8"/>
  <c r="D1863" i="8"/>
  <c r="B1864" i="8"/>
  <c r="D1864" i="8"/>
  <c r="B1865" i="8"/>
  <c r="D1865" i="8"/>
  <c r="B1866" i="8"/>
  <c r="D1866" i="8"/>
  <c r="B1867" i="8"/>
  <c r="D1867" i="8"/>
  <c r="B1868" i="8"/>
  <c r="D1868" i="8"/>
  <c r="B1869" i="8"/>
  <c r="D1869" i="8"/>
  <c r="B1870" i="8"/>
  <c r="D1870" i="8"/>
  <c r="B1871" i="8"/>
  <c r="D1871" i="8"/>
  <c r="B1872" i="8"/>
  <c r="D1872" i="8"/>
  <c r="B1873" i="8"/>
  <c r="D1873" i="8"/>
  <c r="B1874" i="8"/>
  <c r="D1874" i="8"/>
  <c r="B1875" i="8"/>
  <c r="D1875" i="8"/>
  <c r="B1876" i="8"/>
  <c r="D1876" i="8"/>
  <c r="B1877" i="8"/>
  <c r="D1877" i="8"/>
  <c r="B1878" i="8"/>
  <c r="D1878" i="8"/>
  <c r="B1879" i="8"/>
  <c r="D1879" i="8"/>
  <c r="B1880" i="8"/>
  <c r="D1880" i="8"/>
  <c r="B1881" i="8"/>
  <c r="D1881" i="8"/>
  <c r="B1882" i="8"/>
  <c r="D1882" i="8"/>
  <c r="B1883" i="8"/>
  <c r="D1883" i="8"/>
  <c r="B1884" i="8"/>
  <c r="D1884" i="8"/>
  <c r="B1885" i="8"/>
  <c r="D1885" i="8"/>
  <c r="B1886" i="8"/>
  <c r="D1886" i="8"/>
  <c r="B1887" i="8"/>
  <c r="D1887" i="8"/>
  <c r="B1888" i="8"/>
  <c r="D1888" i="8"/>
  <c r="B1889" i="8"/>
  <c r="D1889" i="8"/>
  <c r="B1890" i="8"/>
  <c r="D1890" i="8"/>
  <c r="B1891" i="8"/>
  <c r="D1891" i="8"/>
  <c r="B1892" i="8"/>
  <c r="D1892" i="8"/>
  <c r="B1893" i="8"/>
  <c r="D1893" i="8"/>
  <c r="B1894" i="8"/>
  <c r="D1894" i="8"/>
  <c r="B1895" i="8"/>
  <c r="D1895" i="8"/>
  <c r="B1896" i="8"/>
  <c r="D1896" i="8"/>
  <c r="B1897" i="8"/>
  <c r="D1897" i="8"/>
  <c r="B1898" i="8"/>
  <c r="D1898" i="8"/>
  <c r="B1899" i="8"/>
  <c r="D1899" i="8"/>
  <c r="B1900" i="8"/>
  <c r="D1900" i="8"/>
  <c r="B1901" i="8"/>
  <c r="D1901" i="8"/>
  <c r="B1902" i="8"/>
  <c r="D1902" i="8"/>
  <c r="B1903" i="8"/>
  <c r="D1903" i="8"/>
  <c r="B1904" i="8"/>
  <c r="D1904" i="8"/>
  <c r="B1905" i="8"/>
  <c r="D1905" i="8"/>
  <c r="B1906" i="8"/>
  <c r="D1906" i="8"/>
  <c r="B1907" i="8"/>
  <c r="D1907" i="8"/>
  <c r="B1908" i="8"/>
  <c r="D1908" i="8"/>
  <c r="B1909" i="8"/>
  <c r="D1909" i="8"/>
  <c r="B1910" i="8"/>
  <c r="D1910" i="8"/>
  <c r="B1911" i="8"/>
  <c r="D1911" i="8"/>
  <c r="B1912" i="8"/>
  <c r="D1912" i="8"/>
  <c r="B1913" i="8"/>
  <c r="D1913" i="8"/>
  <c r="B1914" i="8"/>
  <c r="D1914" i="8"/>
  <c r="B1915" i="8"/>
  <c r="D1915" i="8"/>
  <c r="B1916" i="8"/>
  <c r="D1916" i="8"/>
  <c r="B1917" i="8"/>
  <c r="D1917" i="8"/>
  <c r="B1918" i="8"/>
  <c r="D1918" i="8"/>
  <c r="B1919" i="8"/>
  <c r="D1919" i="8"/>
  <c r="B1920" i="8"/>
  <c r="D1920" i="8"/>
  <c r="B1921" i="8"/>
  <c r="D1921" i="8"/>
  <c r="B1922" i="8"/>
  <c r="D1922" i="8"/>
  <c r="B1923" i="8"/>
  <c r="D1923" i="8"/>
  <c r="B1924" i="8"/>
  <c r="D1924" i="8"/>
  <c r="B1925" i="8"/>
  <c r="D1925" i="8"/>
  <c r="B1926" i="8"/>
  <c r="D1926" i="8"/>
  <c r="B1927" i="8"/>
  <c r="D1927" i="8"/>
  <c r="B1928" i="8"/>
  <c r="D1928" i="8"/>
  <c r="B1929" i="8"/>
  <c r="D1929" i="8"/>
  <c r="B1930" i="8"/>
  <c r="D1930" i="8"/>
  <c r="B1931" i="8"/>
  <c r="D1931" i="8"/>
  <c r="B1932" i="8"/>
  <c r="D1932" i="8"/>
  <c r="B1933" i="8"/>
  <c r="D1933" i="8"/>
  <c r="B1934" i="8"/>
  <c r="D1934" i="8"/>
  <c r="B1935" i="8"/>
  <c r="D1935" i="8"/>
  <c r="B1936" i="8"/>
  <c r="D1936" i="8"/>
  <c r="B1937" i="8"/>
  <c r="D1937" i="8"/>
  <c r="B1938" i="8"/>
  <c r="D1938" i="8"/>
  <c r="B1939" i="8"/>
  <c r="D1939" i="8"/>
  <c r="B1940" i="8"/>
  <c r="D1940" i="8"/>
  <c r="B1941" i="8"/>
  <c r="D1941" i="8"/>
  <c r="B1942" i="8"/>
  <c r="D1942" i="8"/>
  <c r="B1943" i="8"/>
  <c r="D1943" i="8"/>
  <c r="B1944" i="8"/>
  <c r="D1944" i="8"/>
  <c r="B1945" i="8"/>
  <c r="D1945" i="8"/>
  <c r="B1946" i="8"/>
  <c r="D1946" i="8"/>
  <c r="B1947" i="8"/>
  <c r="D1947" i="8"/>
  <c r="B1948" i="8"/>
  <c r="D1948" i="8"/>
  <c r="B1949" i="8"/>
  <c r="D1949" i="8"/>
  <c r="B1950" i="8"/>
  <c r="D1950" i="8"/>
  <c r="B1951" i="8"/>
  <c r="D1951" i="8"/>
  <c r="B1952" i="8"/>
  <c r="D1952" i="8"/>
  <c r="B1953" i="8"/>
  <c r="D1953" i="8"/>
  <c r="B1954" i="8"/>
  <c r="D1954" i="8"/>
  <c r="B1955" i="8"/>
  <c r="D1955" i="8"/>
  <c r="B1956" i="8"/>
  <c r="D1956" i="8"/>
  <c r="B1957" i="8"/>
  <c r="D1957" i="8"/>
  <c r="B1958" i="8"/>
  <c r="D1958" i="8"/>
  <c r="B1959" i="8"/>
  <c r="D1959" i="8"/>
  <c r="B1960" i="8"/>
  <c r="D1960" i="8"/>
  <c r="B1961" i="8"/>
  <c r="D1961" i="8"/>
  <c r="B1962" i="8"/>
  <c r="D1962" i="8"/>
  <c r="B1963" i="8"/>
  <c r="D1963" i="8"/>
  <c r="B1964" i="8"/>
  <c r="D1964" i="8"/>
  <c r="B1965" i="8"/>
  <c r="D1965" i="8"/>
  <c r="B1966" i="8"/>
  <c r="D1966" i="8"/>
  <c r="B1967" i="8"/>
  <c r="D1967" i="8"/>
  <c r="B1968" i="8"/>
  <c r="D1968" i="8"/>
  <c r="B1969" i="8"/>
  <c r="D1969" i="8"/>
  <c r="B1970" i="8"/>
  <c r="D1970" i="8"/>
  <c r="B1971" i="8"/>
  <c r="D1971" i="8"/>
  <c r="B1972" i="8"/>
  <c r="D1972" i="8"/>
  <c r="B1973" i="8"/>
  <c r="D1973" i="8"/>
  <c r="B1974" i="8"/>
  <c r="D1974" i="8"/>
  <c r="B1975" i="8"/>
  <c r="D1975" i="8"/>
  <c r="B1976" i="8"/>
  <c r="D1976" i="8"/>
  <c r="B1977" i="8"/>
  <c r="D1977" i="8"/>
  <c r="B1978" i="8"/>
  <c r="D1978" i="8"/>
  <c r="B1979" i="8"/>
  <c r="D1979" i="8"/>
  <c r="B1980" i="8"/>
  <c r="D1980" i="8"/>
  <c r="B1981" i="8"/>
  <c r="D1981" i="8"/>
  <c r="B1982" i="8"/>
  <c r="D1982" i="8"/>
  <c r="B1983" i="8"/>
  <c r="D1983" i="8"/>
  <c r="B1984" i="8"/>
  <c r="D1984" i="8"/>
  <c r="B1985" i="8"/>
  <c r="D1985" i="8"/>
  <c r="B1986" i="8"/>
  <c r="D1986" i="8"/>
  <c r="B1987" i="8"/>
  <c r="D1987" i="8"/>
  <c r="B1988" i="8"/>
  <c r="D1988" i="8"/>
  <c r="B1989" i="8"/>
  <c r="D1989" i="8"/>
  <c r="B1990" i="8"/>
  <c r="D1990" i="8"/>
  <c r="B1991" i="8"/>
  <c r="D1991" i="8"/>
  <c r="B1992" i="8"/>
  <c r="D1992" i="8"/>
  <c r="B1993" i="8"/>
  <c r="D1993" i="8"/>
  <c r="B1994" i="8"/>
  <c r="D1994" i="8"/>
  <c r="B1995" i="8"/>
  <c r="D1995" i="8"/>
  <c r="B1996" i="8"/>
  <c r="D1996" i="8"/>
  <c r="B1997" i="8"/>
  <c r="D1997" i="8"/>
  <c r="B1998" i="8"/>
  <c r="D1998" i="8"/>
  <c r="B1999" i="8"/>
  <c r="D1999" i="8"/>
  <c r="B2000" i="8"/>
  <c r="D2000" i="8"/>
  <c r="B2001" i="8"/>
  <c r="D2001" i="8"/>
  <c r="B2002" i="8"/>
  <c r="D2002" i="8"/>
  <c r="B2003" i="8"/>
  <c r="D2003" i="8"/>
  <c r="B2004" i="8"/>
  <c r="D2004" i="8"/>
  <c r="B2005" i="8"/>
  <c r="D2005" i="8"/>
  <c r="B2" i="8"/>
  <c r="D2" i="8"/>
  <c r="U7" i="71"/>
  <c r="H24" i="45"/>
  <c r="AE24" i="45"/>
  <c r="U14" i="71"/>
  <c r="H25" i="45"/>
  <c r="AE25" i="45"/>
  <c r="U11" i="71"/>
  <c r="H26" i="45"/>
  <c r="G26" i="45"/>
  <c r="AE26" i="45"/>
  <c r="U18" i="71"/>
  <c r="H27" i="45"/>
  <c r="G27" i="45"/>
  <c r="AE27" i="45"/>
  <c r="G28" i="45"/>
  <c r="AE28" i="45"/>
  <c r="G29" i="45"/>
  <c r="AE29" i="45"/>
  <c r="G30" i="45"/>
  <c r="AE30" i="45"/>
  <c r="G31" i="45"/>
  <c r="AE31" i="45"/>
  <c r="G32" i="45"/>
  <c r="AE32" i="45"/>
  <c r="AE23" i="45"/>
  <c r="BK3" i="14"/>
  <c r="BK4" i="14"/>
  <c r="M5" i="14"/>
  <c r="BK5" i="14"/>
  <c r="M6" i="14"/>
  <c r="BK6" i="14"/>
  <c r="M7" i="14"/>
  <c r="BK7" i="14"/>
  <c r="M8" i="14"/>
  <c r="BK8" i="14"/>
  <c r="M9" i="14"/>
  <c r="BK9" i="14"/>
  <c r="M10" i="14"/>
  <c r="BK10" i="14"/>
  <c r="M11" i="14"/>
  <c r="BK11" i="14"/>
  <c r="M12" i="14"/>
  <c r="BK12" i="14"/>
  <c r="M13" i="14"/>
  <c r="BK13" i="14"/>
  <c r="M14" i="14"/>
  <c r="BK14" i="14"/>
  <c r="M15" i="14"/>
  <c r="BK15" i="14"/>
  <c r="M16" i="14"/>
  <c r="BK16" i="14"/>
  <c r="M17" i="14"/>
  <c r="BK17" i="14"/>
  <c r="M18" i="14"/>
  <c r="BK18" i="14"/>
  <c r="M19" i="14"/>
  <c r="BK19" i="14"/>
  <c r="M20" i="14"/>
  <c r="BK20" i="14"/>
  <c r="M21" i="14"/>
  <c r="BK21" i="14"/>
  <c r="M22" i="14"/>
  <c r="BK22" i="14"/>
  <c r="M23" i="14"/>
  <c r="BK23" i="14"/>
  <c r="M24" i="14"/>
  <c r="BK24" i="14"/>
  <c r="M25" i="14"/>
  <c r="BK25" i="14"/>
  <c r="M26" i="14"/>
  <c r="BK26" i="14"/>
  <c r="M27" i="14"/>
  <c r="BK27" i="14"/>
  <c r="M28" i="14"/>
  <c r="BK28" i="14"/>
  <c r="M29" i="14"/>
  <c r="BK29" i="14"/>
  <c r="M30" i="14"/>
  <c r="BK30" i="14"/>
  <c r="M31" i="14"/>
  <c r="BK31" i="14"/>
  <c r="BK2" i="14"/>
  <c r="N5" i="14"/>
  <c r="N6" i="14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C43" i="3"/>
  <c r="J11" i="33"/>
  <c r="C34" i="49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15" i="21"/>
  <c r="V8" i="21"/>
  <c r="V9" i="21"/>
  <c r="V10" i="21"/>
  <c r="V12" i="21"/>
  <c r="V13" i="21"/>
  <c r="V15" i="21"/>
  <c r="V17" i="21"/>
  <c r="V18" i="21"/>
  <c r="V19" i="21"/>
  <c r="V22" i="21"/>
  <c r="V23" i="21"/>
  <c r="V24" i="21"/>
  <c r="AJ39" i="45"/>
  <c r="AJ40" i="45"/>
  <c r="B71" i="88"/>
  <c r="B72" i="88"/>
  <c r="A68" i="9"/>
  <c r="C5" i="49"/>
  <c r="E5" i="49"/>
  <c r="D13" i="49"/>
  <c r="E17" i="49"/>
  <c r="E13" i="49"/>
  <c r="D17" i="49"/>
  <c r="D19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3" i="11"/>
  <c r="U33" i="11"/>
  <c r="V29" i="11"/>
  <c r="U29" i="11"/>
  <c r="V28" i="11"/>
  <c r="U28" i="11"/>
  <c r="V24" i="11"/>
  <c r="U24" i="11"/>
  <c r="V23" i="11"/>
  <c r="U23" i="11"/>
  <c r="V21" i="11"/>
  <c r="U21" i="11"/>
  <c r="V15" i="11"/>
  <c r="U15" i="11"/>
  <c r="V14" i="11"/>
  <c r="U14" i="11"/>
  <c r="V13" i="11"/>
  <c r="V12" i="11"/>
  <c r="V8" i="11"/>
  <c r="U8" i="11"/>
  <c r="V7" i="11"/>
  <c r="U7" i="11"/>
  <c r="B29" i="6"/>
  <c r="F18" i="19"/>
  <c r="D23" i="49"/>
  <c r="D25" i="49"/>
  <c r="D8" i="49"/>
  <c r="B27" i="6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AK24" i="45"/>
  <c r="AK25" i="45"/>
  <c r="AK26" i="45"/>
  <c r="AK27" i="45"/>
  <c r="AK28" i="45"/>
  <c r="AK29" i="45"/>
  <c r="AK30" i="45"/>
  <c r="AK31" i="45"/>
  <c r="AK32" i="45"/>
  <c r="AK23" i="45"/>
  <c r="P11" i="45"/>
  <c r="J31" i="50"/>
  <c r="H31" i="50"/>
  <c r="C55" i="74"/>
  <c r="C54" i="74"/>
  <c r="U64" i="9"/>
  <c r="U65" i="9"/>
  <c r="U66" i="9"/>
  <c r="U67" i="9"/>
  <c r="U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O3" i="14"/>
  <c r="BN3" i="14"/>
  <c r="BO4" i="14"/>
  <c r="BN4" i="14"/>
  <c r="BO5" i="14"/>
  <c r="BN5" i="14"/>
  <c r="BO6" i="14"/>
  <c r="BN6" i="14"/>
  <c r="BO7" i="14"/>
  <c r="BN7" i="14"/>
  <c r="BO8" i="14"/>
  <c r="BN8" i="14"/>
  <c r="BO9" i="14"/>
  <c r="BN9" i="14"/>
  <c r="BO10" i="14"/>
  <c r="BN10" i="14"/>
  <c r="BO11" i="14"/>
  <c r="BN11" i="14"/>
  <c r="BO12" i="14"/>
  <c r="BN12" i="14"/>
  <c r="BO13" i="14"/>
  <c r="BN13" i="14"/>
  <c r="BO14" i="14"/>
  <c r="BN14" i="14"/>
  <c r="BO15" i="14"/>
  <c r="BN15" i="14"/>
  <c r="BO16" i="14"/>
  <c r="BN16" i="14"/>
  <c r="BO17" i="14"/>
  <c r="BN17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BO2" i="14"/>
  <c r="BN2" i="14"/>
  <c r="B74" i="88"/>
  <c r="B75" i="88"/>
  <c r="B76" i="88"/>
  <c r="B77" i="88"/>
  <c r="B78" i="88"/>
  <c r="BB3" i="14"/>
  <c r="BD6" i="14"/>
  <c r="BA6" i="14"/>
  <c r="BD7" i="14"/>
  <c r="BA7" i="14"/>
  <c r="BD8" i="14"/>
  <c r="BA8" i="14"/>
  <c r="BD9" i="14"/>
  <c r="BA9" i="14"/>
  <c r="BD10" i="14"/>
  <c r="BA10" i="14"/>
  <c r="BD11" i="14"/>
  <c r="BA11" i="14"/>
  <c r="BD12" i="14"/>
  <c r="BA12" i="14"/>
  <c r="BD13" i="14"/>
  <c r="BA13" i="14"/>
  <c r="BD14" i="14"/>
  <c r="BA14" i="14"/>
  <c r="BD15" i="14"/>
  <c r="BA15" i="14"/>
  <c r="BD16" i="14"/>
  <c r="BA16" i="14"/>
  <c r="BD17" i="14"/>
  <c r="BA17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3" i="14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7" i="14"/>
  <c r="BB6" i="14"/>
  <c r="BB28" i="14"/>
  <c r="BB19" i="14"/>
  <c r="BB11" i="14"/>
  <c r="BB8" i="14"/>
  <c r="BB26" i="14"/>
  <c r="BB24" i="14"/>
  <c r="BB4" i="14"/>
  <c r="BB14" i="14"/>
  <c r="BB13" i="14"/>
  <c r="BB17" i="14"/>
  <c r="BB12" i="14"/>
  <c r="BB30" i="14"/>
  <c r="BB7" i="14"/>
  <c r="BB21" i="14"/>
  <c r="BB20" i="14"/>
  <c r="BB22" i="14"/>
  <c r="BB15" i="14"/>
  <c r="BB29" i="14"/>
  <c r="BB25" i="14"/>
  <c r="BB10" i="14"/>
  <c r="BB5" i="14"/>
  <c r="BB18" i="14"/>
  <c r="BB23" i="14"/>
  <c r="BB31" i="14"/>
  <c r="BB16" i="14"/>
  <c r="B26" i="6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A113" i="9"/>
  <c r="I22" i="18"/>
  <c r="I23" i="18"/>
  <c r="A89" i="9"/>
  <c r="A74" i="9"/>
  <c r="AG24" i="45"/>
  <c r="AG25" i="45"/>
  <c r="AG26" i="45"/>
  <c r="AG27" i="45"/>
  <c r="AG28" i="45"/>
  <c r="AG29" i="45"/>
  <c r="AG30" i="45"/>
  <c r="AG31" i="45"/>
  <c r="AG32" i="45"/>
  <c r="AG23" i="45"/>
  <c r="BB2" i="14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AA5" i="21"/>
  <c r="AA21" i="21"/>
  <c r="W14" i="21"/>
  <c r="C7" i="45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V4" i="71"/>
  <c r="V5" i="71"/>
  <c r="V6" i="71"/>
  <c r="V7" i="71"/>
  <c r="V8" i="71"/>
  <c r="V9" i="71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B23" i="6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K51" i="74"/>
  <c r="M53" i="74"/>
  <c r="N53" i="74"/>
  <c r="J51" i="74"/>
  <c r="G51" i="74"/>
  <c r="I51" i="74"/>
  <c r="A23" i="24"/>
  <c r="B22" i="24"/>
  <c r="AA25" i="84"/>
  <c r="AA2" i="84"/>
  <c r="AA25" i="16"/>
  <c r="O51" i="74"/>
  <c r="M51" i="74"/>
  <c r="N7" i="24"/>
  <c r="N3" i="24"/>
  <c r="N4" i="24"/>
  <c r="N6" i="24"/>
  <c r="N5" i="24"/>
  <c r="J7" i="24"/>
  <c r="J6" i="24"/>
  <c r="J3" i="24"/>
  <c r="J5" i="24"/>
  <c r="N51" i="7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N52" i="74"/>
  <c r="C44" i="5"/>
  <c r="C43" i="5"/>
  <c r="C40" i="5"/>
  <c r="C42" i="5"/>
  <c r="C39" i="5"/>
  <c r="C41" i="5"/>
  <c r="D20" i="5"/>
  <c r="D12" i="5"/>
  <c r="Z3" i="27"/>
  <c r="D6" i="5"/>
  <c r="E3" i="24"/>
  <c r="M75" i="75"/>
  <c r="M15" i="75"/>
  <c r="M14" i="75"/>
  <c r="M30" i="75"/>
  <c r="M39" i="75"/>
  <c r="M38" i="75"/>
  <c r="M37" i="75"/>
  <c r="M35" i="75"/>
  <c r="G46" i="20"/>
  <c r="H40" i="10"/>
  <c r="M46" i="20"/>
  <c r="M40" i="10"/>
  <c r="H39" i="10"/>
  <c r="G45" i="20"/>
  <c r="E95" i="5"/>
  <c r="E96" i="5"/>
  <c r="E97" i="5"/>
  <c r="I81" i="5"/>
  <c r="I82" i="5"/>
  <c r="I83" i="5"/>
  <c r="E83" i="5"/>
  <c r="E84" i="5"/>
  <c r="E85" i="5"/>
  <c r="H80" i="5"/>
  <c r="AA6" i="21"/>
  <c r="W15" i="21"/>
  <c r="F92" i="5"/>
  <c r="H16" i="21"/>
  <c r="D94" i="5"/>
  <c r="AA14" i="21"/>
  <c r="Y18" i="21"/>
  <c r="B24" i="28"/>
  <c r="D17" i="21"/>
  <c r="AA16" i="21"/>
  <c r="A24" i="28"/>
  <c r="A24" i="31"/>
  <c r="A24" i="30"/>
  <c r="A24" i="29"/>
  <c r="W7" i="21"/>
  <c r="H24" i="20"/>
  <c r="F32" i="20"/>
  <c r="A24" i="32"/>
  <c r="H82" i="5"/>
  <c r="H83" i="5"/>
  <c r="Y16" i="21"/>
  <c r="W16" i="21"/>
  <c r="G27" i="32"/>
  <c r="E94" i="5"/>
  <c r="H32" i="20"/>
  <c r="L22" i="20"/>
  <c r="I80" i="5"/>
  <c r="AA3" i="21"/>
  <c r="I27" i="32"/>
  <c r="B24" i="3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/>
  <c r="X14" i="21"/>
  <c r="AB14" i="21"/>
  <c r="I32" i="20"/>
  <c r="G25" i="32"/>
  <c r="G18" i="32"/>
  <c r="F94" i="5"/>
  <c r="F96" i="5"/>
  <c r="H81" i="5"/>
  <c r="D97" i="5"/>
  <c r="D96" i="5"/>
  <c r="I27" i="30"/>
  <c r="I27" i="31"/>
  <c r="I27" i="28"/>
  <c r="I27" i="29"/>
  <c r="B34" i="32"/>
  <c r="X6" i="21"/>
  <c r="AB6" i="21"/>
  <c r="I24" i="20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D82" i="5"/>
  <c r="L82" i="5"/>
  <c r="D92" i="5"/>
  <c r="D91" i="5"/>
  <c r="L91" i="5"/>
  <c r="AA11" i="21"/>
  <c r="W13" i="21"/>
  <c r="Y5" i="21"/>
  <c r="B23" i="20"/>
  <c r="Y3" i="21"/>
  <c r="B22" i="20"/>
  <c r="Z5" i="21"/>
  <c r="G33" i="29"/>
  <c r="G33" i="31"/>
  <c r="G33" i="30"/>
  <c r="G33" i="28"/>
  <c r="A30" i="32"/>
  <c r="F29" i="20"/>
  <c r="G33" i="32"/>
  <c r="F89" i="5"/>
  <c r="W11" i="21"/>
  <c r="C23" i="20"/>
  <c r="W13" i="11"/>
  <c r="W16" i="11"/>
  <c r="W29" i="11"/>
  <c r="W35" i="11"/>
  <c r="W23" i="11"/>
  <c r="W5" i="11"/>
  <c r="W30" i="11"/>
  <c r="W11" i="11"/>
  <c r="W25" i="11"/>
  <c r="W7" i="11"/>
  <c r="W6" i="11"/>
  <c r="W34" i="11"/>
  <c r="W21" i="11"/>
  <c r="W15" i="11"/>
  <c r="W31" i="11"/>
  <c r="W20" i="11"/>
  <c r="W33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2" i="11"/>
  <c r="X11" i="21"/>
  <c r="AB11" i="21"/>
  <c r="I29" i="20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C7" i="18"/>
  <c r="C6" i="18"/>
  <c r="C5" i="18"/>
  <c r="C4" i="18"/>
  <c r="C3" i="18"/>
  <c r="C2" i="18"/>
  <c r="BF24" i="14"/>
  <c r="BF3" i="14"/>
  <c r="BF7" i="14"/>
  <c r="BF31" i="14"/>
  <c r="BF22" i="14"/>
  <c r="BF30" i="14"/>
  <c r="BF14" i="14"/>
  <c r="BF4" i="14"/>
  <c r="BF28" i="14"/>
  <c r="BF13" i="14"/>
  <c r="BF27" i="14"/>
  <c r="BF18" i="14"/>
  <c r="BF9" i="14"/>
  <c r="BF6" i="14"/>
  <c r="BF5" i="14"/>
  <c r="BF23" i="14"/>
  <c r="BF16" i="14"/>
  <c r="BF25" i="14"/>
  <c r="BF21" i="14"/>
  <c r="BF26" i="14"/>
  <c r="BF10" i="14"/>
  <c r="BF8" i="14"/>
  <c r="BF29" i="14"/>
  <c r="BF20" i="14"/>
  <c r="BF19" i="14"/>
  <c r="BF15" i="14"/>
  <c r="BF17" i="14"/>
  <c r="BF12" i="14"/>
  <c r="BF11" i="14"/>
  <c r="G88" i="5"/>
  <c r="F87" i="5"/>
  <c r="B49" i="39"/>
  <c r="L3" i="57"/>
  <c r="L9" i="58"/>
  <c r="I3" i="57"/>
  <c r="I9" i="58"/>
  <c r="G3" i="57"/>
  <c r="G9" i="58"/>
  <c r="E3" i="57"/>
  <c r="E9" i="58"/>
  <c r="C3" i="57"/>
  <c r="C9" i="58"/>
  <c r="BF2" i="14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B30" i="6"/>
  <c r="C25" i="6"/>
  <c r="B25" i="6"/>
  <c r="M4" i="33"/>
  <c r="AD29" i="12"/>
  <c r="B31" i="10"/>
  <c r="B20" i="6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/>
  <c r="AS4" i="14"/>
  <c r="T11" i="13"/>
  <c r="AS5" i="14"/>
  <c r="T12" i="13"/>
  <c r="AS6" i="14"/>
  <c r="T13" i="13"/>
  <c r="AS7" i="14"/>
  <c r="T14" i="13"/>
  <c r="AS8" i="14"/>
  <c r="T15" i="13"/>
  <c r="AS9" i="14"/>
  <c r="T16" i="13"/>
  <c r="AS10" i="14"/>
  <c r="T17" i="13"/>
  <c r="AS11" i="14"/>
  <c r="T18" i="13"/>
  <c r="AS12" i="14"/>
  <c r="T19" i="13"/>
  <c r="AS13" i="14"/>
  <c r="T20" i="13"/>
  <c r="AS14" i="14"/>
  <c r="T21" i="13"/>
  <c r="AS15" i="14"/>
  <c r="T22" i="13"/>
  <c r="AS16" i="14"/>
  <c r="T23" i="13"/>
  <c r="AS17" i="14"/>
  <c r="T24" i="13"/>
  <c r="AS18" i="14"/>
  <c r="T25" i="13"/>
  <c r="AS19" i="14"/>
  <c r="T26" i="13"/>
  <c r="AS20" i="14"/>
  <c r="T27" i="13"/>
  <c r="AS21" i="14"/>
  <c r="T28" i="13"/>
  <c r="AS22" i="14"/>
  <c r="T29" i="13"/>
  <c r="AS23" i="14"/>
  <c r="T30" i="13"/>
  <c r="AS24" i="14"/>
  <c r="T31" i="13"/>
  <c r="AS25" i="14"/>
  <c r="T32" i="13"/>
  <c r="AS26" i="14"/>
  <c r="T33" i="13"/>
  <c r="AS27" i="14"/>
  <c r="T34" i="13"/>
  <c r="AS28" i="14"/>
  <c r="T35" i="13"/>
  <c r="AS29" i="14"/>
  <c r="T36" i="13"/>
  <c r="AS30" i="14"/>
  <c r="T37" i="13"/>
  <c r="AS31" i="14"/>
  <c r="T38" i="13"/>
  <c r="AS2" i="14"/>
  <c r="T9" i="13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W2" i="14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9" i="75"/>
  <c r="M18" i="13"/>
  <c r="M17" i="13"/>
  <c r="M16" i="13"/>
  <c r="M15" i="13"/>
  <c r="M14" i="13"/>
  <c r="M13" i="13"/>
  <c r="M12" i="13"/>
  <c r="M11" i="13"/>
  <c r="M10" i="13"/>
  <c r="M9" i="13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M32" i="45"/>
  <c r="G37" i="39"/>
  <c r="O32" i="45"/>
  <c r="H37" i="39"/>
  <c r="Q32" i="45"/>
  <c r="K37" i="39"/>
  <c r="R32" i="45"/>
  <c r="M37" i="39"/>
  <c r="S32" i="45"/>
  <c r="C53" i="74"/>
  <c r="AZ32" i="45"/>
  <c r="AY32" i="45"/>
  <c r="K28" i="39"/>
  <c r="Q22" i="45"/>
  <c r="K26" i="39"/>
  <c r="AH32" i="45"/>
  <c r="AN32" i="45"/>
  <c r="O37" i="39"/>
  <c r="AF32" i="45"/>
  <c r="AJ32" i="45"/>
  <c r="B37" i="39"/>
  <c r="F34" i="78"/>
  <c r="C22" i="78"/>
  <c r="F12" i="78"/>
  <c r="Z32" i="45"/>
  <c r="R37" i="39"/>
  <c r="C47" i="78"/>
  <c r="C60" i="78"/>
  <c r="M70" i="75"/>
  <c r="M67" i="75"/>
  <c r="M71" i="75"/>
  <c r="M66" i="75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BB36" i="45"/>
  <c r="B46" i="33"/>
  <c r="R46" i="33"/>
  <c r="BB37" i="45"/>
  <c r="B47" i="33"/>
  <c r="R47" i="33"/>
  <c r="O11" i="45"/>
  <c r="BB6" i="45"/>
  <c r="BB22" i="45"/>
  <c r="B32" i="33"/>
  <c r="R32" i="33"/>
  <c r="P50" i="45"/>
  <c r="B59" i="33"/>
  <c r="P42" i="45"/>
  <c r="P43" i="45"/>
  <c r="P44" i="45"/>
  <c r="P45" i="45"/>
  <c r="P46" i="45"/>
  <c r="P47" i="45"/>
  <c r="P49" i="45"/>
  <c r="O30" i="39"/>
  <c r="S26" i="45"/>
  <c r="O31" i="39"/>
  <c r="S27" i="45"/>
  <c r="O32" i="39"/>
  <c r="S28" i="45"/>
  <c r="O33" i="39"/>
  <c r="S29" i="45"/>
  <c r="O34" i="39"/>
  <c r="S30" i="45"/>
  <c r="O35" i="39"/>
  <c r="S31" i="45"/>
  <c r="O36" i="39"/>
  <c r="G29" i="39"/>
  <c r="H29" i="39"/>
  <c r="K29" i="39"/>
  <c r="M29" i="39"/>
  <c r="G30" i="39"/>
  <c r="H30" i="39"/>
  <c r="K30" i="39"/>
  <c r="M30" i="39"/>
  <c r="M26" i="45"/>
  <c r="G31" i="39"/>
  <c r="O26" i="45"/>
  <c r="H31" i="39"/>
  <c r="Q26" i="45"/>
  <c r="K31" i="39"/>
  <c r="R26" i="45"/>
  <c r="M31" i="39"/>
  <c r="M27" i="45"/>
  <c r="G32" i="39"/>
  <c r="O27" i="45"/>
  <c r="H32" i="39"/>
  <c r="Q27" i="45"/>
  <c r="K32" i="39"/>
  <c r="R27" i="45"/>
  <c r="M32" i="39"/>
  <c r="M28" i="45"/>
  <c r="G33" i="39"/>
  <c r="O28" i="45"/>
  <c r="H33" i="39"/>
  <c r="Q28" i="45"/>
  <c r="K33" i="39"/>
  <c r="R28" i="45"/>
  <c r="M33" i="39"/>
  <c r="M29" i="45"/>
  <c r="G34" i="39"/>
  <c r="O29" i="45"/>
  <c r="H34" i="39"/>
  <c r="Q29" i="45"/>
  <c r="K34" i="39"/>
  <c r="R29" i="45"/>
  <c r="M34" i="39"/>
  <c r="M30" i="45"/>
  <c r="G35" i="39"/>
  <c r="O30" i="45"/>
  <c r="H35" i="39"/>
  <c r="Q30" i="45"/>
  <c r="K35" i="39"/>
  <c r="R30" i="45"/>
  <c r="M35" i="39"/>
  <c r="M31" i="45"/>
  <c r="G36" i="39"/>
  <c r="O31" i="45"/>
  <c r="H36" i="39"/>
  <c r="Q31" i="45"/>
  <c r="K36" i="39"/>
  <c r="R31" i="45"/>
  <c r="M36" i="39"/>
  <c r="M28" i="39"/>
  <c r="H28" i="39"/>
  <c r="G28" i="39"/>
  <c r="AH27" i="45"/>
  <c r="AH30" i="45"/>
  <c r="AH31" i="45"/>
  <c r="AH24" i="45"/>
  <c r="AH25" i="45"/>
  <c r="AH23" i="45"/>
  <c r="AH26" i="45"/>
  <c r="AH28" i="45"/>
  <c r="AH29" i="45"/>
  <c r="G4" i="87"/>
  <c r="AN17" i="45"/>
  <c r="AN19" i="45"/>
  <c r="AN16" i="45"/>
  <c r="AN18" i="45"/>
  <c r="E16" i="33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T27" i="71"/>
  <c r="U27" i="71"/>
  <c r="C9" i="39"/>
  <c r="B4" i="45"/>
  <c r="C4" i="45"/>
  <c r="T35" i="11"/>
  <c r="T7" i="11"/>
  <c r="T8" i="11"/>
  <c r="T9" i="11"/>
  <c r="T12" i="11"/>
  <c r="T13" i="11"/>
  <c r="T14" i="11"/>
  <c r="T15" i="11"/>
  <c r="T21" i="11"/>
  <c r="T23" i="11"/>
  <c r="T24" i="11"/>
  <c r="T28" i="11"/>
  <c r="T29" i="11"/>
  <c r="T33" i="11"/>
  <c r="T5" i="11"/>
  <c r="U15" i="71"/>
  <c r="U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5" i="11"/>
  <c r="A6" i="11"/>
  <c r="A7" i="11"/>
  <c r="X9" i="11"/>
  <c r="X12" i="11"/>
  <c r="X13" i="11"/>
  <c r="X15" i="11"/>
  <c r="X21" i="11"/>
  <c r="X23" i="11"/>
  <c r="X24" i="11"/>
  <c r="X33" i="11"/>
  <c r="X35" i="11"/>
  <c r="P12" i="25"/>
  <c r="X28" i="11"/>
  <c r="M13" i="25"/>
  <c r="L13" i="25"/>
  <c r="X14" i="11"/>
  <c r="M9" i="25"/>
  <c r="M8" i="25"/>
  <c r="M7" i="25"/>
  <c r="M6" i="25"/>
  <c r="M5" i="25"/>
  <c r="L8" i="25"/>
  <c r="L5" i="25"/>
  <c r="U16" i="71"/>
  <c r="L3" i="25"/>
  <c r="F31" i="10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G57" i="87"/>
  <c r="M57" i="87"/>
  <c r="A57" i="87"/>
  <c r="C61" i="87"/>
  <c r="O61" i="87"/>
  <c r="I61" i="87"/>
  <c r="C50" i="87"/>
  <c r="I50" i="87"/>
  <c r="O50" i="87"/>
  <c r="U12" i="71"/>
  <c r="U10" i="71"/>
  <c r="B46" i="45"/>
  <c r="B42" i="45"/>
  <c r="M51" i="39"/>
  <c r="B49" i="45"/>
  <c r="B45" i="45"/>
  <c r="B48" i="45"/>
  <c r="B44" i="45"/>
  <c r="B47" i="45"/>
  <c r="B43" i="45"/>
  <c r="B7" i="45"/>
  <c r="B40" i="45"/>
  <c r="I47" i="39"/>
  <c r="U20" i="71"/>
  <c r="U22" i="71"/>
  <c r="G46" i="87"/>
  <c r="M46" i="87"/>
  <c r="A46" i="87"/>
  <c r="L18" i="20"/>
  <c r="L17" i="20"/>
  <c r="L16" i="20"/>
  <c r="L15" i="20"/>
  <c r="L14" i="20"/>
  <c r="L13" i="20"/>
  <c r="L12" i="20"/>
  <c r="L11" i="20"/>
  <c r="L10" i="20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F7" i="87"/>
  <c r="B18" i="20"/>
  <c r="X5" i="11"/>
  <c r="U8" i="71"/>
  <c r="U25" i="71"/>
  <c r="U21" i="71"/>
  <c r="U17" i="71"/>
  <c r="U5" i="71"/>
  <c r="X8" i="11"/>
  <c r="U24" i="71"/>
  <c r="U13" i="71"/>
  <c r="X29" i="11"/>
  <c r="X7" i="11"/>
  <c r="U23" i="71"/>
  <c r="U9" i="71"/>
  <c r="AN22" i="45"/>
  <c r="A8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9" i="45"/>
  <c r="H32" i="45"/>
  <c r="H30" i="45"/>
  <c r="H31" i="45"/>
  <c r="H28" i="4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I19" i="79"/>
  <c r="G8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O10" i="26"/>
  <c r="G56" i="26"/>
  <c r="K53" i="26"/>
  <c r="O50" i="26"/>
  <c r="J47" i="26"/>
  <c r="K45" i="26"/>
  <c r="G40" i="26"/>
  <c r="Q36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AD31" i="45"/>
  <c r="L36" i="39"/>
  <c r="AD27" i="45"/>
  <c r="L32" i="39"/>
  <c r="AD26" i="45"/>
  <c r="L31" i="39"/>
  <c r="AD24" i="45"/>
  <c r="L29" i="39"/>
  <c r="AD28" i="45"/>
  <c r="L33" i="39"/>
  <c r="E52" i="74"/>
  <c r="L37" i="39"/>
  <c r="AD32" i="45"/>
  <c r="F6" i="87"/>
  <c r="AD29" i="45"/>
  <c r="L34" i="39"/>
  <c r="L28" i="39"/>
  <c r="AD23" i="45"/>
  <c r="AD30" i="45"/>
  <c r="L35" i="39"/>
  <c r="AD25" i="45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C1619" i="8"/>
  <c r="A20" i="11"/>
  <c r="D43" i="58"/>
  <c r="M43" i="75"/>
  <c r="A21" i="11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2" i="6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A29" i="11"/>
  <c r="D76" i="5"/>
  <c r="C9" i="13"/>
  <c r="B19" i="6"/>
  <c r="D3" i="5"/>
  <c r="D35" i="5"/>
  <c r="J2" i="56"/>
  <c r="H2" i="50"/>
  <c r="N11" i="39"/>
  <c r="H2" i="60"/>
  <c r="J2" i="58"/>
  <c r="K2" i="20"/>
  <c r="I2" i="17"/>
  <c r="I2" i="10"/>
  <c r="A30" i="11"/>
  <c r="AP6" i="14"/>
  <c r="R13" i="13"/>
  <c r="AP8" i="14"/>
  <c r="R15" i="13"/>
  <c r="AP9" i="14"/>
  <c r="R16" i="13"/>
  <c r="AP10" i="14"/>
  <c r="R17" i="13"/>
  <c r="AP11" i="14"/>
  <c r="R18" i="13"/>
  <c r="AP12" i="14"/>
  <c r="R19" i="13"/>
  <c r="AP13" i="14"/>
  <c r="R20" i="13"/>
  <c r="AP14" i="14"/>
  <c r="R21" i="13"/>
  <c r="AP15" i="14"/>
  <c r="R22" i="13"/>
  <c r="AP16" i="14"/>
  <c r="R23" i="13"/>
  <c r="AP17" i="14"/>
  <c r="R24" i="13"/>
  <c r="AP18" i="14"/>
  <c r="R25" i="13"/>
  <c r="AP19" i="14"/>
  <c r="R26" i="13"/>
  <c r="AP20" i="14"/>
  <c r="R27" i="13"/>
  <c r="AP21" i="14"/>
  <c r="R28" i="13"/>
  <c r="AP22" i="14"/>
  <c r="R29" i="13"/>
  <c r="AP23" i="14"/>
  <c r="R30" i="13"/>
  <c r="AP24" i="14"/>
  <c r="R31" i="13"/>
  <c r="AP25" i="14"/>
  <c r="R32" i="13"/>
  <c r="AP26" i="14"/>
  <c r="R33" i="13"/>
  <c r="AP27" i="14"/>
  <c r="R34" i="13"/>
  <c r="AP28" i="14"/>
  <c r="R35" i="13"/>
  <c r="AP29" i="14"/>
  <c r="R36" i="13"/>
  <c r="AP30" i="14"/>
  <c r="R37" i="13"/>
  <c r="AP31" i="14"/>
  <c r="R38" i="13"/>
  <c r="O38" i="13"/>
  <c r="F35" i="84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/>
  <c r="AD23" i="12"/>
  <c r="B27" i="10"/>
  <c r="AD24" i="12"/>
  <c r="B28" i="10"/>
  <c r="AD25" i="12"/>
  <c r="B29" i="10"/>
  <c r="AD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J55" i="5"/>
  <c r="J56" i="5"/>
  <c r="J57" i="5"/>
  <c r="J58" i="5"/>
  <c r="J59" i="5"/>
  <c r="J60" i="5"/>
  <c r="J61" i="5"/>
  <c r="J62" i="5"/>
  <c r="J63" i="5"/>
  <c r="J64" i="5"/>
  <c r="J65" i="5"/>
  <c r="AD6" i="12"/>
  <c r="B10" i="10"/>
  <c r="AD7" i="12"/>
  <c r="B11" i="10"/>
  <c r="AD8" i="12"/>
  <c r="B12" i="10"/>
  <c r="AD9" i="12"/>
  <c r="B13" i="10"/>
  <c r="AD10" i="12"/>
  <c r="B14" i="10"/>
  <c r="AD11" i="12"/>
  <c r="B15" i="10"/>
  <c r="AD12" i="12"/>
  <c r="B16" i="10"/>
  <c r="AD13" i="12"/>
  <c r="B17" i="10"/>
  <c r="AD14" i="12"/>
  <c r="B18" i="10"/>
  <c r="AD15" i="12"/>
  <c r="B19" i="10"/>
  <c r="AD16" i="12"/>
  <c r="B20" i="10"/>
  <c r="AD17" i="12"/>
  <c r="B21" i="10"/>
  <c r="AD18" i="12"/>
  <c r="B22" i="10"/>
  <c r="AD19" i="12"/>
  <c r="B23" i="10"/>
  <c r="AD5" i="12"/>
  <c r="B9" i="10"/>
  <c r="F7" i="16"/>
  <c r="F29" i="10"/>
  <c r="I29" i="10"/>
  <c r="G29" i="10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L23" i="10"/>
  <c r="L22" i="10"/>
  <c r="I22" i="10"/>
  <c r="L21" i="10"/>
  <c r="I21" i="10"/>
  <c r="L20" i="10"/>
  <c r="I20" i="10"/>
  <c r="I19" i="10"/>
  <c r="L19" i="10"/>
  <c r="L18" i="10"/>
  <c r="I18" i="10"/>
  <c r="L17" i="10"/>
  <c r="I17" i="10"/>
  <c r="L16" i="10"/>
  <c r="I16" i="10"/>
  <c r="I15" i="10"/>
  <c r="L15" i="10"/>
  <c r="I14" i="10"/>
  <c r="L14" i="10"/>
  <c r="L13" i="10"/>
  <c r="I13" i="10"/>
  <c r="I12" i="10"/>
  <c r="I11" i="10"/>
  <c r="I10" i="10"/>
  <c r="I9" i="10"/>
  <c r="L12" i="10"/>
  <c r="J54" i="5"/>
  <c r="L11" i="10"/>
  <c r="J53" i="5"/>
  <c r="L10" i="10"/>
  <c r="J52" i="5"/>
  <c r="L9" i="10"/>
  <c r="J51" i="5"/>
  <c r="C70" i="5"/>
  <c r="C69" i="5"/>
  <c r="C68" i="5"/>
  <c r="C67" i="5"/>
  <c r="C66" i="5"/>
  <c r="A32" i="11"/>
  <c r="B25" i="10"/>
  <c r="E70" i="5"/>
  <c r="J70" i="5"/>
  <c r="J69" i="5"/>
  <c r="E69" i="5"/>
  <c r="J68" i="5"/>
  <c r="E68" i="5"/>
  <c r="J67" i="5"/>
  <c r="E67" i="5"/>
  <c r="E66" i="5"/>
  <c r="J66" i="5"/>
  <c r="A33" i="11"/>
  <c r="A34" i="11"/>
  <c r="B24" i="6"/>
  <c r="N3" i="13"/>
  <c r="J6" i="33"/>
  <c r="I10" i="33"/>
  <c r="J4" i="56"/>
  <c r="N9" i="39"/>
  <c r="H4" i="50"/>
  <c r="J4" i="58"/>
  <c r="H4" i="60"/>
  <c r="I4" i="17"/>
  <c r="K4" i="20"/>
  <c r="I4" i="10"/>
  <c r="A35" i="11"/>
  <c r="M1" i="74"/>
  <c r="F5" i="3"/>
  <c r="G5" i="3"/>
  <c r="Y18" i="12"/>
  <c r="Y17" i="12"/>
  <c r="Y16" i="12"/>
  <c r="Y15" i="12"/>
  <c r="M3" i="33"/>
  <c r="Y13" i="12"/>
  <c r="X16" i="12"/>
  <c r="AE16" i="12"/>
  <c r="C20" i="10"/>
  <c r="AB16" i="12"/>
  <c r="AC16" i="12"/>
  <c r="X18" i="12"/>
  <c r="AE18" i="12"/>
  <c r="C22" i="10"/>
  <c r="AC18" i="12"/>
  <c r="AB18" i="12"/>
  <c r="AB17" i="12"/>
  <c r="AC17" i="12"/>
  <c r="X17" i="12"/>
  <c r="AE17" i="12"/>
  <c r="C21" i="10"/>
  <c r="X15" i="12"/>
  <c r="AE15" i="12"/>
  <c r="C19" i="10"/>
  <c r="AB15" i="12"/>
  <c r="AC15" i="12"/>
  <c r="Y14" i="12"/>
  <c r="X19" i="12"/>
  <c r="X14" i="12"/>
  <c r="AC14" i="12"/>
  <c r="AB14" i="12"/>
  <c r="F23" i="20"/>
  <c r="F24" i="20"/>
  <c r="W6" i="21"/>
  <c r="Y6" i="21"/>
  <c r="D25" i="3"/>
  <c r="D8" i="3"/>
  <c r="E25" i="3"/>
  <c r="E24" i="3"/>
  <c r="B5" i="28"/>
  <c r="G24" i="20"/>
  <c r="G16" i="30"/>
  <c r="G16" i="31"/>
  <c r="G15" i="28"/>
  <c r="A13" i="28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G59" i="5"/>
  <c r="Y12" i="12"/>
  <c r="X5" i="12"/>
  <c r="AA18" i="12"/>
  <c r="AE14" i="12"/>
  <c r="C18" i="10"/>
  <c r="AA15" i="12"/>
  <c r="AB12" i="12"/>
  <c r="AC12" i="12"/>
  <c r="X12" i="12"/>
  <c r="G63" i="5"/>
  <c r="G64" i="5"/>
  <c r="AA16" i="12"/>
  <c r="G61" i="5"/>
  <c r="Y9" i="12"/>
  <c r="E64" i="5"/>
  <c r="AA17" i="12"/>
  <c r="G62" i="5"/>
  <c r="Y19" i="12"/>
  <c r="AE19" i="12"/>
  <c r="C23" i="10"/>
  <c r="G60" i="5"/>
  <c r="Y11" i="12"/>
  <c r="Y10" i="12"/>
  <c r="Y8" i="12"/>
  <c r="G13" i="32"/>
  <c r="G15" i="32"/>
  <c r="G17" i="32"/>
  <c r="G19" i="32"/>
  <c r="G22" i="10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B24" i="20"/>
  <c r="F82" i="5"/>
  <c r="G23" i="20"/>
  <c r="F81" i="5"/>
  <c r="X7" i="12"/>
  <c r="X11" i="12"/>
  <c r="X13" i="12"/>
  <c r="AE13" i="12"/>
  <c r="C17" i="10"/>
  <c r="X10" i="12"/>
  <c r="X9" i="12"/>
  <c r="X6" i="12"/>
  <c r="X8" i="12"/>
  <c r="F23" i="10"/>
  <c r="F19" i="10"/>
  <c r="F20" i="10"/>
  <c r="F21" i="10"/>
  <c r="F22" i="10"/>
  <c r="E65" i="5"/>
  <c r="E63" i="5"/>
  <c r="E62" i="5"/>
  <c r="E61" i="5"/>
  <c r="I15" i="32"/>
  <c r="I19" i="32"/>
  <c r="A13" i="31"/>
  <c r="A30" i="28"/>
  <c r="A13" i="30"/>
  <c r="A13" i="29"/>
  <c r="AB5" i="21"/>
  <c r="I23" i="20"/>
  <c r="AE7" i="12"/>
  <c r="C11" i="10"/>
  <c r="AE6" i="12"/>
  <c r="C10" i="10"/>
  <c r="AE12" i="12"/>
  <c r="C16" i="10"/>
  <c r="V19" i="12"/>
  <c r="W19" i="12"/>
  <c r="W12" i="12"/>
  <c r="V12" i="12"/>
  <c r="V11" i="12"/>
  <c r="W11" i="12"/>
  <c r="V10" i="12"/>
  <c r="W10" i="12"/>
  <c r="V9" i="12"/>
  <c r="W9" i="12"/>
  <c r="W8" i="12"/>
  <c r="V8" i="12"/>
  <c r="W7" i="12"/>
  <c r="V7" i="12"/>
  <c r="W6" i="12"/>
  <c r="V6" i="12"/>
  <c r="G58" i="5"/>
  <c r="AE9" i="12"/>
  <c r="C13" i="10"/>
  <c r="AA12" i="12"/>
  <c r="AE11" i="12"/>
  <c r="C15" i="10"/>
  <c r="AE8" i="12"/>
  <c r="C12" i="10"/>
  <c r="G65" i="5"/>
  <c r="AE10" i="12"/>
  <c r="C14" i="10"/>
  <c r="G23" i="10"/>
  <c r="G19" i="10"/>
  <c r="G20" i="10"/>
  <c r="G21" i="10"/>
  <c r="AA8" i="12"/>
  <c r="AA9" i="12"/>
  <c r="AA13" i="12"/>
  <c r="AA10" i="12"/>
  <c r="AA19" i="12"/>
  <c r="AA11" i="12"/>
  <c r="AA6" i="12"/>
  <c r="AA7" i="12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/>
  <c r="D15" i="49"/>
  <c r="E19" i="49"/>
  <c r="D12" i="49"/>
  <c r="D20" i="49"/>
  <c r="D14" i="49"/>
  <c r="J29" i="13"/>
  <c r="J30" i="13"/>
  <c r="J31" i="13"/>
  <c r="J32" i="13"/>
  <c r="J33" i="13"/>
  <c r="J34" i="13"/>
  <c r="J35" i="13"/>
  <c r="J36" i="13"/>
  <c r="J37" i="13"/>
  <c r="J38" i="13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N28" i="14"/>
  <c r="BH28" i="14"/>
  <c r="BI28" i="14"/>
  <c r="AV28" i="14"/>
  <c r="AW28" i="14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AE28" i="14"/>
  <c r="N24" i="14"/>
  <c r="N31" i="14"/>
  <c r="N30" i="14"/>
  <c r="N23" i="14"/>
  <c r="N25" i="14"/>
  <c r="N29" i="14"/>
  <c r="N26" i="14"/>
  <c r="N27" i="14"/>
  <c r="N22" i="14"/>
  <c r="BM28" i="14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E31" i="14"/>
  <c r="AE30" i="14"/>
  <c r="AE29" i="14"/>
  <c r="AE27" i="14"/>
  <c r="AE26" i="14"/>
  <c r="AE25" i="14"/>
  <c r="AE24" i="14"/>
  <c r="AE23" i="14"/>
  <c r="AE22" i="14"/>
  <c r="BM30" i="14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D10" i="50"/>
  <c r="K8" i="50"/>
  <c r="R19" i="39"/>
  <c r="N19" i="39"/>
  <c r="N18" i="39"/>
  <c r="R22" i="39"/>
  <c r="R21" i="39"/>
  <c r="R20" i="39"/>
  <c r="N22" i="39"/>
  <c r="N21" i="39"/>
  <c r="N20" i="39"/>
  <c r="H16" i="74"/>
  <c r="C6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H30" i="74"/>
  <c r="J30" i="74"/>
  <c r="H27" i="74"/>
  <c r="J27" i="74"/>
  <c r="H48" i="74"/>
  <c r="K48" i="74"/>
  <c r="J48" i="74"/>
  <c r="D21" i="74"/>
  <c r="A21" i="74"/>
  <c r="M21" i="74"/>
  <c r="D19" i="74"/>
  <c r="A19" i="74"/>
  <c r="M19" i="74"/>
  <c r="H24" i="74"/>
  <c r="I36" i="74"/>
  <c r="G36" i="74"/>
  <c r="I33" i="74"/>
  <c r="G33" i="74"/>
  <c r="G45" i="74"/>
  <c r="I45" i="74"/>
  <c r="G39" i="74"/>
  <c r="I39" i="74"/>
  <c r="G48" i="74"/>
  <c r="I48" i="74"/>
  <c r="G42" i="74"/>
  <c r="I42" i="74"/>
  <c r="J24" i="74"/>
  <c r="D20" i="74"/>
  <c r="M44" i="74"/>
  <c r="N44" i="74"/>
  <c r="M38" i="74"/>
  <c r="M20" i="74"/>
  <c r="N20" i="74"/>
  <c r="M35" i="74"/>
  <c r="N35" i="74"/>
  <c r="M47" i="74"/>
  <c r="N47" i="74"/>
  <c r="M41" i="74"/>
  <c r="N41" i="74"/>
  <c r="M50" i="74"/>
  <c r="A6" i="74"/>
  <c r="N50" i="74"/>
  <c r="N38" i="74"/>
  <c r="O45" i="74"/>
  <c r="O33" i="74"/>
  <c r="O24" i="74"/>
  <c r="O48" i="74"/>
  <c r="M45" i="74"/>
  <c r="N45" i="74"/>
  <c r="O42" i="74"/>
  <c r="O39" i="74"/>
  <c r="O36" i="74"/>
  <c r="O30" i="74"/>
  <c r="O27" i="74"/>
  <c r="M36" i="74"/>
  <c r="N36" i="74"/>
  <c r="M48" i="74"/>
  <c r="N48" i="74"/>
  <c r="M33" i="74"/>
  <c r="M42" i="74"/>
  <c r="M39" i="74"/>
  <c r="N39" i="74"/>
  <c r="N21" i="74"/>
  <c r="N19" i="74"/>
  <c r="N33" i="74"/>
  <c r="N42" i="74"/>
  <c r="N25" i="74"/>
  <c r="N49" i="74"/>
  <c r="N46" i="74"/>
  <c r="N43" i="74"/>
  <c r="N40" i="74"/>
  <c r="N37" i="74"/>
  <c r="N34" i="74"/>
  <c r="N31" i="74"/>
  <c r="N28" i="74"/>
  <c r="K25" i="74"/>
  <c r="K20" i="50"/>
  <c r="K49" i="74"/>
  <c r="K46" i="74"/>
  <c r="K40" i="74"/>
  <c r="K37" i="74"/>
  <c r="J6" i="87"/>
  <c r="K31" i="74"/>
  <c r="K28" i="74"/>
  <c r="K52" i="74"/>
  <c r="BB32" i="45"/>
  <c r="B42" i="33"/>
  <c r="R42" i="33"/>
  <c r="K43" i="74"/>
  <c r="K34" i="74"/>
  <c r="D9" i="50"/>
  <c r="D8" i="50"/>
  <c r="B13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D24" i="5"/>
  <c r="D19" i="60"/>
  <c r="D18" i="60"/>
  <c r="J10" i="60"/>
  <c r="H10" i="60"/>
  <c r="H9" i="60"/>
  <c r="D27" i="5"/>
  <c r="C46" i="52"/>
  <c r="D9" i="60"/>
  <c r="D10" i="60"/>
  <c r="D8" i="60"/>
  <c r="C30" i="59"/>
  <c r="C33" i="59"/>
  <c r="C34" i="59"/>
  <c r="C35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D84" i="33"/>
  <c r="D40" i="60"/>
  <c r="E35" i="60"/>
  <c r="E41" i="50"/>
  <c r="D25" i="5"/>
  <c r="G18" i="60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D82" i="33"/>
  <c r="D85" i="33"/>
  <c r="D83" i="33"/>
  <c r="D81" i="33"/>
  <c r="K35" i="57"/>
  <c r="D15" i="5"/>
  <c r="D19" i="5"/>
  <c r="D18" i="5"/>
  <c r="D17" i="5"/>
  <c r="D16" i="5"/>
  <c r="D72" i="33"/>
  <c r="D76" i="33"/>
  <c r="D71" i="33"/>
  <c r="D75" i="33"/>
  <c r="D73" i="33"/>
  <c r="D70" i="33"/>
  <c r="D74" i="33"/>
  <c r="AZ35" i="45"/>
  <c r="AY35" i="45"/>
  <c r="AZ34" i="45"/>
  <c r="AY34" i="45"/>
  <c r="AZ33" i="45"/>
  <c r="AY33" i="45"/>
  <c r="AZ31" i="45"/>
  <c r="AZ30" i="45"/>
  <c r="AZ29" i="45"/>
  <c r="AZ28" i="45"/>
  <c r="AZ27" i="45"/>
  <c r="AZ26" i="45"/>
  <c r="L41" i="39"/>
  <c r="K41" i="39"/>
  <c r="L40" i="39"/>
  <c r="K40" i="39"/>
  <c r="L39" i="39"/>
  <c r="K39" i="39"/>
  <c r="H18" i="39"/>
  <c r="H17" i="39"/>
  <c r="Q1" i="33"/>
  <c r="M1" i="33"/>
  <c r="AN35" i="45"/>
  <c r="AN34" i="45"/>
  <c r="AN33" i="45"/>
  <c r="AN31" i="45"/>
  <c r="AN30" i="45"/>
  <c r="AN29" i="45"/>
  <c r="AN28" i="45"/>
  <c r="AN27" i="45"/>
  <c r="AN26" i="45"/>
  <c r="AN25" i="45"/>
  <c r="AN24" i="45"/>
  <c r="AN23" i="45"/>
  <c r="AN9" i="45"/>
  <c r="F18" i="33"/>
  <c r="E18" i="33"/>
  <c r="C18" i="33"/>
  <c r="G18" i="33"/>
  <c r="G17" i="33"/>
  <c r="E17" i="33"/>
  <c r="AY26" i="45"/>
  <c r="Z26" i="45"/>
  <c r="AY27" i="45"/>
  <c r="Z27" i="45"/>
  <c r="AY28" i="45"/>
  <c r="Z28" i="45"/>
  <c r="AY29" i="45"/>
  <c r="Z29" i="45"/>
  <c r="AY30" i="45"/>
  <c r="Z30" i="45"/>
  <c r="AY31" i="45"/>
  <c r="Z31" i="45"/>
  <c r="AL56" i="45"/>
  <c r="BB15" i="45"/>
  <c r="J20" i="33"/>
  <c r="BB14" i="45"/>
  <c r="J19" i="33"/>
  <c r="BB19" i="45"/>
  <c r="J26" i="33"/>
  <c r="BB17" i="45"/>
  <c r="J24" i="33"/>
  <c r="BB18" i="45"/>
  <c r="J25" i="33"/>
  <c r="BB13" i="45"/>
  <c r="J18" i="33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AN12" i="45"/>
  <c r="AN11" i="45"/>
  <c r="AN15" i="45"/>
  <c r="AN14" i="45"/>
  <c r="AN13" i="45"/>
  <c r="BB12" i="45"/>
  <c r="J17" i="33"/>
  <c r="BB16" i="45"/>
  <c r="J23" i="33"/>
  <c r="I23" i="33"/>
  <c r="BB11" i="45"/>
  <c r="J16" i="33"/>
  <c r="AN52" i="45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M52" i="39"/>
  <c r="M55" i="39"/>
  <c r="M53" i="39"/>
  <c r="M15" i="39"/>
  <c r="I56" i="39"/>
  <c r="G56" i="39"/>
  <c r="BB40" i="45"/>
  <c r="AI40" i="45"/>
  <c r="A47" i="39"/>
  <c r="F7" i="39"/>
  <c r="F4" i="39"/>
  <c r="F5" i="39"/>
  <c r="F6" i="39"/>
  <c r="K51" i="39"/>
  <c r="AI39" i="45"/>
  <c r="A49" i="39"/>
  <c r="K56" i="39"/>
  <c r="AI46" i="45"/>
  <c r="A55" i="39"/>
  <c r="K55" i="39"/>
  <c r="AI45" i="45"/>
  <c r="A54" i="39"/>
  <c r="K54" i="39"/>
  <c r="AI44" i="45"/>
  <c r="A53" i="39"/>
  <c r="K53" i="39"/>
  <c r="AI48" i="45"/>
  <c r="A57" i="39"/>
  <c r="G57" i="39"/>
  <c r="H57" i="39"/>
  <c r="AI49" i="45"/>
  <c r="I58" i="39"/>
  <c r="J58" i="39"/>
  <c r="AI43" i="45"/>
  <c r="A52" i="39"/>
  <c r="I52" i="39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Q41" i="45"/>
  <c r="I52" i="33"/>
  <c r="L52" i="33"/>
  <c r="I51" i="33"/>
  <c r="AN48" i="45"/>
  <c r="AN49" i="45"/>
  <c r="AN46" i="45"/>
  <c r="AN47" i="45"/>
  <c r="AN44" i="45"/>
  <c r="AN45" i="45"/>
  <c r="AN43" i="45"/>
  <c r="AN42" i="45"/>
  <c r="AN40" i="45"/>
  <c r="A22" i="74"/>
  <c r="N13" i="74"/>
  <c r="M16" i="74"/>
  <c r="N16" i="74"/>
  <c r="BB44" i="45"/>
  <c r="BB45" i="45"/>
  <c r="BB46" i="45"/>
  <c r="BB48" i="45"/>
  <c r="BB47" i="45"/>
  <c r="BB49" i="45"/>
  <c r="BB43" i="45"/>
  <c r="BB42" i="45"/>
  <c r="G59" i="39"/>
  <c r="D1" i="39"/>
  <c r="F59" i="33"/>
  <c r="I59" i="33"/>
  <c r="I59" i="39"/>
  <c r="L59" i="33"/>
  <c r="K59" i="39"/>
  <c r="O41" i="45"/>
  <c r="AL57" i="45"/>
  <c r="AE50" i="45"/>
  <c r="M17" i="74"/>
  <c r="BB50" i="45"/>
  <c r="AN50" i="45"/>
  <c r="AN53" i="45"/>
  <c r="E3" i="39"/>
  <c r="J59" i="39"/>
  <c r="H59" i="39"/>
  <c r="BB41" i="45"/>
  <c r="AX57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N54" i="45"/>
  <c r="G30" i="33"/>
  <c r="J6" i="39"/>
  <c r="O6" i="39"/>
  <c r="O4" i="39"/>
  <c r="E5" i="39"/>
  <c r="H5" i="74"/>
  <c r="J13" i="33"/>
  <c r="H22" i="39"/>
  <c r="L59" i="39"/>
  <c r="AM57" i="45"/>
  <c r="AN58" i="45"/>
  <c r="L4" i="39"/>
  <c r="I64" i="33"/>
  <c r="G3" i="39"/>
  <c r="D63" i="33"/>
  <c r="F13" i="33"/>
  <c r="J4" i="39"/>
  <c r="L5" i="39"/>
  <c r="I65" i="33"/>
  <c r="Q5" i="39"/>
  <c r="N65" i="33"/>
  <c r="L7" i="39"/>
  <c r="I67" i="33"/>
  <c r="J7" i="39"/>
  <c r="J5" i="3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D64" i="33"/>
  <c r="D65" i="33"/>
  <c r="D67" i="33"/>
  <c r="G6" i="39"/>
  <c r="D66" i="33"/>
  <c r="AD17" i="10"/>
  <c r="AD11" i="10"/>
  <c r="AD15" i="10"/>
  <c r="AD13" i="10"/>
  <c r="AD9" i="10"/>
  <c r="AD10" i="10"/>
  <c r="AD12" i="10"/>
  <c r="AD14" i="10"/>
  <c r="AD16" i="10"/>
  <c r="AD18" i="10"/>
  <c r="G56" i="5"/>
  <c r="G53" i="5"/>
  <c r="F13" i="10"/>
  <c r="F15" i="10"/>
  <c r="F16" i="10"/>
  <c r="F14" i="10"/>
  <c r="F10" i="10"/>
  <c r="F11" i="10"/>
  <c r="F18" i="10"/>
  <c r="F17" i="10"/>
  <c r="F12" i="10"/>
  <c r="E59" i="5"/>
  <c r="E58" i="5"/>
  <c r="E60" i="5"/>
  <c r="G57" i="5"/>
  <c r="G55" i="5"/>
  <c r="G54" i="5"/>
  <c r="G52" i="5"/>
  <c r="J14" i="10"/>
  <c r="G18" i="10"/>
  <c r="G17" i="10"/>
  <c r="G16" i="10"/>
  <c r="Y5" i="12"/>
  <c r="AB5" i="12"/>
  <c r="AC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J22" i="10"/>
  <c r="J10" i="10"/>
  <c r="J11" i="10"/>
  <c r="J23" i="10"/>
  <c r="J18" i="10"/>
  <c r="W5" i="12"/>
  <c r="V5" i="12"/>
  <c r="G9" i="10"/>
  <c r="AE5" i="12"/>
  <c r="C9" i="10"/>
  <c r="AA5" i="12"/>
  <c r="G51" i="5"/>
  <c r="F9" i="10"/>
  <c r="E51" i="5"/>
  <c r="J9" i="10"/>
  <c r="Y9" i="21"/>
  <c r="B26" i="20"/>
  <c r="B39" i="20"/>
  <c r="C4" i="16"/>
  <c r="O9" i="13"/>
  <c r="L40" i="5"/>
  <c r="L43" i="5"/>
  <c r="L131" i="5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5" i="14"/>
  <c r="BA5" i="14"/>
  <c r="AP5" i="14"/>
  <c r="R12" i="13"/>
  <c r="K17" i="13"/>
  <c r="K13" i="13"/>
  <c r="K16" i="13"/>
  <c r="K12" i="13"/>
  <c r="K10" i="13"/>
  <c r="K15" i="13"/>
  <c r="K18" i="13"/>
  <c r="K11" i="13"/>
  <c r="AP7" i="14"/>
  <c r="R14" i="13"/>
  <c r="K14" i="13"/>
  <c r="BD2" i="14"/>
  <c r="BA2" i="14"/>
  <c r="K9" i="13"/>
  <c r="BD4" i="14"/>
  <c r="BA4" i="14"/>
  <c r="AP4" i="14"/>
  <c r="R11" i="13"/>
  <c r="BD3" i="14"/>
  <c r="BA3" i="14"/>
  <c r="AP3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7" i="10"/>
  <c r="B36" i="20"/>
  <c r="G36" i="20"/>
  <c r="L96" i="5"/>
  <c r="Y10" i="21"/>
  <c r="B27" i="20"/>
  <c r="Y12" i="21"/>
  <c r="B29" i="20"/>
  <c r="W12" i="21"/>
  <c r="F16" i="20"/>
  <c r="D24" i="3"/>
  <c r="E31" i="3"/>
  <c r="F15" i="20"/>
  <c r="Y13" i="21"/>
  <c r="B30" i="20"/>
  <c r="F14" i="20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P9" i="13"/>
  <c r="E4" i="16"/>
  <c r="D4" i="16"/>
  <c r="J4" i="24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G14" i="28"/>
  <c r="G31" i="28"/>
  <c r="G13" i="28"/>
  <c r="G30" i="28"/>
  <c r="G32" i="28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I16" i="20"/>
  <c r="G31" i="32"/>
  <c r="G30" i="32"/>
  <c r="F9" i="16"/>
  <c r="F9" i="84"/>
  <c r="F4" i="84"/>
  <c r="F12" i="20"/>
  <c r="G32" i="32"/>
  <c r="G26" i="20"/>
  <c r="F84" i="5"/>
  <c r="G27" i="20"/>
  <c r="F85" i="5"/>
  <c r="G29" i="20"/>
  <c r="F88" i="5"/>
  <c r="G42" i="20"/>
  <c r="Y24" i="21"/>
  <c r="J27" i="20"/>
  <c r="F34" i="20"/>
  <c r="W24" i="21"/>
  <c r="G30" i="20"/>
  <c r="AG21" i="14"/>
  <c r="AF21" i="14"/>
  <c r="AG20" i="14"/>
  <c r="AF20" i="14"/>
  <c r="AG19" i="14"/>
  <c r="AF19" i="14"/>
  <c r="AG18" i="14"/>
  <c r="AF18" i="14"/>
  <c r="AG17" i="14"/>
  <c r="AF17" i="14"/>
  <c r="AG16" i="14"/>
  <c r="AF16" i="14"/>
  <c r="AG15" i="14"/>
  <c r="AF15" i="14"/>
  <c r="AG14" i="14"/>
  <c r="AF14" i="14"/>
  <c r="AG13" i="14"/>
  <c r="AF13" i="14"/>
  <c r="AG12" i="14"/>
  <c r="AF12" i="14"/>
  <c r="AG11" i="14"/>
  <c r="AF11" i="14"/>
  <c r="AG10" i="14"/>
  <c r="AF10" i="14"/>
  <c r="AG9" i="14"/>
  <c r="AF9" i="14"/>
  <c r="AG8" i="14"/>
  <c r="AF8" i="14"/>
  <c r="AG7" i="14"/>
  <c r="AF7" i="14"/>
  <c r="AG6" i="14"/>
  <c r="AF6" i="14"/>
  <c r="AG5" i="14"/>
  <c r="AF5" i="14"/>
  <c r="AG4" i="14"/>
  <c r="AF4" i="14"/>
  <c r="AG3" i="14"/>
  <c r="AF3" i="14"/>
  <c r="AG2" i="14"/>
  <c r="AF2" i="14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4" i="14"/>
  <c r="N19" i="14"/>
  <c r="N13" i="14"/>
  <c r="N7" i="14"/>
  <c r="N18" i="14"/>
  <c r="N10" i="14"/>
  <c r="N8" i="14"/>
  <c r="N17" i="14"/>
  <c r="N20" i="14"/>
  <c r="N12" i="14"/>
  <c r="N16" i="14"/>
  <c r="N9" i="14"/>
  <c r="N11" i="14"/>
  <c r="N21" i="14"/>
  <c r="N15" i="14"/>
  <c r="N9" i="13"/>
  <c r="N11" i="13"/>
  <c r="N10" i="13"/>
  <c r="N12" i="13"/>
  <c r="N18" i="13"/>
  <c r="N13" i="13"/>
  <c r="N15" i="13"/>
  <c r="N14" i="13"/>
  <c r="N17" i="13"/>
  <c r="N16" i="13"/>
  <c r="Z7" i="27"/>
  <c r="D10" i="5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I15" i="20"/>
  <c r="E15" i="20"/>
  <c r="Z6" i="27"/>
  <c r="D9" i="5"/>
  <c r="E14" i="20"/>
  <c r="E16" i="20"/>
  <c r="Z5" i="27"/>
  <c r="D8" i="5"/>
  <c r="I14" i="20"/>
  <c r="I12" i="20"/>
  <c r="Z4" i="27"/>
  <c r="G6" i="5"/>
  <c r="L27" i="20"/>
  <c r="J83" i="5"/>
  <c r="H36" i="10"/>
  <c r="E12" i="20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AE2" i="14"/>
  <c r="AE3" i="14"/>
  <c r="AE4" i="1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D87" i="5"/>
  <c r="B34" i="20"/>
  <c r="Y15" i="21"/>
  <c r="B32" i="20"/>
  <c r="G92" i="5"/>
  <c r="E91" i="5"/>
  <c r="F91" i="5"/>
  <c r="G32" i="20"/>
  <c r="Y14" i="21"/>
  <c r="Y19" i="21"/>
  <c r="B37" i="20"/>
  <c r="G26" i="31"/>
  <c r="G26" i="29"/>
  <c r="G26" i="30"/>
  <c r="G26" i="32"/>
  <c r="G37" i="20"/>
  <c r="L97" i="5"/>
  <c r="F97" i="5"/>
  <c r="Y17" i="21"/>
  <c r="G24" i="31"/>
  <c r="G24" i="30"/>
  <c r="G24" i="29"/>
  <c r="G24" i="32"/>
  <c r="G24" i="28"/>
  <c r="D95" i="5"/>
  <c r="F95" i="5"/>
  <c r="G35" i="20"/>
  <c r="L95" i="5"/>
  <c r="Y23" i="21"/>
  <c r="J26" i="20"/>
  <c r="W23" i="21"/>
  <c r="W21" i="21"/>
  <c r="L26" i="20"/>
  <c r="J82" i="5"/>
  <c r="Y21" i="21"/>
  <c r="J22" i="20"/>
  <c r="AB21" i="21"/>
  <c r="N22" i="20"/>
  <c r="J80" i="5"/>
  <c r="Y22" i="21"/>
  <c r="W22" i="21"/>
  <c r="J81" i="5"/>
  <c r="L24" i="20"/>
  <c r="G22" i="29"/>
  <c r="G36" i="29"/>
  <c r="G22" i="31"/>
  <c r="G22" i="30"/>
  <c r="G22" i="28"/>
  <c r="AB3" i="21"/>
  <c r="I22" i="20"/>
  <c r="G36" i="32"/>
  <c r="E80" i="5"/>
  <c r="F22" i="20"/>
  <c r="Y8" i="21"/>
  <c r="F80" i="5"/>
  <c r="I36" i="32"/>
  <c r="I22" i="29"/>
  <c r="I22" i="30"/>
  <c r="I36" i="29"/>
  <c r="I22" i="31"/>
  <c r="I22" i="28"/>
  <c r="L11" i="24"/>
  <c r="L12" i="24"/>
  <c r="L4" i="24"/>
  <c r="L9" i="24"/>
  <c r="L10" i="24"/>
  <c r="G18" i="29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/>
  <c r="G35" i="31"/>
  <c r="G34" i="30"/>
  <c r="B35" i="30"/>
  <c r="G35" i="30"/>
  <c r="G17" i="30"/>
  <c r="G16" i="29"/>
  <c r="G17" i="31"/>
  <c r="G34" i="32"/>
  <c r="G16" i="28"/>
  <c r="F83" i="5"/>
  <c r="G25" i="20"/>
  <c r="H42" i="20"/>
  <c r="F42" i="20"/>
  <c r="F36" i="10"/>
  <c r="D103" i="5"/>
  <c r="I15" i="24"/>
  <c r="I36" i="28"/>
  <c r="I36" i="30"/>
  <c r="I36" i="31"/>
  <c r="L13" i="24"/>
  <c r="L14" i="24"/>
  <c r="L15" i="24"/>
  <c r="L3" i="24"/>
  <c r="L7" i="24"/>
  <c r="L5" i="24"/>
  <c r="L6" i="24"/>
  <c r="B21" i="28"/>
  <c r="G21" i="28"/>
  <c r="B21" i="30"/>
  <c r="G21" i="30"/>
  <c r="B21" i="31"/>
  <c r="G21" i="31"/>
  <c r="C9" i="31"/>
  <c r="C9" i="30"/>
  <c r="C9" i="28"/>
  <c r="B21" i="29"/>
  <c r="G21" i="29"/>
  <c r="G34" i="29"/>
  <c r="B35" i="29"/>
  <c r="G35" i="29"/>
  <c r="G34" i="28"/>
  <c r="B35" i="28"/>
  <c r="G35" i="28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L8" i="24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K37" i="10"/>
  <c r="F104" i="5"/>
  <c r="L43" i="20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</calcChain>
</file>

<file path=xl/sharedStrings.xml><?xml version="1.0" encoding="utf-8"?>
<sst xmlns="http://schemas.openxmlformats.org/spreadsheetml/2006/main" count="13349" uniqueCount="7929">
  <si>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</si>
  <si>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</si>
  <si>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</si>
  <si>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</si>
  <si>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</si>
  <si>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</si>
  <si>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</si>
  <si>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</si>
  <si>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</si>
  <si>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</si>
  <si>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</si>
  <si>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</si>
  <si>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</si>
  <si>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</si>
  <si>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</si>
  <si>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</si>
  <si>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</si>
  <si>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</si>
  <si>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</si>
  <si>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</si>
  <si>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</si>
  <si>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</si>
  <si>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</si>
  <si>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</si>
  <si>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</si>
  <si>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</si>
  <si>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</si>
  <si>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</si>
  <si>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</si>
  <si>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</si>
  <si>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</si>
  <si>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</si>
  <si>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</si>
  <si>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</si>
  <si>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</si>
  <si>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</si>
  <si>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</si>
  <si>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</si>
  <si>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</si>
  <si>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</si>
  <si>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</si>
  <si>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</si>
  <si>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</si>
  <si>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</si>
  <si>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</si>
  <si>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</si>
  <si>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</si>
  <si>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</si>
  <si>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</si>
  <si>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</si>
  <si>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</si>
  <si>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</si>
  <si>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</si>
  <si>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</si>
  <si>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</si>
  <si>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</si>
  <si>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</si>
  <si>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</si>
  <si>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</si>
  <si>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</si>
  <si>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</si>
  <si>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</si>
  <si>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</si>
  <si>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</si>
  <si>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</si>
  <si>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</si>
  <si>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</si>
  <si>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</si>
  <si>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</si>
  <si>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</si>
  <si>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</si>
  <si>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</si>
  <si>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</si>
  <si>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</si>
  <si>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</si>
  <si>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</si>
  <si>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</si>
  <si>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</si>
  <si>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</si>
  <si>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</si>
  <si>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</si>
  <si>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</si>
  <si>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</si>
  <si>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</si>
  <si>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</si>
  <si>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</si>
  <si>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</si>
  <si>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</si>
  <si>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</si>
  <si>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</si>
  <si>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</si>
  <si>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</si>
  <si>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</si>
  <si>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</si>
  <si>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</si>
  <si>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</si>
  <si>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</si>
  <si>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</si>
  <si>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</si>
  <si>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</si>
  <si>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</si>
  <si>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</si>
  <si>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</si>
  <si>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</si>
  <si>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</si>
  <si>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</si>
  <si>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</si>
  <si>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</si>
  <si>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</si>
  <si>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</si>
  <si>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</si>
  <si>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</si>
  <si>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</si>
  <si>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</si>
  <si>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</si>
  <si>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</si>
  <si>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</si>
  <si>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</si>
  <si>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</si>
  <si>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</si>
  <si>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</si>
  <si>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</si>
  <si>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</si>
  <si>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</si>
  <si>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</si>
  <si>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</si>
  <si>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</si>
  <si>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</si>
  <si>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</si>
  <si>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</si>
  <si>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</si>
  <si>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</si>
  <si>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</si>
  <si>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</si>
  <si>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</si>
  <si>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</si>
  <si>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</si>
  <si>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</si>
  <si>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</si>
  <si>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</si>
  <si>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</si>
  <si>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</si>
  <si>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</si>
  <si>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</si>
  <si>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</si>
  <si>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</si>
  <si>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</si>
  <si>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</si>
  <si>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</si>
  <si>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</si>
  <si>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</si>
  <si>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</si>
  <si>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</si>
  <si>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</si>
  <si>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</si>
  <si>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</si>
  <si>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</si>
  <si>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</si>
  <si>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</si>
  <si>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</si>
  <si>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</si>
  <si>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</si>
  <si>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</si>
  <si>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</si>
  <si>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</si>
  <si>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</si>
  <si>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</si>
  <si>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</si>
  <si>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</si>
  <si>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</si>
  <si>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</si>
  <si>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</si>
  <si>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</si>
  <si>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</si>
  <si>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</si>
  <si>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</si>
  <si>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</si>
  <si>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</si>
  <si>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</si>
  <si>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</si>
  <si>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</si>
  <si>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</si>
  <si>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</si>
  <si>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</si>
  <si>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</si>
  <si>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</si>
  <si>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</si>
  <si>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</si>
  <si>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</si>
  <si>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</si>
  <si>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</si>
  <si>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</si>
  <si>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</si>
  <si>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</si>
  <si>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</si>
  <si>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</si>
  <si>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</si>
  <si>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</si>
  <si>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</si>
  <si>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</si>
  <si>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</si>
  <si>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</si>
  <si>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</si>
  <si>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</si>
  <si>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</si>
  <si>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</si>
  <si>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</si>
  <si>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</si>
  <si>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</si>
  <si>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</si>
  <si>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</si>
  <si>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</si>
  <si>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</si>
  <si>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</si>
  <si>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</si>
  <si>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</si>
  <si>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</si>
  <si>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</si>
  <si>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</si>
  <si>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</si>
  <si>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</si>
  <si>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</si>
  <si>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</si>
  <si>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</si>
  <si>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</si>
  <si>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</si>
  <si>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</si>
  <si>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</si>
  <si>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</si>
  <si>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</si>
  <si>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</si>
  <si>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</si>
  <si>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</si>
  <si>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</si>
  <si>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</si>
  <si>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</si>
  <si>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</si>
  <si>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</si>
  <si>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</si>
  <si>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</si>
  <si>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</si>
  <si>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</si>
  <si>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</si>
  <si>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</si>
  <si>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</si>
  <si>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</si>
  <si>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</si>
  <si>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</si>
  <si>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</si>
  <si>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</si>
  <si>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</si>
  <si>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</si>
  <si>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</si>
  <si>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</si>
  <si>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</si>
  <si>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</si>
  <si>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</si>
  <si>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</si>
  <si>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</si>
  <si>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</si>
  <si>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</si>
  <si>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</si>
  <si>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</si>
  <si>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</si>
  <si>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</si>
  <si>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</si>
  <si>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</si>
  <si>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</si>
  <si>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</si>
  <si>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</si>
  <si>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</si>
  <si>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</si>
  <si>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</si>
  <si>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</si>
  <si>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</si>
  <si>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</si>
  <si>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</si>
  <si>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</si>
  <si>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</si>
  <si>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</si>
  <si>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</si>
  <si>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</si>
  <si>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</si>
  <si>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</si>
  <si>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</si>
  <si>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</si>
  <si>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</si>
  <si>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</si>
  <si>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</si>
  <si>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</si>
  <si>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</si>
  <si>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</si>
  <si>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</si>
  <si>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</si>
  <si>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</si>
  <si>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</si>
  <si>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</si>
  <si>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</si>
  <si>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</si>
  <si>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</si>
  <si>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</si>
  <si>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</si>
  <si>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</si>
  <si>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</si>
  <si>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</si>
  <si>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</si>
  <si>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</si>
  <si>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</si>
  <si>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</si>
  <si>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</si>
  <si>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</si>
  <si>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</si>
  <si>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</si>
  <si>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</si>
  <si>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</si>
  <si>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</si>
  <si>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</si>
  <si>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</si>
  <si>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</si>
  <si>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</si>
  <si>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</si>
  <si>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</si>
  <si>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</si>
  <si>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</si>
  <si>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</si>
  <si>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</si>
  <si>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</si>
  <si>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</si>
  <si>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</si>
  <si>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</si>
  <si>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</si>
  <si>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</si>
  <si>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</si>
  <si>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</si>
  <si>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</si>
  <si>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</si>
  <si>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</si>
  <si>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</si>
  <si>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</si>
  <si>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</si>
  <si>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</si>
  <si>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</si>
  <si>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</si>
  <si>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</si>
  <si>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</si>
  <si>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</si>
  <si>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</si>
  <si>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</si>
  <si>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</si>
  <si>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</si>
  <si>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</si>
  <si>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</si>
  <si>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</si>
  <si>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</si>
  <si>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</si>
  <si>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</si>
  <si>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</si>
  <si>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</si>
  <si>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</si>
  <si>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</si>
  <si>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</si>
  <si>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</si>
  <si>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</si>
  <si>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</si>
  <si>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</si>
  <si>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</si>
  <si>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</si>
  <si>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</si>
  <si>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</si>
  <si>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</si>
  <si>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</si>
  <si>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</si>
  <si>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</si>
  <si>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</si>
  <si>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</si>
  <si>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</si>
  <si>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</si>
  <si>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</si>
  <si>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</si>
  <si>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</si>
  <si>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</si>
  <si>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</si>
  <si>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</si>
  <si>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</si>
  <si>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</si>
  <si>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</si>
  <si>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</si>
  <si>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</si>
  <si>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</si>
  <si>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</si>
  <si>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</si>
  <si>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</si>
  <si>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</si>
  <si>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</si>
  <si>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</si>
  <si>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</si>
  <si>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</si>
  <si>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</si>
  <si>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</si>
  <si>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</si>
  <si>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</si>
  <si>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</si>
  <si>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</si>
  <si>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</si>
  <si>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</si>
  <si>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</si>
  <si>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</si>
  <si>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</si>
  <si>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</si>
  <si>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</si>
  <si>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</si>
  <si>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</si>
  <si>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</si>
  <si>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</si>
  <si>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</si>
  <si>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</si>
  <si>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</si>
  <si>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</si>
  <si>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</si>
  <si>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</si>
  <si>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</si>
  <si>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</si>
  <si>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</si>
  <si>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</si>
  <si>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</si>
  <si>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</si>
  <si>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</si>
  <si>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</si>
  <si>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</si>
  <si>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</si>
  <si>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</si>
  <si>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</si>
  <si>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</si>
  <si>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</si>
  <si>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</si>
  <si>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</si>
  <si>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</si>
  <si>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</si>
  <si>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</si>
  <si>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</si>
  <si>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</si>
  <si>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</si>
  <si>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</si>
  <si>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</si>
  <si>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</si>
  <si>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</si>
  <si>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</si>
  <si>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</si>
  <si>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</si>
  <si>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</si>
  <si>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</si>
  <si>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</si>
  <si>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</si>
  <si>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</si>
  <si>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</si>
  <si>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</si>
  <si>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</si>
  <si>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</si>
  <si>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</si>
  <si>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</si>
  <si>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</si>
  <si>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</si>
  <si>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</si>
  <si>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</si>
  <si>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</si>
  <si>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</si>
  <si>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</si>
  <si>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</si>
  <si>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</si>
  <si>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</si>
  <si>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</si>
  <si>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</si>
  <si>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</si>
  <si>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</si>
  <si>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</si>
  <si>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</si>
  <si>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</si>
  <si>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</si>
  <si>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</si>
  <si>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</si>
  <si>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</si>
  <si>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</si>
  <si>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</si>
  <si>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</si>
  <si>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</si>
  <si>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</si>
  <si>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</si>
  <si>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</si>
  <si>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</si>
  <si>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</si>
  <si>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</si>
  <si>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</si>
  <si>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</si>
  <si>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</si>
  <si>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</si>
  <si>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</si>
  <si>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</si>
  <si>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</si>
  <si>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</si>
  <si>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</si>
  <si>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</si>
  <si>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</si>
  <si>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</si>
  <si>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</si>
  <si>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</si>
  <si>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</si>
  <si>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</si>
  <si>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</si>
  <si>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</si>
  <si>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</si>
  <si>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</si>
  <si>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</si>
  <si>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</si>
  <si>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</si>
  <si>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</si>
  <si>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</si>
  <si>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</si>
  <si>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</si>
  <si>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</si>
  <si>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</si>
  <si>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</si>
  <si>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</si>
  <si>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</si>
  <si>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</si>
  <si>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</si>
  <si>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</si>
  <si>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</si>
  <si>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</si>
  <si>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</si>
  <si>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</si>
  <si>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</si>
  <si>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</si>
  <si>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</si>
  <si>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</si>
  <si>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</si>
  <si>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</si>
  <si>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</si>
  <si>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</si>
  <si>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</si>
  <si>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</si>
  <si>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</si>
  <si>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</si>
  <si>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</si>
  <si>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</si>
  <si>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</si>
  <si>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</si>
  <si>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</si>
  <si>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</si>
  <si>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</si>
  <si>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</si>
  <si>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</si>
  <si>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</si>
  <si>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</si>
  <si>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</si>
  <si>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</si>
  <si>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</si>
  <si>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</si>
  <si>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</si>
  <si>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</si>
  <si>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</si>
  <si>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</si>
  <si>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</si>
  <si>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</si>
  <si>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</si>
  <si>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</si>
  <si>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</si>
  <si>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</si>
  <si>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</si>
  <si>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</si>
  <si>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</si>
  <si>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</si>
  <si>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</si>
  <si>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</si>
  <si>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</si>
  <si>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</si>
  <si>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</si>
  <si>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</si>
  <si>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</si>
  <si>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</si>
  <si>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</si>
  <si>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</si>
  <si>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</si>
  <si>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</si>
  <si>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</si>
  <si>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</si>
  <si>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</si>
  <si>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</si>
  <si>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</si>
  <si>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</si>
  <si>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</si>
  <si>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</si>
  <si>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</si>
  <si>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</si>
  <si>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</si>
  <si>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</si>
  <si>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</si>
  <si>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</si>
  <si>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</si>
  <si>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</si>
  <si>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</si>
  <si>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</si>
  <si>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</si>
  <si>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</si>
  <si>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</si>
  <si>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</si>
  <si>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</si>
  <si>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</si>
  <si>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</si>
  <si>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</si>
  <si>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</si>
  <si>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</si>
  <si>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</si>
  <si>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</si>
  <si>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</si>
  <si>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</si>
  <si>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</si>
  <si>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</si>
  <si>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</si>
  <si>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</si>
  <si>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</si>
  <si>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</si>
  <si>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</si>
  <si>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</si>
  <si>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</si>
  <si>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</si>
  <si>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</si>
  <si>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</si>
  <si>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</si>
  <si>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</si>
  <si>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</si>
  <si>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</si>
  <si>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</si>
  <si>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</si>
  <si>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</si>
  <si>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</si>
  <si>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</si>
  <si>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</si>
  <si>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</si>
  <si>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</si>
  <si>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</si>
  <si>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</si>
  <si>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</si>
  <si>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</si>
  <si>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</si>
  <si>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</si>
  <si>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</si>
  <si>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</si>
  <si>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</si>
  <si>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</si>
  <si>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</si>
  <si>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</si>
  <si>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</si>
  <si>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</si>
  <si>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</si>
  <si>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</si>
  <si>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</si>
  <si>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</si>
  <si>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</si>
  <si>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</si>
  <si>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</si>
  <si>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</si>
  <si>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</si>
  <si>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</si>
  <si>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</si>
  <si>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</si>
  <si>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</si>
  <si>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</si>
  <si>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</si>
  <si>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</si>
  <si>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</si>
  <si>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</si>
  <si>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</si>
  <si>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</si>
  <si>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</si>
  <si>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</si>
  <si>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</si>
  <si>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</si>
  <si>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</si>
  <si>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</si>
  <si>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</si>
  <si>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</si>
  <si>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</si>
  <si>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</si>
  <si>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</si>
  <si>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</si>
  <si>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</si>
  <si>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</si>
  <si>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</si>
  <si>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</si>
  <si>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</si>
  <si>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</si>
  <si>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</si>
  <si>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</si>
  <si>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</si>
  <si>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</si>
  <si>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</si>
  <si>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</si>
  <si>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</si>
  <si>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</si>
  <si>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</si>
  <si>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</si>
  <si>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</si>
  <si>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</si>
  <si>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</si>
  <si>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</si>
  <si>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</si>
  <si>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</si>
  <si>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</si>
  <si>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</si>
  <si>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</si>
  <si>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</si>
  <si>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</si>
  <si>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</si>
  <si>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</si>
  <si>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</si>
  <si>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</si>
  <si>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</si>
  <si>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</si>
  <si>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</si>
  <si>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</si>
  <si>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</si>
  <si>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</si>
  <si>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</si>
  <si>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</si>
  <si>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</si>
  <si>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</si>
  <si>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</si>
  <si>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</si>
  <si>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</si>
  <si>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</si>
  <si>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</si>
  <si>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</si>
  <si>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</si>
  <si>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</si>
  <si>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</si>
  <si>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</si>
  <si>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</si>
  <si>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</si>
  <si>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</si>
  <si>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</si>
  <si>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</si>
  <si>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</si>
  <si>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</si>
  <si>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</si>
  <si>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</si>
  <si>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</si>
  <si>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</si>
  <si>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</si>
  <si>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</si>
  <si>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</si>
  <si>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</si>
  <si>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</si>
  <si>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</si>
  <si>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</si>
  <si>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</si>
  <si>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</si>
  <si>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</si>
  <si>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</si>
  <si>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</si>
  <si>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</si>
  <si>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</si>
  <si>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</si>
  <si>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</si>
  <si>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</si>
  <si>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</si>
  <si>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</si>
  <si>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</si>
  <si>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</si>
  <si>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</si>
  <si>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</si>
  <si>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</si>
  <si>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</si>
  <si>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</si>
  <si>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</si>
  <si>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</si>
  <si>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</si>
  <si>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</si>
  <si>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</si>
  <si>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</si>
  <si>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</si>
  <si>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</si>
  <si>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</si>
  <si>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</si>
  <si>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</si>
  <si>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</si>
  <si>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</si>
  <si>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</si>
  <si>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</si>
  <si>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</si>
  <si>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</si>
  <si>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</si>
  <si>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</si>
  <si>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</si>
  <si>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</si>
  <si>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</si>
  <si>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</si>
  <si>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</si>
  <si>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</si>
  <si>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</si>
  <si>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</si>
  <si>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</si>
  <si>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</si>
  <si>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</si>
  <si>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</si>
  <si>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</si>
  <si>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</si>
  <si>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</si>
  <si>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</si>
  <si>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</si>
  <si>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</si>
  <si>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</si>
  <si>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</si>
  <si>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</si>
  <si>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</si>
  <si>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</si>
  <si>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</si>
  <si>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</si>
  <si>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</si>
  <si>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</si>
  <si>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</si>
  <si>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</si>
  <si>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</si>
  <si>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</si>
  <si>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</si>
  <si>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</si>
  <si>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</si>
  <si>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</si>
  <si>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</si>
  <si>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</si>
  <si>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</si>
  <si>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</si>
  <si>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</si>
  <si>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</si>
  <si>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</si>
  <si>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</si>
  <si>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</si>
  <si>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</si>
  <si>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</si>
  <si>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</si>
  <si>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</si>
  <si>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</si>
  <si>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</si>
  <si>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</si>
  <si>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</si>
  <si>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</si>
  <si>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</si>
  <si>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</si>
  <si>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</si>
  <si>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</si>
  <si>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</si>
  <si>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</si>
  <si>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</si>
  <si>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</si>
  <si>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</si>
  <si>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</si>
  <si>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</si>
  <si>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</si>
  <si>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</si>
  <si>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</si>
  <si>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</si>
  <si>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</si>
  <si>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</si>
  <si>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</si>
  <si>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</si>
  <si>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</si>
  <si>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</si>
  <si>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</si>
  <si>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</si>
  <si>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</si>
  <si>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</si>
  <si>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</si>
  <si>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</si>
  <si>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</si>
  <si>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</si>
  <si>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</si>
  <si>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</si>
  <si>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</si>
  <si>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</si>
  <si>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</si>
  <si>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</si>
  <si>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</si>
  <si>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</si>
  <si>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</si>
  <si>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</si>
  <si>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</si>
  <si>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</si>
  <si>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</si>
  <si>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</si>
  <si>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</si>
  <si>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</si>
  <si>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</si>
  <si>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</si>
  <si>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</si>
  <si>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</si>
  <si>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</si>
  <si>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</si>
  <si>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</si>
  <si>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</si>
  <si>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</si>
  <si>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</si>
  <si>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</si>
  <si>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</si>
  <si>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</si>
  <si>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</si>
  <si>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</si>
  <si>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</si>
  <si>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</si>
  <si>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</si>
  <si>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</si>
  <si>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</si>
  <si>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</si>
  <si>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</si>
  <si>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</si>
  <si>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</si>
  <si>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</si>
  <si>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</si>
  <si>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</si>
  <si>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</si>
  <si>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</si>
  <si>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</si>
  <si>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</si>
  <si>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</si>
  <si>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</si>
  <si>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</si>
  <si>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</si>
  <si>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</si>
  <si>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</si>
  <si>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</si>
  <si>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</si>
  <si>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</si>
  <si>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</si>
  <si>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</si>
  <si>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</si>
  <si>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</si>
  <si>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</si>
  <si>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</si>
  <si>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</si>
  <si>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</si>
  <si>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</si>
  <si>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</si>
  <si>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</si>
  <si>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</si>
  <si>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</si>
  <si>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</si>
  <si>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</si>
  <si>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</si>
  <si>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</si>
  <si>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</si>
  <si>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</si>
  <si>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</si>
  <si>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</si>
  <si>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</si>
  <si>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</si>
  <si>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</si>
  <si>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</si>
  <si>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</si>
  <si>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</si>
  <si>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</si>
  <si>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</si>
  <si>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</si>
  <si>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</si>
  <si>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</si>
  <si>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</si>
  <si>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</si>
  <si>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</si>
  <si>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</si>
  <si>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</si>
  <si>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</si>
  <si>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</si>
  <si>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</si>
  <si>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</si>
  <si>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</si>
  <si>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</si>
  <si>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</si>
  <si>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</si>
  <si>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</si>
  <si>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</si>
  <si>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</si>
  <si>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</si>
  <si>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</si>
  <si>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</si>
  <si>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</si>
  <si>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</si>
  <si>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</si>
  <si>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</si>
  <si>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</si>
  <si>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</si>
  <si>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</si>
  <si>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</si>
  <si>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</si>
  <si>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</si>
  <si>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</si>
  <si>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</si>
  <si>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</si>
  <si>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</si>
  <si>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</si>
  <si>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</si>
  <si>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</si>
  <si>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</si>
  <si>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</si>
  <si>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</si>
  <si>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</si>
  <si>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</si>
  <si>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</si>
  <si>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</si>
  <si>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</si>
  <si>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</si>
  <si>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</si>
  <si>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</si>
  <si>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</si>
  <si>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</si>
  <si>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</si>
  <si>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</si>
  <si>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</si>
  <si>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</si>
  <si>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</si>
  <si>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</si>
  <si>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</si>
  <si>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</si>
  <si>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</si>
  <si>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</si>
  <si>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</si>
  <si>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</si>
  <si>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</si>
  <si>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</si>
  <si>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</si>
  <si>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</si>
  <si>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</si>
  <si>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</si>
  <si>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</si>
  <si>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</si>
  <si>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</si>
  <si>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</si>
  <si>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</si>
  <si>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</si>
  <si>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</si>
  <si>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</si>
  <si>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</si>
  <si>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</si>
  <si>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</si>
  <si>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</si>
  <si>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</si>
  <si>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</si>
  <si>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</si>
  <si>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</si>
  <si>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</si>
  <si>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</si>
  <si>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</si>
  <si>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</si>
  <si>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</si>
  <si>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</si>
  <si>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</si>
  <si>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</si>
  <si>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</si>
  <si>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</si>
  <si>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</si>
  <si>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</si>
  <si>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</si>
  <si>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</si>
  <si>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</si>
  <si>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</si>
  <si>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</si>
  <si>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</si>
  <si>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</si>
  <si>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</si>
  <si>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</si>
  <si>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</si>
  <si>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</si>
  <si>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</si>
  <si>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</si>
  <si>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</si>
  <si>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</si>
  <si>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</si>
  <si>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</si>
  <si>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</si>
  <si>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</si>
  <si>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</si>
  <si>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</si>
  <si>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</si>
  <si>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</si>
  <si>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</si>
  <si>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</si>
  <si>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</si>
  <si>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</si>
  <si>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</si>
  <si>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</si>
  <si>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</si>
  <si>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</si>
  <si>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</si>
  <si>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</si>
  <si>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</si>
  <si>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</si>
  <si>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</si>
  <si>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</si>
  <si>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</si>
  <si>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</si>
  <si>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</si>
  <si>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</si>
  <si>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</si>
  <si>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</si>
  <si>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</si>
  <si>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</si>
  <si>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</si>
  <si>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</si>
  <si>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</si>
  <si>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</si>
  <si>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</si>
  <si>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</si>
  <si>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</si>
  <si>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</si>
  <si>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</si>
  <si>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</si>
  <si>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</si>
  <si>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</si>
  <si>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</si>
  <si>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</si>
  <si>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</si>
  <si>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</si>
  <si>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</si>
  <si>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</si>
  <si>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</si>
  <si>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</si>
  <si>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</si>
  <si>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</si>
  <si>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</si>
  <si>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</si>
  <si>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</si>
  <si>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</si>
  <si>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</si>
  <si>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</si>
  <si>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</si>
  <si>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</si>
  <si>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</si>
  <si>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</si>
  <si>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</si>
  <si>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</si>
  <si>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</si>
  <si>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</si>
  <si>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</si>
  <si>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</si>
  <si>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</si>
  <si>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</si>
  <si>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</si>
  <si>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</si>
  <si>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</si>
  <si>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</si>
  <si>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</si>
  <si>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</si>
  <si>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</si>
  <si>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</si>
  <si>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</si>
  <si>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</si>
  <si>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</si>
  <si>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</si>
  <si>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</si>
  <si>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</si>
  <si>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</si>
  <si>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</si>
  <si>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</si>
  <si>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</si>
  <si>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</si>
  <si>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</si>
  <si>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</si>
  <si>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</si>
  <si>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</si>
  <si>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</si>
  <si>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</si>
  <si>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</si>
  <si>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</si>
  <si>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</si>
  <si>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</si>
  <si>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</si>
  <si>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</si>
  <si>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</si>
  <si>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</si>
  <si>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</si>
  <si>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</si>
  <si>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</si>
  <si>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</si>
  <si>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</si>
  <si>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</si>
  <si>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</si>
  <si>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</si>
  <si>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</si>
  <si>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</si>
  <si>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</si>
  <si>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</si>
  <si>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</si>
  <si>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</si>
  <si>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</si>
  <si>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</si>
  <si>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</si>
  <si>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</si>
  <si>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</si>
  <si>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</si>
  <si>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</si>
  <si>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</si>
  <si>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</si>
  <si>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</si>
  <si>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</si>
  <si>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</si>
  <si>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</si>
  <si>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</si>
  <si>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</si>
  <si>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</si>
  <si>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</si>
  <si>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</si>
  <si>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</si>
  <si>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</si>
  <si>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</si>
  <si>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</si>
  <si>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</si>
  <si>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</si>
  <si>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</si>
  <si>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</si>
  <si>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</si>
  <si>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</si>
  <si>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</si>
  <si>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</si>
  <si>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</si>
  <si>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</si>
  <si>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</si>
  <si>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</si>
  <si>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</si>
  <si>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</si>
  <si>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</si>
  <si>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</si>
  <si>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</si>
  <si>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</si>
  <si>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</si>
  <si>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</si>
  <si>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</si>
  <si>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</si>
  <si>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</si>
  <si>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</si>
  <si>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</si>
  <si>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</si>
  <si>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</si>
  <si>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</si>
  <si>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</si>
  <si>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</si>
  <si>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</si>
  <si>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</si>
  <si>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</si>
  <si>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</si>
  <si>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</si>
  <si>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</si>
  <si>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</si>
  <si>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</si>
  <si>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</si>
  <si>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</si>
  <si>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</si>
  <si>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</si>
  <si>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</si>
  <si>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</si>
  <si>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</si>
  <si>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</si>
  <si>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</si>
  <si>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</si>
  <si>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</si>
  <si>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</si>
  <si>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</si>
  <si>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</si>
  <si>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</si>
  <si>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</si>
  <si>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</si>
  <si>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</si>
  <si>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</si>
  <si>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</si>
  <si>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</si>
  <si>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</si>
  <si>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</si>
  <si>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</si>
  <si>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</si>
  <si>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</si>
  <si>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</si>
  <si>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</si>
  <si>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</si>
  <si>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</si>
  <si>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</si>
  <si>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</si>
  <si>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</si>
  <si>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</si>
  <si>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</si>
  <si>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</si>
  <si>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</si>
  <si>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</si>
  <si>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</si>
  <si>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</si>
  <si>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</si>
  <si>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</si>
  <si>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</si>
  <si>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</si>
  <si>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</si>
  <si>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</si>
  <si>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</si>
  <si>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</si>
  <si>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</si>
  <si>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</si>
  <si>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</si>
  <si>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</si>
  <si>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</si>
  <si>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</si>
  <si>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</si>
  <si>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</si>
  <si>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</si>
  <si>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</si>
  <si>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</si>
  <si>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</si>
  <si>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</si>
  <si>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</si>
  <si>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</si>
  <si>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</si>
  <si>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</si>
  <si>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</si>
  <si>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</si>
  <si>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</si>
  <si>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</si>
  <si>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</si>
  <si>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</si>
  <si>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</si>
  <si>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</si>
  <si>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</si>
  <si>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</si>
  <si>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</si>
  <si>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</si>
  <si>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</si>
  <si>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</si>
  <si>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</si>
  <si>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</si>
  <si>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</si>
  <si>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</si>
  <si>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</si>
  <si>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</si>
  <si>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</si>
  <si>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</si>
  <si>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</si>
  <si>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</si>
  <si>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</si>
  <si>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</si>
  <si>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</si>
  <si>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</si>
  <si>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</si>
  <si>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</si>
  <si>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</si>
  <si>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</si>
  <si>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</si>
  <si>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</si>
  <si>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</si>
  <si>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</si>
  <si>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</si>
  <si>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</si>
  <si>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</si>
  <si>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</si>
  <si>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</si>
  <si>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</si>
  <si>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</si>
  <si>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</si>
  <si>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</si>
  <si>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</si>
  <si>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</si>
  <si>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</si>
  <si>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</si>
  <si>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</si>
  <si>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</si>
  <si>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</si>
  <si>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</si>
  <si>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</si>
  <si>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</si>
  <si>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</si>
  <si>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</si>
  <si>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</si>
  <si>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</si>
  <si>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</si>
  <si>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</si>
  <si>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</si>
  <si>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</si>
  <si>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</si>
  <si>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</si>
  <si>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</si>
  <si>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</si>
  <si>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</si>
  <si>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</si>
  <si>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</si>
  <si>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</si>
  <si>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</si>
  <si>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</si>
  <si>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</si>
  <si>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</si>
  <si>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</si>
  <si>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</si>
  <si>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</si>
  <si>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</si>
  <si>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</si>
  <si>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</si>
  <si>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</si>
  <si>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</si>
  <si>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</si>
  <si>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</si>
  <si>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</si>
  <si>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</si>
  <si>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</si>
  <si>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</si>
  <si>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</si>
  <si>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</si>
  <si>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</si>
  <si>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</si>
  <si>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</si>
  <si>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</si>
  <si>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</si>
  <si>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</si>
  <si>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</si>
  <si>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</si>
  <si>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</si>
  <si>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</si>
  <si>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</si>
  <si>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</si>
  <si>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</si>
  <si>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</si>
  <si>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</si>
  <si>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</si>
  <si>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</si>
  <si>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</si>
  <si>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</si>
  <si>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</si>
  <si>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</si>
  <si>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</si>
  <si>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</si>
  <si>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</si>
  <si>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</si>
  <si>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</si>
  <si>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</si>
  <si>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</si>
  <si>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</si>
  <si>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</si>
  <si>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</si>
  <si>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</si>
  <si>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</si>
  <si>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</si>
  <si>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</si>
  <si>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</si>
  <si>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</si>
  <si>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</si>
  <si>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</si>
  <si>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</si>
  <si>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</si>
  <si>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</si>
  <si>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</si>
  <si>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</si>
  <si>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</si>
  <si>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</si>
  <si>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</si>
  <si>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</si>
  <si>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</si>
  <si>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</si>
  <si>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</si>
  <si>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</si>
  <si>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</si>
  <si>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</si>
  <si>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</si>
  <si>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</si>
  <si>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</si>
  <si>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</si>
  <si>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</si>
  <si>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</si>
  <si>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</si>
  <si>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</si>
  <si>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</si>
  <si>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</si>
  <si>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</si>
  <si>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</si>
  <si>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</si>
  <si>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</si>
  <si>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</si>
  <si>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</si>
  <si>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</si>
  <si>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</si>
  <si>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</si>
  <si>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</si>
  <si>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</si>
  <si>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</si>
  <si>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</si>
  <si>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</si>
  <si>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</si>
  <si>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</si>
  <si>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</si>
  <si>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</si>
  <si>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</si>
  <si>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</si>
  <si>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</si>
  <si>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</si>
  <si>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</si>
  <si>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</si>
  <si>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</si>
  <si>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</si>
  <si>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</si>
  <si>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</si>
  <si>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</si>
  <si>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</si>
  <si>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</si>
  <si>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</si>
  <si>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</si>
  <si>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</si>
  <si>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</si>
  <si>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</si>
  <si>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</si>
  <si>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</si>
  <si>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</si>
  <si>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</si>
  <si>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</si>
  <si>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</si>
  <si>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</si>
  <si>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</si>
  <si>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</si>
  <si>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</si>
  <si>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</si>
  <si>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</si>
  <si>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</si>
  <si>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</si>
  <si>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</si>
  <si>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</si>
  <si>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</si>
  <si>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</si>
  <si>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</si>
  <si>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</si>
  <si>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</si>
  <si>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</si>
  <si>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</si>
  <si>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</si>
  <si>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</si>
  <si>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</si>
  <si>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</si>
  <si>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</si>
  <si>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</si>
  <si>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</si>
  <si>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</si>
  <si>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</si>
  <si>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</si>
  <si>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</si>
  <si>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</si>
  <si>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</si>
  <si>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</si>
  <si>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</si>
  <si>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</si>
  <si>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</si>
  <si>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</si>
  <si>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</si>
  <si>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</si>
  <si>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</si>
  <si>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</si>
  <si>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</si>
  <si>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</si>
  <si>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</si>
  <si>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</si>
  <si>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</si>
  <si>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</si>
  <si>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</si>
  <si>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</si>
  <si>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</si>
  <si>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</si>
  <si>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</si>
  <si>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</si>
  <si>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</si>
  <si>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</si>
  <si>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</si>
  <si>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</si>
  <si>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</si>
  <si>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</si>
  <si>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</si>
  <si>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</si>
  <si>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</si>
  <si>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</si>
  <si>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</si>
  <si>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</si>
  <si>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</si>
  <si>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</si>
  <si>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</si>
  <si>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</si>
  <si>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</si>
  <si>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</si>
  <si>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</si>
  <si>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</si>
  <si>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</si>
  <si>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</si>
  <si>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</si>
  <si>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</si>
  <si>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</si>
  <si>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</si>
  <si>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</si>
  <si>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</si>
  <si>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</si>
  <si>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</si>
  <si>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</si>
  <si>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</si>
  <si>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</si>
  <si>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</si>
  <si>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</si>
  <si>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</si>
  <si>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</si>
  <si>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</si>
  <si>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</si>
  <si>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</si>
  <si>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</si>
  <si>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</si>
  <si>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</si>
  <si>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</si>
  <si>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</si>
  <si>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</si>
  <si>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</si>
  <si>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</si>
  <si>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</si>
  <si>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</si>
  <si>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</si>
  <si>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</si>
  <si>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</si>
  <si>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</si>
  <si>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</si>
  <si>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</si>
  <si>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</si>
  <si>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</si>
  <si>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</si>
  <si>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</si>
  <si>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</si>
  <si>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</si>
  <si>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</si>
  <si>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</si>
  <si>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</si>
  <si>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</si>
  <si>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</si>
  <si>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</si>
  <si>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</si>
  <si>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</si>
  <si>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</si>
  <si>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</si>
  <si>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</si>
  <si>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</si>
  <si>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</si>
  <si>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</si>
  <si>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</si>
  <si>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</si>
  <si>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</si>
  <si>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</si>
  <si>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</si>
  <si>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</si>
  <si>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</si>
  <si>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</si>
  <si>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</si>
  <si>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</si>
  <si>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</si>
  <si>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</si>
  <si>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</si>
  <si>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</si>
  <si>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</si>
  <si>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</si>
  <si>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</si>
  <si>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</si>
  <si>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</si>
  <si>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</si>
  <si>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</si>
  <si>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</si>
  <si>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</si>
  <si>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</si>
  <si>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</si>
  <si>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</si>
  <si>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</si>
  <si>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</si>
  <si>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</si>
  <si>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</si>
  <si>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</si>
  <si>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</si>
  <si>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</si>
  <si>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</si>
  <si>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</si>
  <si>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</si>
  <si>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</si>
  <si>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</si>
  <si>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</si>
  <si>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</si>
  <si>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</si>
  <si>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</si>
  <si>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</si>
  <si>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</si>
  <si>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</si>
  <si>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</si>
  <si>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</si>
  <si>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</si>
  <si>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</si>
  <si>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</si>
  <si>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</si>
  <si>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</si>
  <si>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</si>
  <si>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</si>
  <si>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</si>
  <si>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</si>
  <si>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</si>
  <si>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</si>
  <si>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</si>
  <si>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</si>
  <si>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</si>
  <si>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</si>
  <si>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</si>
  <si>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</si>
  <si>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</si>
  <si>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</si>
  <si>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</si>
  <si>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</si>
  <si>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</si>
  <si>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</si>
  <si>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</si>
  <si>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</si>
  <si>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</si>
  <si>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</si>
  <si>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</si>
  <si>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</si>
  <si>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</si>
  <si>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</si>
  <si>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</si>
  <si>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</si>
  <si>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</si>
  <si>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</si>
  <si>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</si>
  <si>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</si>
  <si>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</si>
  <si>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</si>
  <si>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</si>
  <si>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</si>
  <si>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</si>
  <si>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</si>
  <si>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</si>
  <si>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</si>
  <si>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</si>
  <si>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</si>
  <si>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</si>
  <si>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</si>
  <si>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</si>
  <si>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</si>
  <si>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</si>
  <si>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</si>
  <si>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</si>
  <si>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</si>
  <si>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</si>
  <si>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</si>
  <si>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</si>
  <si>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</si>
  <si>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</si>
  <si>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</si>
  <si>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</si>
  <si>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</si>
  <si>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</si>
  <si>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</si>
  <si>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</si>
  <si>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</si>
  <si>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</si>
  <si>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</si>
  <si>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</si>
  <si>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</si>
  <si>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</si>
  <si>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</si>
  <si>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</si>
  <si>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</si>
  <si>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</si>
  <si>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</si>
  <si>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</si>
  <si>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</si>
  <si>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</si>
  <si>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</si>
  <si>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</si>
  <si>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</si>
  <si>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</si>
  <si>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</si>
  <si>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</si>
  <si>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</si>
  <si>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</si>
  <si>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</si>
  <si>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</si>
  <si>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</si>
  <si>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</si>
  <si>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</si>
  <si>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</si>
  <si>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</si>
  <si>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</si>
  <si>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</si>
  <si>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</si>
  <si>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</si>
  <si>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</si>
  <si>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</si>
  <si>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</si>
  <si>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</si>
  <si>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</si>
  <si>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</si>
  <si>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</si>
  <si>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</si>
  <si>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</si>
  <si>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</si>
  <si>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</si>
  <si>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</si>
  <si>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</si>
  <si>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</si>
  <si>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</si>
  <si>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</si>
  <si>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</si>
  <si>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</si>
  <si>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</si>
  <si>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</si>
  <si>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</si>
  <si>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</si>
  <si>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</si>
  <si>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</si>
  <si>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</si>
  <si>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</si>
  <si>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</si>
  <si>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</si>
  <si>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</si>
  <si>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</si>
  <si>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</si>
  <si>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</si>
  <si>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</si>
  <si>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</si>
  <si>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</si>
  <si>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</si>
  <si>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</si>
  <si>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</si>
  <si>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</si>
  <si>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</si>
  <si>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</si>
  <si>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</si>
  <si>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</si>
  <si>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</si>
  <si>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</si>
  <si>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</si>
  <si>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</si>
  <si>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</si>
  <si>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</si>
  <si>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</si>
  <si>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</si>
  <si>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</si>
  <si>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</si>
  <si>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</si>
  <si>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</si>
  <si>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</si>
  <si>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</si>
  <si>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</si>
  <si>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</si>
  <si>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</si>
  <si>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</si>
  <si>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</si>
  <si>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</si>
  <si>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</si>
  <si>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</si>
  <si>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</si>
  <si>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</si>
  <si>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</si>
  <si>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</si>
  <si>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</si>
  <si>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</si>
  <si>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</si>
  <si>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</si>
  <si>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</si>
  <si>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</si>
  <si>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</si>
  <si>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</si>
  <si>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</si>
  <si>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</si>
  <si>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</si>
  <si>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</si>
  <si>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</si>
  <si>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</si>
  <si>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</si>
  <si>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</si>
  <si>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</si>
  <si>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</si>
  <si>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</si>
  <si>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</si>
  <si>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</si>
  <si>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</si>
  <si>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</si>
  <si>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</si>
  <si>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</si>
  <si>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</si>
  <si>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</si>
  <si>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</si>
  <si>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</si>
  <si>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</si>
  <si>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</si>
  <si>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</si>
  <si>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</si>
  <si>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</si>
  <si>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</si>
  <si>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</si>
  <si>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</si>
  <si>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</si>
  <si>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</si>
  <si>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</si>
  <si>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</si>
  <si>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</si>
  <si>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</si>
  <si>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</si>
  <si>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</si>
  <si>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</si>
  <si>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</si>
  <si>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</si>
  <si>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</si>
  <si>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</si>
  <si>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</si>
  <si>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</si>
  <si>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</si>
  <si>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</si>
  <si>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</si>
  <si>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</si>
  <si>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</si>
  <si>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</si>
  <si>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</si>
  <si>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</si>
  <si>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</si>
  <si>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</si>
  <si>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</si>
  <si>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</si>
  <si>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</si>
  <si>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</si>
  <si>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</si>
  <si>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</si>
  <si>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</si>
  <si>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</si>
  <si>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</si>
  <si>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</si>
  <si>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</si>
  <si>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</si>
  <si>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</si>
  <si>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</si>
  <si>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</si>
  <si>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</si>
  <si>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</si>
  <si>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</si>
  <si>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</si>
  <si>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</si>
  <si>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</si>
  <si>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</si>
  <si>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</si>
  <si>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</si>
  <si>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</si>
  <si>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</si>
  <si>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</si>
  <si>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</si>
  <si>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</si>
  <si>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</si>
  <si>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</si>
  <si>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</si>
  <si>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</si>
  <si>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</si>
  <si>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</si>
  <si>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</si>
  <si>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</si>
  <si>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</si>
  <si>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</si>
  <si>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</si>
  <si>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</si>
  <si>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</si>
  <si>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</si>
  <si>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</si>
  <si>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</si>
  <si>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</si>
  <si>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</si>
  <si>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</si>
  <si>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</si>
  <si>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</si>
  <si>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</si>
  <si>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</si>
  <si>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</si>
  <si>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</si>
  <si>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</si>
  <si>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</si>
  <si>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</si>
  <si>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</si>
  <si>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</si>
  <si>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</si>
  <si>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</si>
  <si>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</si>
  <si>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</si>
  <si>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</si>
  <si>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</si>
  <si>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</si>
  <si>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</si>
  <si>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</si>
  <si>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</si>
  <si>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</si>
  <si>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</si>
  <si>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</si>
  <si>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</si>
  <si>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</si>
  <si>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</si>
  <si>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</si>
  <si>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</si>
  <si>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</si>
  <si>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</si>
  <si>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</si>
  <si>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</si>
  <si>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</si>
  <si>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</si>
  <si>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</si>
  <si>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</si>
  <si>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</si>
  <si>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</si>
  <si>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</si>
  <si>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</si>
  <si>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</si>
  <si>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</si>
  <si>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</si>
  <si>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</si>
  <si>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</si>
  <si>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</si>
  <si>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</si>
  <si>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</si>
  <si>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</si>
  <si>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</si>
  <si>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</si>
  <si>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</si>
  <si>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</si>
  <si>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</si>
  <si>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</si>
  <si>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</si>
  <si>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</si>
  <si>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</si>
  <si>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</si>
  <si>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</si>
  <si>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</si>
  <si>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</si>
  <si>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</si>
  <si>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</si>
  <si>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</si>
  <si>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</si>
  <si>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</si>
  <si>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</si>
  <si>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</si>
  <si>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</si>
  <si>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</si>
  <si>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</si>
  <si>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</si>
  <si>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</si>
  <si>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</si>
  <si>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</si>
  <si>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</si>
  <si>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</si>
  <si>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</si>
  <si>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</si>
  <si>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</si>
  <si>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</si>
  <si>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</si>
  <si>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</si>
  <si>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</si>
  <si>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</si>
  <si>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</si>
  <si>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</si>
  <si>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</si>
  <si>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</si>
  <si>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</si>
  <si>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</si>
  <si>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</si>
  <si>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</si>
  <si>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</si>
  <si>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</si>
  <si>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</si>
  <si>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</si>
  <si>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</si>
  <si>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</si>
  <si>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</si>
  <si>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</si>
  <si>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</si>
  <si>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</si>
  <si>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</si>
  <si>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</si>
  <si>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</si>
  <si>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</si>
  <si>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</si>
  <si>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</si>
  <si>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</si>
  <si>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</si>
  <si>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</si>
  <si>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</si>
  <si>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</si>
  <si>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</si>
  <si>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</si>
  <si>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</si>
  <si>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</si>
  <si>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</si>
  <si>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</si>
  <si>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</si>
  <si>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</si>
  <si>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</si>
  <si>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</si>
  <si>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</si>
  <si>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</si>
  <si>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</si>
  <si>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</si>
  <si>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</si>
  <si>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</si>
  <si>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</si>
  <si>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</si>
  <si>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</si>
  <si>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</si>
  <si>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</si>
  <si>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</si>
  <si>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</si>
  <si>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</si>
  <si>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</si>
  <si>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</si>
  <si>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</si>
  <si>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</si>
  <si>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</si>
  <si>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</si>
  <si>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</si>
  <si>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</si>
  <si>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</si>
  <si>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</si>
  <si>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</si>
  <si>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</si>
  <si>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</si>
  <si>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</si>
  <si>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</si>
  <si>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</si>
  <si>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</si>
  <si>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</si>
  <si>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</si>
  <si>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</si>
  <si>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</si>
  <si>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</si>
  <si>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</si>
  <si>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</si>
  <si>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</si>
  <si>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</si>
  <si>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</si>
  <si>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</si>
  <si>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</si>
  <si>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</si>
  <si>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</si>
  <si>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</si>
  <si>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</si>
  <si>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</si>
  <si>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</si>
  <si>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</si>
  <si>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</si>
  <si>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</si>
  <si>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</si>
  <si>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</si>
  <si>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</si>
  <si>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</si>
  <si>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</si>
  <si>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</si>
  <si>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</si>
  <si>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</si>
  <si>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</si>
  <si>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</si>
  <si>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</si>
  <si>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</si>
  <si>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</si>
  <si>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</si>
  <si>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</si>
  <si>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</si>
  <si>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</si>
  <si>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</si>
  <si>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</si>
  <si>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</si>
  <si>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</si>
  <si>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</si>
  <si>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</si>
  <si>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</si>
  <si>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</si>
  <si>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</si>
  <si>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</si>
  <si>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</si>
  <si>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</si>
  <si>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</si>
  <si>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</si>
  <si>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</si>
  <si>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</si>
  <si>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</si>
  <si>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</si>
  <si>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</si>
  <si>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</si>
  <si>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</si>
  <si>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</si>
  <si>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</si>
  <si>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</si>
  <si>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</si>
  <si>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</si>
  <si>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</si>
  <si>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</si>
  <si>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</si>
  <si>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</si>
  <si>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</si>
  <si>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</si>
  <si>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</si>
  <si>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</si>
  <si>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</si>
  <si>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</si>
  <si>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</si>
  <si>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</si>
  <si>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</si>
  <si>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</si>
  <si>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</si>
  <si>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</si>
  <si>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</si>
  <si>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</si>
  <si>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</si>
  <si>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</si>
  <si>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</si>
  <si>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</si>
  <si>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</si>
  <si>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</si>
  <si>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</si>
  <si>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</si>
  <si>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</si>
  <si>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</si>
  <si>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</si>
  <si>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</si>
  <si>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</si>
  <si>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</si>
  <si>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</si>
  <si>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</si>
  <si>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</si>
  <si>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</si>
  <si>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</si>
  <si>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</si>
  <si>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</si>
  <si>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</si>
  <si>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</si>
  <si>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</si>
  <si>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</si>
  <si>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</si>
  <si>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</si>
  <si>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</si>
  <si>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</si>
  <si>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</si>
  <si>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</si>
  <si>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</si>
  <si>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</si>
  <si>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</si>
  <si>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</si>
  <si>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</si>
  <si>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</si>
  <si>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</si>
  <si>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</si>
  <si>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</si>
  <si>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</si>
  <si>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</si>
  <si>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</si>
  <si>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</si>
  <si>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</si>
  <si>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</si>
  <si>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</si>
  <si>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</si>
  <si>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</si>
  <si>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</si>
  <si>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</si>
  <si>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</si>
  <si>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</si>
  <si>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</si>
  <si>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</si>
  <si>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</si>
  <si>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</si>
  <si>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</si>
  <si>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</si>
  <si>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</si>
  <si>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</si>
  <si>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</si>
  <si>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</si>
  <si>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</si>
  <si>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</si>
  <si>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</si>
  <si>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</si>
  <si>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</si>
  <si>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</si>
  <si>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</si>
  <si>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</si>
  <si>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</si>
  <si>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</si>
  <si>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</si>
  <si>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</si>
  <si>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</si>
  <si>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</si>
  <si>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</si>
  <si>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</si>
  <si>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</si>
  <si>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</si>
  <si>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</si>
  <si>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</si>
  <si>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</si>
  <si>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</si>
  <si>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</si>
  <si>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</si>
  <si>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</si>
  <si>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</si>
  <si>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</si>
  <si>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</si>
  <si>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</si>
  <si>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</si>
  <si>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</si>
  <si>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</si>
  <si>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</si>
  <si>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</si>
  <si>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</si>
  <si>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</si>
  <si>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</si>
  <si>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</si>
  <si>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</si>
  <si>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</si>
  <si>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</si>
  <si>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</si>
  <si>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</si>
  <si>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</si>
  <si>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</si>
  <si>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</si>
  <si>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</si>
  <si>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</si>
  <si>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</si>
  <si>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</si>
  <si>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</si>
  <si>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</si>
  <si>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</si>
  <si>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</si>
  <si>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</si>
  <si>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</si>
  <si>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</si>
  <si>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</si>
  <si>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</si>
  <si>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</si>
  <si>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</si>
  <si>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</si>
  <si>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</si>
  <si>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</si>
  <si>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</si>
  <si>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</si>
  <si>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</si>
  <si>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</si>
  <si>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</si>
  <si>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</si>
  <si>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</si>
  <si>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</si>
  <si>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</si>
  <si>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</si>
  <si>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</si>
  <si>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</si>
  <si>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</si>
  <si>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</si>
  <si>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</si>
  <si>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</si>
  <si>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</si>
  <si>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</si>
  <si>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</si>
  <si>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</si>
  <si>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</si>
  <si>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</si>
  <si>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</si>
  <si>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</si>
  <si>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</si>
  <si>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</si>
  <si>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</si>
  <si>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</si>
  <si>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</si>
  <si>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</si>
  <si>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</si>
  <si>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</si>
  <si>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</si>
  <si>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</si>
  <si>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</si>
  <si>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</si>
  <si>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</si>
  <si>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</si>
  <si>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</si>
  <si>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</si>
  <si>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</si>
  <si>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</si>
  <si>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</si>
  <si>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</si>
  <si>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</si>
  <si>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</si>
  <si>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</si>
  <si>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</si>
  <si>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</si>
  <si>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</si>
  <si>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</si>
  <si>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</si>
  <si>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</si>
  <si>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</si>
  <si>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</si>
  <si>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</si>
  <si>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</si>
  <si>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</si>
  <si>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</si>
  <si>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</si>
  <si>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</si>
  <si>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</si>
  <si>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</si>
  <si>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</si>
  <si>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</si>
  <si>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</si>
  <si>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</si>
  <si>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</si>
  <si>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</si>
  <si>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</si>
  <si>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</si>
  <si>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</si>
  <si>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</si>
  <si>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</si>
  <si>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</si>
  <si>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</si>
  <si>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</si>
  <si>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</si>
  <si>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</si>
  <si>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</si>
  <si>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</si>
  <si>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</si>
  <si>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</si>
  <si>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</si>
  <si>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</si>
  <si>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</si>
  <si>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</si>
  <si>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</si>
  <si>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</si>
  <si>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</si>
  <si>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</si>
  <si>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</si>
  <si>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</si>
  <si>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</si>
  <si>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</si>
  <si>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</si>
  <si>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</si>
  <si>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</si>
  <si>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</si>
  <si>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</si>
  <si>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</si>
  <si>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</si>
  <si>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</si>
  <si>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</si>
  <si>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</si>
  <si>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</si>
  <si>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</si>
  <si>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</si>
  <si>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</si>
  <si>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</si>
  <si>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</si>
  <si>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</si>
  <si>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</si>
  <si>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</si>
  <si>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</si>
  <si>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</si>
  <si>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</si>
  <si>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</si>
  <si>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</si>
  <si>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</si>
  <si>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</si>
  <si>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</si>
  <si>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</si>
  <si>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</si>
  <si>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</si>
  <si>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</si>
  <si>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</si>
  <si>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</si>
  <si>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</si>
  <si>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</si>
  <si>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</si>
  <si>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</si>
  <si>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</si>
  <si>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</si>
  <si>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</si>
  <si>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</si>
  <si>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</si>
  <si>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</si>
  <si>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</si>
  <si>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</si>
  <si>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</si>
  <si>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</si>
  <si>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</si>
  <si>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</si>
  <si>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</si>
  <si>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</si>
  <si>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</si>
  <si>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</si>
  <si>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</si>
  <si>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</si>
  <si>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</si>
  <si>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</si>
  <si>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</si>
  <si>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</si>
  <si>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</si>
  <si>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</si>
  <si>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</si>
  <si>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</si>
  <si>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</si>
  <si>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</si>
  <si>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</si>
  <si>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</si>
  <si>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</si>
  <si>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</si>
  <si>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</si>
  <si>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</si>
  <si>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</si>
  <si>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</si>
  <si>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</si>
  <si>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</si>
  <si>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</si>
  <si>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</si>
  <si>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</si>
  <si>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</si>
  <si>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</si>
  <si>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</si>
  <si>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</si>
  <si>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</si>
  <si>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</si>
  <si>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</si>
  <si>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</si>
  <si>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</si>
  <si>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</si>
  <si>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</si>
  <si>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</si>
  <si>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</si>
  <si>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</si>
  <si>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</si>
  <si>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</si>
  <si>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</si>
  <si>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</si>
  <si>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</si>
  <si>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</si>
  <si>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</si>
  <si>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</si>
  <si>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</si>
  <si>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</si>
  <si>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</si>
  <si>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</si>
  <si>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</si>
  <si>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</si>
  <si>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</si>
  <si>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</si>
  <si>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</si>
  <si>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</si>
  <si>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</si>
  <si>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</si>
  <si>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</si>
  <si>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</si>
  <si>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</si>
  <si>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</si>
  <si>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</si>
  <si>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</si>
  <si>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</si>
  <si>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</si>
  <si>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</si>
  <si>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</si>
  <si>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</si>
  <si>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</si>
  <si>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</si>
  <si>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</si>
  <si>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</si>
  <si>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</si>
  <si>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</si>
  <si>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</si>
  <si>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</si>
  <si>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</si>
  <si>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</si>
  <si>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</si>
  <si>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</si>
  <si>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</si>
  <si>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</si>
  <si>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</si>
  <si>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</si>
  <si>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</si>
  <si>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</si>
  <si>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</si>
  <si>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</si>
  <si>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</si>
  <si>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</si>
  <si>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</si>
  <si>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</si>
  <si>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</si>
  <si>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</si>
  <si>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</si>
  <si>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</si>
  <si>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</si>
  <si>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</si>
  <si>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</si>
  <si>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</si>
  <si>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</si>
  <si>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</si>
  <si>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</si>
  <si>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</si>
  <si>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</si>
  <si>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</si>
  <si>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</si>
  <si>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</si>
  <si>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</si>
  <si>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</si>
  <si>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</si>
  <si>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</si>
  <si>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</si>
  <si>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</si>
  <si>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</si>
  <si>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</si>
  <si>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</si>
  <si>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</si>
  <si>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</si>
  <si>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</si>
  <si>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</si>
  <si>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</si>
  <si>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</si>
  <si>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</si>
  <si>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</si>
  <si>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</si>
  <si>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</si>
  <si>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</si>
  <si>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</si>
  <si>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</si>
  <si>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</si>
  <si>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</si>
  <si>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</si>
  <si>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</si>
  <si>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</si>
  <si>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</si>
  <si>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</si>
  <si>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</si>
  <si>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</si>
  <si>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</si>
  <si>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</si>
  <si>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</si>
  <si>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</si>
  <si>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</si>
  <si>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</si>
  <si>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</si>
  <si>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</si>
  <si>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</si>
  <si>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</si>
  <si>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</si>
  <si>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</si>
  <si>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</si>
  <si>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</si>
  <si>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</si>
  <si>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</si>
  <si>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</si>
  <si>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</si>
  <si>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</si>
  <si>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</si>
  <si>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</si>
  <si>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</si>
  <si>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</si>
  <si>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</si>
  <si>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</si>
  <si>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</si>
  <si>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</si>
  <si>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</si>
  <si>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</si>
  <si>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</si>
  <si>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</si>
  <si>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</si>
  <si>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</si>
  <si>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</si>
  <si>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</si>
  <si>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</si>
  <si>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</si>
  <si>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</si>
  <si>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</si>
  <si>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</si>
  <si>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</si>
  <si>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</si>
  <si>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</si>
  <si>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</si>
  <si>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</si>
  <si>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</si>
  <si>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</si>
  <si>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</si>
  <si>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</si>
  <si>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</si>
  <si>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</si>
  <si>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</si>
  <si>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</si>
  <si>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</si>
  <si>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</si>
  <si>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</si>
  <si>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</si>
  <si>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</si>
  <si>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</si>
  <si>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</si>
  <si>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</si>
  <si>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</si>
  <si>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</si>
  <si>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</si>
  <si>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</si>
  <si>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</si>
  <si>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</si>
  <si>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</si>
  <si>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</si>
  <si>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</si>
  <si>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</si>
  <si>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</si>
  <si>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</si>
  <si>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</si>
  <si>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</si>
  <si>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</si>
  <si>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</si>
  <si>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</si>
  <si>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</si>
  <si>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</si>
  <si>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</si>
  <si>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</si>
  <si>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</si>
  <si>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</si>
  <si>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</si>
  <si>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</si>
  <si>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</si>
  <si>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</si>
  <si>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</si>
  <si>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</si>
  <si>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</si>
  <si>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</si>
  <si>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</si>
  <si>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</si>
  <si>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</si>
  <si>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</si>
  <si>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</si>
  <si>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</si>
  <si>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</si>
  <si>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</si>
  <si>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</si>
  <si>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</si>
  <si>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</si>
  <si>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</si>
  <si>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</si>
  <si>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</si>
  <si>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</si>
  <si>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</si>
  <si>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</si>
  <si>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</si>
  <si>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</si>
  <si>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</si>
  <si>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</si>
  <si>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</si>
  <si>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</si>
  <si>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</si>
  <si>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</si>
  <si>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</si>
  <si>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</si>
  <si>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</si>
  <si>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</si>
  <si>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</si>
  <si>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</si>
  <si>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</si>
  <si>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</si>
  <si>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</si>
  <si>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</si>
  <si>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</si>
  <si>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</si>
  <si>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</si>
  <si>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</si>
  <si>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</si>
  <si>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</si>
  <si>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</si>
  <si>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</si>
  <si>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</si>
  <si>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</si>
  <si>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</si>
  <si>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</si>
  <si>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</si>
  <si>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</si>
  <si>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</si>
  <si>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</si>
  <si>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</si>
  <si>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</si>
  <si>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</si>
  <si>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</si>
  <si>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</si>
  <si>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</si>
  <si>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</si>
  <si>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</si>
  <si>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</si>
  <si>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</si>
  <si>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</si>
  <si>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</si>
  <si>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</si>
  <si>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</si>
  <si>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</si>
  <si>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</si>
  <si>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</si>
  <si>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</si>
  <si>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</si>
  <si>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</si>
  <si>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</si>
  <si>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</si>
  <si>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</si>
  <si>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</si>
  <si>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</si>
  <si>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</si>
  <si>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</si>
  <si>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</si>
  <si>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</si>
  <si>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</si>
  <si>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</si>
  <si>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</si>
  <si>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</si>
  <si>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</si>
  <si>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</si>
  <si>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</si>
  <si>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</si>
  <si>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</si>
  <si>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</si>
  <si>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</si>
  <si>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</si>
  <si>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</si>
  <si>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</si>
  <si>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</si>
  <si>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</si>
  <si>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</si>
  <si>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</si>
  <si>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</si>
  <si>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</si>
  <si>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</si>
  <si>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</si>
  <si>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</si>
  <si>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</si>
  <si>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</si>
  <si>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</si>
  <si>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</si>
  <si>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</si>
  <si>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</si>
  <si>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</si>
  <si>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</si>
  <si>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</si>
  <si>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</si>
  <si>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</si>
  <si>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</si>
  <si>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</si>
  <si>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</si>
  <si>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</si>
  <si>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</si>
  <si>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</si>
  <si>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</si>
  <si>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</si>
  <si>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</si>
  <si>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</si>
  <si>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</si>
  <si>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</si>
  <si>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</si>
  <si>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</si>
  <si>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</si>
  <si>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</si>
  <si>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</si>
  <si>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</si>
  <si>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</si>
  <si>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</si>
  <si>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</si>
  <si>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</si>
  <si>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</si>
  <si>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</si>
  <si>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</si>
  <si>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</si>
  <si>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</si>
  <si>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</si>
  <si>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</si>
  <si>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</si>
  <si>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</si>
  <si>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</si>
  <si>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</si>
  <si>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</si>
  <si>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</si>
  <si>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</si>
  <si>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</si>
  <si>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</si>
  <si>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</si>
  <si>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</si>
  <si>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</si>
  <si>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</si>
  <si>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</si>
  <si>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</si>
  <si>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</si>
  <si>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</si>
  <si>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</si>
  <si>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</si>
  <si>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</si>
  <si>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</si>
  <si>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</si>
  <si>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</si>
  <si>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</si>
  <si>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</si>
  <si>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</si>
  <si>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</si>
  <si>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</si>
  <si>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</si>
  <si>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</si>
  <si>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</si>
  <si>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</si>
  <si>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</si>
  <si>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</si>
  <si>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</si>
  <si>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</si>
  <si>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</si>
  <si>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</si>
  <si>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</si>
  <si>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</si>
  <si>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</si>
  <si>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</si>
  <si>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</si>
  <si>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</si>
  <si>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</si>
  <si>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</si>
  <si>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</si>
  <si>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</si>
  <si>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</si>
  <si>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</si>
  <si>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</si>
  <si>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</si>
  <si>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</si>
  <si>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</si>
  <si>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</si>
  <si>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</si>
  <si>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</si>
  <si>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</si>
  <si>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</si>
  <si>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</si>
  <si>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</si>
  <si>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</si>
  <si>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</si>
  <si>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</si>
  <si>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</si>
  <si>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</si>
  <si>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</si>
  <si>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</si>
  <si>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</si>
  <si>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</si>
  <si>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</si>
  <si>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</si>
  <si>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</si>
  <si>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</si>
  <si>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</si>
  <si>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</si>
  <si>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</si>
  <si>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</si>
  <si>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</si>
  <si>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</si>
  <si>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</si>
  <si>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</si>
  <si>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</si>
  <si>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</si>
  <si>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</si>
  <si>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</si>
  <si>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</si>
  <si>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</si>
  <si>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</si>
  <si>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</si>
  <si>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</si>
  <si>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</si>
  <si>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</si>
  <si>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</si>
  <si>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</si>
  <si>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</si>
  <si>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</si>
  <si>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</si>
  <si>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</si>
  <si>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</si>
  <si>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</si>
  <si>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</si>
  <si>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</si>
  <si>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</si>
  <si>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</si>
  <si>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</si>
  <si>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</si>
  <si>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</si>
  <si>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</si>
  <si>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</si>
  <si>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</si>
  <si>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</si>
  <si>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</si>
  <si>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</si>
  <si>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</si>
  <si>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</si>
  <si>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</si>
  <si>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</si>
  <si>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</si>
  <si>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</si>
  <si>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</si>
  <si>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</si>
  <si>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</si>
  <si>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</si>
  <si>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</si>
  <si>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</si>
  <si>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</si>
  <si>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</si>
  <si>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</si>
  <si>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</si>
  <si>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</si>
  <si>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</si>
  <si>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</si>
  <si>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</si>
  <si>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</si>
  <si>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</si>
  <si>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</si>
  <si>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</si>
  <si>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</si>
  <si>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</si>
  <si>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</si>
  <si>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</si>
  <si>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</si>
  <si>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</si>
  <si>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</si>
  <si>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</si>
  <si>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</si>
  <si>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</si>
  <si>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</si>
  <si>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</si>
  <si>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</si>
  <si>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</si>
  <si>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</si>
  <si>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</si>
  <si>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</si>
  <si>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</si>
  <si>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</si>
  <si>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</si>
  <si>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</si>
  <si>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</si>
  <si>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</si>
  <si>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</si>
  <si>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</si>
  <si>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</si>
  <si>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</si>
  <si>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</si>
  <si>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</si>
  <si>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</si>
  <si>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</si>
  <si>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</si>
  <si>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</si>
  <si>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</si>
  <si>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</si>
  <si>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</si>
  <si>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</si>
  <si>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</si>
  <si>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</si>
  <si>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</si>
  <si>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</si>
  <si>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</si>
  <si>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</si>
  <si>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</si>
  <si>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</si>
  <si>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</si>
  <si>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</si>
  <si>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</si>
  <si>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</si>
  <si>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</si>
  <si>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</si>
  <si>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</si>
  <si>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</si>
  <si>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</si>
  <si>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</si>
  <si>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</si>
  <si>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</si>
  <si>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</si>
  <si>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</si>
  <si>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</si>
  <si>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</si>
  <si>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</si>
  <si>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</si>
  <si>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</si>
  <si>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</si>
  <si>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</si>
  <si>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</si>
  <si>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</si>
  <si>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</si>
  <si>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</si>
  <si>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</si>
  <si>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</si>
  <si>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</si>
  <si>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</si>
  <si>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</si>
  <si>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</si>
  <si>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</si>
  <si>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</si>
  <si>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</si>
  <si>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</si>
  <si>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</si>
  <si>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</si>
  <si>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</si>
  <si>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</si>
  <si>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</si>
  <si>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</si>
  <si>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</si>
  <si>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</si>
  <si>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</si>
  <si>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</si>
  <si>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</si>
  <si>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</si>
  <si>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</si>
  <si>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</si>
  <si>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</si>
  <si>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</si>
  <si>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</si>
  <si>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</si>
  <si>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</si>
  <si>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</si>
  <si>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</si>
  <si>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</si>
  <si>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</si>
  <si>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</si>
  <si>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</si>
  <si>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</si>
  <si>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</si>
  <si>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</si>
  <si>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</si>
  <si>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</si>
  <si>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</si>
  <si>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</si>
  <si>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</si>
  <si>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</si>
  <si>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</si>
  <si>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</si>
  <si>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</si>
  <si>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</si>
  <si>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</si>
  <si>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</si>
  <si>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</si>
  <si>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</si>
  <si>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</si>
  <si>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</si>
  <si>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</si>
  <si>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</si>
  <si>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</si>
  <si>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</si>
  <si>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</si>
  <si>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</si>
  <si>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</si>
  <si>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</si>
  <si>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</si>
  <si>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</si>
  <si>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</si>
  <si>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</si>
  <si>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</si>
  <si>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</si>
  <si>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</si>
  <si>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</si>
  <si>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</si>
  <si>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</si>
  <si>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</si>
  <si>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</si>
  <si>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</si>
  <si>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</si>
  <si>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</si>
  <si>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</si>
  <si>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</si>
  <si>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</si>
  <si>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</si>
  <si>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</si>
  <si>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</si>
  <si>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</si>
  <si>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</si>
  <si>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</si>
  <si>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</si>
  <si>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</si>
  <si>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</si>
  <si>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</si>
  <si>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</si>
  <si>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</si>
  <si>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</si>
  <si>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</si>
  <si>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</si>
  <si>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</si>
  <si>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</si>
  <si>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</si>
  <si>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</si>
  <si>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</si>
  <si>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</si>
  <si>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</si>
  <si>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</si>
  <si>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</si>
  <si>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</si>
  <si>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</si>
  <si>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</si>
  <si>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</si>
  <si>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</si>
  <si>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</si>
  <si>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</si>
  <si>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</si>
  <si>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</si>
  <si>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</si>
  <si>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</si>
  <si>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</si>
  <si>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</si>
  <si>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</si>
  <si>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</si>
  <si>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</si>
  <si>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</si>
  <si>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</si>
  <si>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</si>
  <si>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</si>
  <si>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</si>
  <si>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</si>
  <si>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</si>
  <si>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</si>
  <si>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</si>
  <si>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</si>
  <si>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</si>
  <si>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</si>
  <si>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</si>
  <si>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</si>
  <si>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</si>
  <si>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</si>
  <si>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</si>
  <si>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</si>
  <si>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</si>
  <si>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</si>
  <si>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</si>
  <si>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</si>
  <si>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</si>
  <si>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</si>
  <si>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</si>
  <si>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</si>
  <si>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</si>
  <si>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</si>
  <si>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</si>
  <si>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</si>
  <si>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</si>
  <si>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</si>
  <si>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</si>
  <si>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</si>
  <si>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</si>
  <si>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</si>
  <si>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</si>
  <si>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</si>
  <si>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</si>
  <si>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</si>
  <si>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</si>
  <si>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</si>
  <si>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</si>
  <si>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</si>
  <si>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</si>
  <si>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</si>
  <si>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</si>
  <si>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</si>
  <si>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</si>
  <si>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</si>
  <si>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</si>
  <si>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</si>
  <si>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</si>
  <si>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</si>
  <si>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</si>
  <si>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</si>
  <si>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</si>
  <si>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</si>
  <si>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</si>
  <si>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</si>
  <si>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</si>
  <si>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</si>
  <si>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</si>
  <si>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</si>
  <si>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</si>
  <si>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</si>
  <si>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</si>
  <si>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</si>
  <si>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</si>
  <si>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</si>
  <si>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</si>
  <si>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</si>
  <si>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</si>
  <si>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</si>
  <si>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</si>
  <si>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</si>
  <si>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</si>
  <si>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</si>
  <si>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</si>
  <si>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</si>
  <si>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</si>
  <si>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</si>
  <si>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</si>
  <si>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</si>
  <si>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</si>
  <si>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</si>
  <si>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</si>
  <si>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</si>
  <si>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</si>
  <si>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</si>
  <si>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</si>
  <si>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</si>
  <si>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</si>
  <si>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</si>
  <si>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</si>
  <si>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</si>
  <si>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</si>
  <si>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</si>
  <si>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</si>
  <si>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</si>
  <si>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</si>
  <si>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</si>
  <si>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</si>
  <si>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</si>
  <si>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</si>
  <si>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</si>
  <si>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</si>
  <si>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</si>
  <si>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</si>
  <si>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</si>
  <si>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</si>
  <si>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</si>
  <si>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</si>
  <si>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</si>
  <si>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</si>
  <si>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</si>
  <si>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</si>
  <si>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</si>
  <si>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</si>
  <si>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</si>
  <si>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</si>
  <si>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</si>
  <si>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</si>
  <si>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</si>
  <si>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</si>
  <si>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</si>
  <si>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</si>
  <si>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</si>
  <si>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</si>
  <si>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</si>
  <si>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</si>
  <si>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</si>
  <si>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</si>
  <si>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</si>
  <si>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</si>
  <si>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</si>
  <si>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</si>
  <si>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</si>
  <si>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</si>
  <si>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</si>
  <si>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</si>
  <si>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</si>
  <si>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</si>
  <si>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</si>
  <si>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</si>
  <si>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</si>
  <si>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</si>
  <si>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</si>
  <si>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</si>
  <si>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</si>
  <si>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</si>
  <si>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</si>
  <si>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</si>
  <si>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</si>
  <si>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</si>
  <si>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</si>
  <si>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</si>
  <si>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</si>
  <si>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</si>
  <si>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</si>
  <si>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</si>
  <si>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</si>
  <si>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</si>
  <si>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</si>
  <si>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</si>
  <si>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</si>
  <si>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</si>
  <si>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</si>
  <si>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</si>
  <si>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</si>
  <si>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</si>
  <si>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</si>
  <si>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</si>
  <si>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</si>
  <si>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</si>
  <si>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</si>
  <si>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</si>
  <si>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</si>
  <si>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</si>
  <si>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</si>
  <si>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</si>
  <si>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</si>
  <si>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</si>
  <si>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</si>
  <si>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</si>
  <si>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</si>
  <si>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</si>
  <si>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</si>
  <si>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</si>
  <si>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</si>
  <si>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</si>
  <si>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</si>
  <si>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</si>
  <si>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</si>
  <si>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</si>
  <si>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</si>
  <si>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</si>
  <si>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</si>
  <si>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</si>
  <si>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</si>
  <si>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</si>
  <si>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</si>
  <si>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</si>
  <si>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</si>
  <si>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</si>
  <si>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</si>
  <si>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</si>
  <si>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</si>
  <si>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</si>
  <si>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</si>
  <si>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</si>
  <si>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</si>
  <si>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</si>
  <si>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</si>
  <si>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</si>
  <si>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</si>
  <si>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</si>
  <si>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</si>
  <si>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</si>
  <si>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</si>
  <si>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</si>
  <si>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</si>
  <si>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</si>
  <si>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</si>
  <si>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</si>
  <si>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</si>
  <si>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</si>
  <si>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</si>
  <si>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</si>
  <si>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</si>
  <si>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</si>
  <si>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</si>
  <si>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</si>
  <si>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</si>
  <si>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</si>
  <si>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</si>
  <si>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</si>
  <si>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</si>
  <si>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</si>
  <si>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</si>
  <si>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</si>
  <si>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</si>
  <si>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</si>
  <si>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</si>
  <si>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</si>
  <si>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</si>
  <si>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</si>
  <si>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</si>
  <si>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</si>
  <si>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</si>
  <si>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</si>
  <si>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</si>
  <si>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</si>
  <si>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</si>
  <si>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</si>
  <si>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</si>
  <si>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</si>
  <si>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</si>
  <si>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</si>
  <si>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</si>
  <si>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</si>
  <si>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</si>
  <si>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</si>
  <si>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</si>
  <si>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</si>
  <si>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</si>
  <si>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</si>
  <si>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</si>
  <si>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</si>
  <si>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</si>
  <si>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</si>
  <si>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</si>
  <si>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</si>
  <si>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</si>
  <si>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</si>
  <si>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</si>
  <si>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</si>
  <si>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</si>
  <si>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</si>
  <si>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</si>
  <si>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</si>
  <si>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</si>
  <si>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</si>
  <si>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</si>
  <si>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</si>
  <si>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</si>
  <si>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</si>
  <si>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</si>
  <si>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</si>
  <si>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</si>
  <si>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</si>
  <si>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</si>
  <si>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</si>
  <si>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</si>
  <si>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</si>
  <si>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</si>
  <si>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</si>
  <si>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</si>
  <si>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</si>
  <si>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</si>
  <si>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</si>
  <si>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</si>
  <si>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</si>
  <si>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</si>
  <si>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</si>
  <si>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</si>
  <si>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</si>
  <si>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</si>
  <si>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</si>
  <si>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</si>
  <si>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</si>
  <si>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</si>
  <si>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</si>
  <si>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</si>
  <si>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</si>
  <si>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</si>
  <si>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</si>
  <si>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</si>
  <si>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</si>
  <si>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</si>
  <si>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</si>
  <si>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</si>
  <si>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</si>
  <si>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</si>
  <si>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</si>
  <si>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</si>
  <si>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</si>
  <si>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</si>
  <si>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</si>
  <si>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</si>
  <si>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</si>
  <si>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</si>
  <si>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</si>
  <si>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</si>
  <si>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</si>
  <si>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</si>
  <si>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</si>
  <si>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</si>
  <si>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</si>
  <si>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</si>
  <si>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</si>
  <si>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</si>
  <si>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</si>
  <si>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</si>
  <si>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</si>
  <si>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</si>
  <si>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</si>
  <si>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</si>
  <si>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</si>
  <si>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</si>
  <si>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</si>
  <si>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</si>
  <si>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</si>
  <si>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</si>
  <si>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</si>
  <si>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</si>
  <si>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</si>
  <si>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</si>
  <si>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</si>
  <si>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</si>
  <si>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</si>
  <si>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</si>
  <si>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</si>
  <si>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</si>
  <si>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</si>
  <si>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</si>
  <si>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</si>
  <si>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</si>
  <si>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</si>
  <si>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</si>
  <si>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</si>
  <si>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</si>
  <si>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</si>
  <si>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</si>
  <si>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</si>
  <si>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</si>
  <si>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</si>
  <si>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</si>
  <si>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</si>
  <si>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</si>
  <si>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</si>
  <si>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</si>
  <si>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</si>
  <si>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</si>
  <si>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</si>
  <si>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</si>
  <si>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</si>
  <si>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</si>
  <si>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</si>
  <si>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</si>
  <si>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</si>
  <si>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</si>
  <si>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</si>
  <si>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</si>
  <si>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</si>
  <si>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</si>
  <si>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</si>
  <si>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</si>
  <si>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</si>
  <si>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</si>
  <si>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</si>
  <si>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</si>
  <si>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</si>
  <si>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</si>
  <si>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</si>
  <si>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</si>
  <si>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</si>
  <si>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</si>
  <si>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</si>
  <si>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</si>
  <si>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</si>
  <si>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</si>
  <si>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</si>
  <si>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</si>
  <si>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</si>
  <si>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</si>
  <si>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</si>
  <si>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</si>
  <si>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</si>
  <si>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</si>
  <si>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</si>
  <si>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</si>
  <si>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</si>
  <si>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</si>
  <si>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</si>
  <si>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</si>
  <si>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</si>
  <si>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</si>
  <si>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</si>
  <si>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</si>
  <si>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</si>
  <si>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</si>
  <si>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</si>
  <si>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</si>
  <si>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</si>
  <si>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</si>
  <si>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</si>
  <si>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</si>
  <si>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</si>
  <si>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</si>
  <si>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</si>
  <si>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</si>
  <si>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</si>
  <si>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</si>
  <si>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</si>
  <si>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</si>
  <si>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</si>
  <si>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</si>
  <si>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</si>
  <si>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</si>
  <si>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</si>
  <si>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</si>
  <si>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</si>
  <si>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</si>
  <si>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</si>
  <si>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</si>
  <si>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</si>
  <si>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</si>
  <si>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</si>
  <si>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</si>
  <si>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</si>
  <si>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</si>
  <si>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</si>
  <si>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</si>
  <si>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</si>
  <si>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</si>
  <si>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</si>
  <si>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</si>
  <si>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</si>
  <si>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</si>
  <si>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</si>
  <si>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</si>
  <si>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</si>
  <si>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</si>
  <si>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</si>
  <si>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</si>
  <si>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</si>
  <si>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</si>
  <si>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</si>
  <si>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</si>
  <si>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</si>
  <si>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</si>
  <si>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</si>
  <si>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</si>
  <si>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</si>
  <si>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</si>
  <si>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</si>
  <si>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</si>
  <si>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</si>
  <si>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</si>
  <si>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</si>
  <si>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</si>
  <si>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</si>
  <si>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</si>
  <si>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</si>
  <si>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</si>
  <si>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</si>
  <si>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</si>
  <si>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</si>
  <si>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</si>
  <si>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</si>
  <si>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</si>
  <si>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</si>
  <si>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</si>
  <si>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</si>
  <si>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</si>
  <si>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</si>
  <si>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</si>
  <si>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</si>
  <si>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</si>
  <si>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</si>
  <si>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</si>
  <si>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</si>
  <si>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</si>
  <si>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</si>
  <si>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</si>
  <si>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</si>
  <si>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</si>
  <si>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</si>
  <si>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</si>
  <si>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</si>
  <si>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</si>
  <si>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</si>
  <si>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</si>
  <si>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</si>
  <si>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</si>
  <si>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</si>
  <si>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</si>
  <si>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</si>
  <si>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</si>
  <si>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</si>
  <si>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</si>
  <si>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</si>
  <si>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</si>
  <si>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</si>
  <si>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</si>
  <si>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</si>
  <si>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</si>
  <si>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</si>
  <si>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</si>
  <si>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</si>
  <si>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</si>
  <si>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</si>
  <si>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</si>
  <si>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</si>
  <si>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</si>
  <si>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</si>
  <si>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</si>
  <si>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</si>
  <si>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</si>
  <si>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</si>
  <si>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</si>
  <si>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</si>
  <si>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</si>
  <si>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</si>
  <si>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</si>
  <si>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</si>
  <si>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</si>
  <si>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</si>
  <si>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</si>
  <si>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</si>
  <si>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</si>
  <si>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</si>
  <si>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</si>
  <si>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</si>
  <si>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</si>
  <si>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</si>
  <si>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</si>
  <si>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</si>
  <si>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</si>
  <si>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</si>
  <si>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</si>
  <si>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</si>
  <si>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</si>
  <si>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</si>
  <si>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</si>
  <si>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</si>
  <si>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</si>
  <si>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</si>
  <si>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</si>
  <si>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</si>
  <si>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</si>
  <si>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</si>
  <si>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</si>
  <si>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</si>
  <si>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</si>
  <si>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</si>
  <si>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</si>
  <si>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</si>
  <si>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</si>
  <si>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</si>
  <si>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</si>
  <si>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</si>
  <si>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</si>
  <si>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</si>
  <si>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</si>
  <si>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</si>
  <si>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</si>
  <si>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</si>
  <si>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</si>
  <si>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</si>
  <si>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</si>
  <si>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</si>
  <si>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</si>
  <si>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</si>
  <si>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</si>
  <si>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</si>
  <si>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</si>
  <si>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</si>
  <si>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</si>
  <si>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</si>
  <si>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</si>
  <si>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</si>
  <si>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</si>
  <si>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</si>
  <si>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</si>
  <si>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</si>
  <si>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</si>
  <si>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</si>
  <si>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</si>
  <si>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</si>
  <si>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</si>
  <si>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</si>
  <si>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</si>
  <si>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</si>
  <si>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</si>
  <si>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</si>
  <si>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</si>
  <si>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</si>
  <si>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</si>
  <si>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</si>
  <si>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</si>
  <si>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</si>
  <si>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</si>
  <si>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</si>
  <si>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</si>
  <si>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</si>
  <si>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</si>
  <si>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</si>
  <si>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</si>
  <si>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</si>
  <si>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</si>
  <si>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</si>
  <si>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</si>
  <si>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</si>
  <si>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</si>
  <si>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</si>
  <si>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</si>
  <si>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</si>
  <si>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</si>
  <si>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</si>
  <si>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</si>
  <si>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</si>
  <si>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</si>
  <si>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</si>
  <si>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</si>
  <si>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</si>
  <si>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</si>
  <si>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</si>
  <si>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</si>
  <si>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</si>
  <si>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</si>
  <si>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</si>
  <si>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</si>
  <si>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</si>
  <si>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</si>
  <si>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</si>
  <si>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</si>
  <si>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</si>
  <si>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</si>
  <si>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</si>
  <si>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</si>
  <si>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</si>
  <si>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</si>
  <si>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</si>
  <si>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</si>
  <si>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</si>
  <si>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</si>
  <si>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</si>
  <si>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</si>
  <si>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</si>
  <si>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</si>
  <si>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</si>
  <si>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</si>
  <si>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</si>
  <si>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</si>
  <si>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</si>
  <si>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</si>
  <si>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</si>
  <si>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</si>
  <si>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</si>
  <si>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</si>
  <si>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</si>
  <si>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</si>
  <si>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</si>
  <si>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</si>
  <si>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</si>
  <si>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</si>
  <si>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</si>
  <si>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</si>
  <si>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</si>
  <si>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</si>
  <si>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</si>
  <si>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</si>
  <si>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</si>
  <si>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</si>
  <si>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</si>
  <si>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</si>
  <si>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</si>
  <si>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</si>
  <si>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</si>
  <si>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</si>
  <si>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</si>
  <si>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</si>
  <si>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</si>
  <si>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</si>
  <si>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</si>
  <si>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</si>
  <si>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</si>
  <si>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</si>
  <si>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</si>
  <si>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</si>
  <si>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</si>
  <si>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</si>
  <si>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</si>
  <si>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</si>
  <si>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</si>
  <si>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</si>
  <si>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</si>
  <si>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</si>
  <si>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</si>
  <si>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</si>
  <si>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</si>
  <si>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</si>
  <si>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</si>
  <si>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</si>
  <si>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</si>
  <si>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</si>
  <si>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</si>
  <si>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</si>
  <si>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</si>
  <si>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</si>
  <si>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</si>
  <si>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</si>
  <si>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</si>
  <si>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</si>
  <si>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</si>
  <si>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</si>
  <si>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</si>
  <si>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</si>
  <si>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</si>
  <si>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</si>
  <si>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</si>
  <si>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</si>
  <si>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</si>
  <si>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</si>
  <si>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</si>
  <si>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</si>
  <si>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</si>
  <si>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</si>
  <si>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</si>
  <si>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</si>
  <si>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</si>
  <si>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</si>
  <si>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</si>
  <si>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</si>
  <si>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</si>
  <si>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</si>
  <si>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</si>
  <si>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</si>
  <si>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</si>
  <si>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</si>
  <si>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</si>
  <si>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</si>
  <si>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</si>
  <si>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</si>
  <si>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</si>
  <si>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</si>
  <si>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</si>
  <si>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</si>
  <si>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</si>
  <si>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</si>
  <si>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</si>
  <si>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</si>
  <si>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</si>
  <si>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</si>
  <si>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</si>
  <si>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</si>
  <si>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</si>
  <si>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</si>
  <si>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</si>
  <si>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</si>
  <si>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</si>
  <si>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</si>
  <si>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</si>
  <si>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</si>
  <si>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</si>
  <si>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</si>
  <si>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</si>
  <si>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</si>
  <si>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</si>
  <si>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</si>
  <si>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</si>
  <si>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</si>
  <si>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</si>
  <si>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</si>
  <si>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</si>
  <si>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</si>
  <si>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</si>
  <si>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</si>
  <si>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</si>
  <si>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</si>
  <si>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</si>
  <si>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</si>
  <si>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</si>
  <si>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</si>
  <si>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</si>
  <si>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</si>
  <si>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</si>
  <si>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</si>
  <si>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</si>
  <si>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</si>
  <si>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</si>
  <si>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</si>
  <si>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</si>
  <si>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</si>
  <si>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</si>
  <si>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</si>
  <si>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</si>
  <si>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</si>
  <si>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</si>
  <si>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</si>
  <si>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</si>
  <si>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</si>
  <si>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</si>
  <si>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</si>
  <si>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</si>
  <si>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</si>
  <si>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</si>
  <si>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</si>
  <si>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</si>
  <si>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</si>
  <si>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</si>
  <si>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</si>
  <si>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</si>
  <si>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</si>
  <si>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</si>
  <si>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</si>
  <si>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</si>
  <si>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</si>
  <si>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</si>
  <si>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</si>
  <si>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</si>
  <si>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</si>
  <si>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</si>
  <si>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</si>
  <si>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</si>
  <si>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</si>
  <si>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</si>
  <si>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</si>
  <si>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</si>
  <si>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</si>
  <si>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</si>
  <si>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</si>
  <si>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</si>
  <si>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</si>
  <si>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</si>
  <si>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</si>
  <si>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</si>
  <si>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</si>
  <si>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</si>
  <si>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</si>
  <si>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</si>
  <si>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</si>
  <si>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</si>
  <si>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</si>
  <si>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</si>
  <si>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</si>
  <si>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</si>
  <si>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</si>
  <si>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</si>
  <si>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</si>
  <si>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</si>
  <si>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</si>
  <si>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</si>
  <si>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</si>
  <si>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</si>
  <si>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</si>
  <si>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</si>
  <si>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</si>
  <si>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</si>
  <si>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</si>
  <si>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</si>
  <si>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</si>
  <si>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</si>
  <si>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</si>
  <si>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</si>
  <si>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</si>
  <si>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</si>
  <si>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</si>
  <si>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</si>
  <si>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</si>
  <si>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</si>
  <si>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</si>
  <si>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</si>
  <si>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</si>
  <si>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</si>
  <si>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</si>
  <si>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</si>
  <si>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</si>
  <si>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</si>
  <si>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</si>
  <si>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</si>
  <si>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</si>
  <si>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</si>
  <si>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</si>
  <si>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</si>
  <si>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</si>
  <si>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</si>
  <si>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</si>
  <si>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</si>
  <si>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</si>
  <si>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</si>
  <si>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</si>
  <si>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</si>
  <si>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</si>
  <si>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</si>
  <si>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</si>
  <si>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</si>
  <si>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</si>
  <si>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</si>
  <si>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</si>
  <si>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</si>
  <si>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</si>
  <si>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</si>
  <si>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</si>
  <si>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</si>
  <si>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</si>
  <si>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</si>
  <si>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</si>
  <si>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</si>
  <si>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</si>
  <si>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</si>
  <si>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</si>
  <si>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</si>
  <si>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</si>
  <si>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</si>
  <si>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</si>
  <si>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</si>
  <si>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</si>
  <si>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</si>
  <si>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</si>
  <si>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</si>
  <si>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</si>
  <si>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</si>
  <si>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</si>
  <si>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</si>
  <si>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</si>
  <si>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</si>
  <si>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</si>
  <si>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</si>
  <si>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</si>
  <si>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</si>
  <si>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</si>
  <si>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</si>
  <si>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</si>
  <si>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</si>
  <si>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</si>
  <si>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</si>
  <si>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</si>
  <si>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</si>
  <si>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</si>
  <si>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</si>
  <si>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</si>
  <si>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</si>
  <si>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</si>
  <si>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</si>
  <si>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</si>
  <si>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</si>
  <si>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</si>
  <si>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</si>
  <si>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</si>
  <si>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</si>
  <si>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</si>
  <si>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</si>
  <si>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</si>
  <si>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</si>
  <si>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</si>
  <si>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</si>
  <si>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</si>
  <si>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</si>
  <si>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</si>
  <si>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</si>
  <si>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</si>
  <si>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</si>
  <si>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</si>
  <si>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</si>
  <si>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</si>
  <si>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</si>
  <si>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</si>
  <si>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</si>
  <si>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</si>
  <si>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</si>
  <si>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</si>
  <si>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</si>
  <si>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</si>
  <si>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</si>
  <si>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</si>
  <si>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</si>
  <si>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</si>
  <si>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</si>
  <si>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</si>
  <si>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</si>
  <si>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</si>
  <si>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</si>
  <si>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</si>
  <si>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</si>
  <si>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</si>
  <si>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</si>
  <si>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</si>
  <si>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</si>
  <si>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</si>
  <si>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</si>
  <si>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</si>
  <si>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</si>
  <si>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</si>
  <si>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</si>
  <si>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</si>
  <si>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</si>
  <si>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</si>
  <si>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</si>
  <si>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</si>
  <si>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</si>
  <si>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</si>
  <si>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</si>
  <si>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</si>
  <si>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</si>
  <si>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</si>
  <si>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</si>
  <si>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</si>
  <si>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</si>
  <si>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</si>
  <si>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</si>
  <si>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</si>
  <si>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</si>
  <si>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</si>
  <si>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</si>
  <si>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</si>
  <si>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</si>
  <si>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</si>
  <si>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</si>
  <si>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</si>
  <si>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</si>
  <si>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</si>
  <si>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</si>
  <si>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</si>
  <si>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</si>
  <si>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</si>
  <si>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</si>
  <si>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</si>
  <si>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</si>
  <si>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</si>
  <si>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</si>
  <si>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</si>
  <si>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</si>
  <si>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</si>
  <si>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</si>
  <si>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</si>
  <si>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</si>
  <si>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</si>
  <si>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</si>
  <si>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</si>
  <si>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</si>
  <si>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</si>
  <si>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</si>
  <si>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</si>
  <si>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</si>
  <si>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</si>
  <si>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</si>
  <si>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</si>
  <si>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</si>
  <si>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</si>
  <si>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</si>
  <si>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</si>
  <si>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</si>
  <si>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</si>
  <si>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</si>
  <si>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</si>
  <si>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</si>
  <si>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</si>
  <si>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</si>
  <si>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</si>
  <si>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</si>
  <si>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</si>
  <si>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</si>
  <si>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</si>
  <si>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</si>
  <si>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</si>
  <si>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</si>
  <si>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</si>
  <si>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</si>
  <si>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</si>
  <si>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</si>
  <si>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</si>
  <si>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</si>
  <si>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</si>
  <si>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</si>
  <si>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</si>
  <si>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</si>
  <si>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</si>
  <si>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</si>
  <si>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</si>
  <si>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</si>
  <si>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</si>
  <si>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</si>
  <si>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</si>
  <si>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</si>
  <si>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</si>
  <si>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</si>
  <si>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</si>
  <si>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</si>
  <si>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</si>
  <si>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</si>
  <si>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</si>
  <si>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</si>
  <si>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</si>
  <si>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</si>
  <si>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</si>
  <si>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</si>
  <si>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</si>
  <si>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</si>
  <si>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</si>
  <si>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</si>
  <si>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</si>
  <si>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</si>
  <si>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</si>
  <si>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</si>
  <si>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</si>
  <si>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</si>
  <si>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</si>
  <si>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</si>
  <si>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</si>
  <si>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</si>
  <si>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</si>
  <si>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</si>
  <si>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</si>
  <si>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</si>
  <si>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</si>
  <si>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</si>
  <si>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</si>
  <si>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</si>
  <si>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</si>
  <si>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</si>
  <si>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</si>
  <si>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</si>
  <si>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</si>
  <si>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</si>
  <si>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</si>
  <si>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</si>
  <si>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</si>
  <si>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</si>
  <si>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</si>
  <si>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</si>
  <si>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</si>
  <si>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</si>
  <si>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</si>
  <si>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</si>
  <si>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</si>
  <si>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</si>
  <si>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</si>
  <si>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</si>
  <si>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</si>
  <si>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</si>
  <si>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</si>
  <si>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</si>
  <si>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</si>
  <si>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</si>
  <si>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</si>
  <si>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</si>
  <si>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</si>
  <si>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</si>
  <si>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</si>
  <si>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</si>
  <si>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</si>
  <si>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</si>
  <si>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</si>
  <si>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</si>
  <si>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</si>
  <si>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</si>
  <si>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</si>
  <si>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</si>
  <si>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</si>
  <si>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</si>
  <si>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</si>
  <si>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</si>
  <si>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</si>
  <si>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</si>
  <si>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</si>
  <si>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</si>
  <si>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</si>
  <si>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</si>
  <si>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</si>
  <si>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</si>
  <si>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</si>
  <si>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</si>
  <si>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</si>
  <si>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</si>
  <si>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</si>
  <si>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</si>
  <si>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</si>
  <si>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</si>
  <si>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</si>
  <si>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</si>
  <si>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</si>
  <si>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</si>
  <si>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</si>
  <si>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</si>
  <si>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</si>
  <si>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</si>
  <si>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</si>
  <si>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</si>
  <si>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</si>
  <si>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</si>
  <si>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</si>
  <si>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</si>
  <si>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</si>
  <si>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</si>
  <si>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</si>
  <si>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</si>
  <si>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</si>
  <si>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</si>
  <si>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</si>
  <si>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</si>
  <si>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</si>
  <si>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</si>
  <si>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</si>
  <si>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</si>
  <si>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</si>
  <si>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</si>
  <si>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</si>
  <si>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</si>
  <si>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</si>
  <si>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</si>
  <si>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</si>
  <si>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</si>
  <si>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</si>
  <si>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</si>
  <si>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</si>
  <si>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</si>
  <si>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</si>
  <si>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</si>
  <si>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</si>
  <si>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</si>
  <si>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</si>
  <si>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</si>
  <si>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</si>
  <si>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</si>
  <si>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</si>
  <si>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</si>
  <si>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</si>
  <si>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</si>
  <si>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</si>
  <si>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</si>
  <si>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</si>
  <si>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</si>
  <si>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</si>
  <si>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</si>
  <si>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</si>
  <si>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</si>
  <si>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</si>
  <si>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</si>
  <si>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</si>
  <si>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</si>
  <si>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</si>
  <si>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</si>
  <si>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</si>
  <si>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</si>
  <si>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</si>
  <si>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</si>
  <si>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</si>
  <si>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</si>
  <si>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</si>
  <si>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</si>
  <si>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</si>
  <si>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</si>
  <si>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</si>
  <si>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</si>
  <si>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</si>
  <si>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</si>
  <si>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</si>
  <si>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</si>
  <si>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</si>
  <si>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</si>
  <si>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</si>
  <si>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</si>
  <si>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</si>
  <si>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</si>
  <si>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</si>
  <si>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</si>
  <si>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</si>
  <si>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</si>
  <si>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</si>
  <si>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</si>
  <si>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</si>
  <si>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</si>
  <si>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</si>
  <si>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</si>
  <si>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</si>
  <si>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</si>
  <si>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</si>
  <si>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</si>
  <si>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</si>
  <si>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</si>
  <si>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</si>
  <si>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</si>
  <si>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</si>
  <si>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</si>
  <si>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</si>
  <si>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</si>
  <si>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</si>
  <si>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</si>
  <si>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</si>
  <si>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</si>
  <si>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</si>
  <si>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</si>
  <si>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</si>
  <si>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</si>
  <si>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</si>
  <si>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</si>
  <si>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</si>
  <si>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</si>
  <si>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</si>
  <si>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</si>
  <si>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</si>
  <si>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</si>
  <si>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</si>
  <si>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</si>
  <si>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</si>
  <si>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</si>
  <si>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</si>
  <si>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</si>
  <si>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</si>
  <si>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</si>
  <si>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</si>
  <si>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</si>
  <si>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</si>
  <si>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</si>
  <si>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</si>
  <si>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</si>
  <si>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</si>
  <si>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</si>
  <si>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</si>
  <si>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</si>
  <si>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</si>
  <si>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</si>
  <si>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</si>
  <si>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</si>
  <si>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</si>
  <si>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</si>
  <si>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</si>
  <si>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</si>
  <si>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</si>
  <si>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</si>
  <si>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</si>
  <si>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</si>
  <si>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</si>
  <si>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</si>
  <si>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</si>
  <si>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</si>
  <si>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</si>
  <si>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</si>
  <si>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</si>
  <si>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</si>
  <si>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</si>
  <si>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</si>
  <si>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</si>
  <si>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</si>
  <si>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</si>
  <si>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</si>
  <si>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</si>
  <si>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</si>
  <si>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</si>
  <si>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</si>
  <si>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</si>
  <si>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</si>
  <si>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</si>
  <si>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</si>
  <si>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</si>
  <si>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</si>
  <si>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</si>
  <si>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</si>
  <si>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</si>
  <si>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</si>
  <si>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</si>
  <si>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</si>
  <si>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</si>
  <si>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</si>
  <si>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</si>
  <si>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</si>
  <si>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</si>
  <si>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</si>
  <si>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</si>
  <si>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</si>
  <si>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</si>
  <si>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</si>
  <si>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</si>
  <si>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</si>
  <si>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</si>
  <si>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</si>
  <si>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</si>
  <si>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</si>
  <si>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</si>
  <si>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</si>
  <si>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</si>
  <si>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</si>
  <si>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</si>
  <si>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</si>
  <si>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</si>
  <si>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</si>
  <si>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</si>
  <si>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</si>
  <si>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</si>
  <si>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</si>
  <si>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</si>
  <si>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</si>
  <si>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</si>
  <si>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</si>
  <si>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</si>
  <si>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</si>
  <si>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</si>
  <si>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</si>
  <si>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</si>
  <si>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</si>
  <si>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</si>
  <si>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</si>
  <si>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</si>
  <si>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</si>
  <si>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</si>
  <si>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</si>
  <si>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</si>
  <si>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</si>
  <si>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</si>
  <si>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</si>
  <si>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</si>
  <si>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</si>
  <si>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</si>
  <si>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</si>
  <si>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</si>
  <si>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</si>
  <si>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</si>
  <si>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</si>
  <si>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</si>
  <si>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</si>
  <si>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</si>
  <si>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</si>
  <si>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</si>
  <si>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</si>
  <si>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</si>
  <si>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</si>
  <si>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</si>
  <si>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</si>
  <si>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</si>
  <si>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</si>
  <si>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</si>
  <si>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</si>
  <si>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</si>
  <si>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</si>
  <si>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</si>
  <si>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</si>
  <si>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</si>
  <si>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</si>
  <si>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</si>
  <si>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</si>
  <si>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</si>
  <si>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</si>
  <si>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</si>
  <si>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</si>
  <si>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</si>
  <si>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</si>
  <si>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</si>
  <si>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</si>
  <si>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</si>
  <si>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</si>
  <si>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</si>
  <si>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</si>
  <si>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</si>
  <si>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</si>
  <si>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</si>
  <si>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</si>
  <si>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</si>
  <si>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</si>
  <si>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</si>
  <si>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</si>
  <si>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</si>
  <si>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</si>
  <si>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</si>
  <si>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</si>
  <si>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</si>
  <si>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</si>
  <si>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</si>
  <si>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</si>
  <si>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</si>
  <si>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</si>
  <si>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</si>
  <si>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</si>
  <si>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</si>
  <si>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</si>
  <si>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</si>
  <si>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</si>
  <si>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</si>
  <si>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</si>
  <si>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</si>
  <si>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</si>
  <si>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</si>
  <si>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</si>
  <si>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</si>
  <si>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</si>
  <si>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</si>
  <si>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</si>
  <si>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</si>
  <si>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</si>
  <si>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</si>
  <si>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</si>
  <si>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</si>
  <si>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</si>
  <si>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</si>
  <si>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</si>
  <si>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</si>
  <si>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</si>
  <si>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</si>
  <si>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</si>
  <si>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</si>
  <si>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</si>
  <si>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</si>
  <si>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</si>
  <si>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</si>
  <si>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</si>
  <si>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</si>
  <si>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</si>
  <si>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</si>
  <si>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</si>
  <si>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</si>
  <si>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</si>
  <si>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</si>
  <si>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</si>
  <si>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</si>
  <si>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</si>
  <si>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</si>
  <si>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</si>
  <si>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</si>
  <si>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</si>
  <si>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</si>
  <si>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</si>
  <si>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</si>
  <si>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</si>
  <si>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</si>
  <si>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</si>
  <si>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</si>
  <si>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</si>
  <si>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</si>
  <si>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</si>
  <si>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</si>
  <si>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</si>
  <si>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</si>
  <si>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</si>
  <si>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</si>
  <si>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</si>
  <si>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</si>
  <si>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</si>
  <si>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</si>
  <si>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</si>
  <si>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</si>
  <si>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</si>
  <si>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</si>
  <si>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</si>
  <si>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</si>
  <si>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</si>
  <si>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</si>
  <si>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</si>
  <si>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</si>
  <si>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</si>
  <si>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</si>
  <si>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</si>
  <si>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</si>
  <si>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</si>
  <si>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</si>
  <si>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</si>
  <si>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</si>
  <si>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</si>
  <si>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</si>
  <si>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</si>
  <si>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</si>
  <si>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</si>
  <si>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</si>
  <si>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</si>
  <si>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</si>
  <si>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</si>
  <si>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</si>
  <si>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</si>
  <si>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</si>
  <si>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</si>
  <si>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</si>
  <si>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</si>
  <si>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</si>
  <si>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</si>
  <si>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</si>
  <si>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</si>
  <si>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</si>
  <si>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</si>
  <si>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</si>
  <si>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</si>
  <si>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</si>
  <si>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</si>
  <si>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</si>
  <si>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</si>
  <si>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</si>
  <si>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</si>
  <si>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</si>
  <si>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</si>
  <si>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</si>
  <si>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</si>
  <si>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</si>
  <si>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</si>
  <si>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</si>
  <si>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</si>
  <si>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</si>
  <si>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</si>
  <si>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</si>
  <si>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</si>
  <si>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</si>
  <si>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</si>
  <si>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</si>
  <si>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</si>
  <si>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</si>
  <si>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</si>
  <si>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</si>
  <si>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</si>
  <si>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</si>
  <si>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</si>
  <si>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</si>
  <si>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</si>
  <si>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</si>
  <si>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</si>
  <si>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</si>
  <si>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</si>
  <si>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</si>
  <si>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</si>
  <si>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</si>
  <si>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</si>
  <si>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</si>
  <si>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</si>
  <si>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</si>
  <si>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</si>
  <si>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</si>
  <si>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</si>
  <si>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</si>
  <si>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</si>
  <si>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</si>
  <si>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</si>
  <si>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</si>
  <si>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</si>
  <si>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</si>
  <si>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</si>
  <si>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</si>
  <si>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</si>
  <si>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</si>
  <si>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</si>
  <si>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</si>
  <si>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</si>
  <si>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</si>
  <si>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</si>
  <si>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</si>
  <si>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</si>
  <si>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</si>
  <si>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</si>
  <si>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</si>
  <si>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</si>
  <si>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</si>
  <si>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</si>
  <si>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</si>
  <si>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</si>
  <si>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</si>
  <si>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</si>
  <si>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</si>
  <si>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</si>
  <si>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</si>
  <si>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</si>
  <si>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</si>
  <si>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</si>
  <si>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</si>
  <si>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</si>
  <si>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</si>
  <si>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</si>
  <si>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</si>
  <si>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</si>
  <si>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</si>
  <si>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</si>
  <si>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</si>
  <si>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</si>
  <si>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</si>
  <si>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</si>
  <si>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</si>
  <si>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</si>
  <si>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</si>
  <si>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</si>
  <si>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</si>
  <si>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</si>
  <si>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</si>
  <si>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</si>
  <si>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</si>
  <si>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</si>
  <si>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</si>
  <si>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</si>
  <si>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</si>
  <si>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</si>
  <si>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</si>
  <si>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</si>
  <si>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</si>
  <si>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</si>
  <si>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</si>
  <si>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</si>
  <si>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</si>
  <si>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</si>
  <si>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</si>
  <si>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</si>
  <si>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</si>
  <si>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</si>
  <si>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</si>
  <si>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</si>
  <si>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</si>
  <si>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</si>
  <si>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</si>
  <si>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</si>
  <si>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</si>
  <si>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</si>
  <si>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</si>
  <si>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</si>
  <si>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</si>
  <si>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</si>
  <si>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</si>
  <si>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</si>
  <si>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</si>
  <si>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</si>
  <si>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</si>
  <si>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</si>
  <si>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</si>
  <si>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</si>
  <si>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</si>
  <si>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</si>
  <si>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</si>
  <si>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</si>
  <si>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</si>
  <si>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</si>
  <si>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</si>
  <si>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</si>
  <si>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</si>
  <si>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</si>
  <si>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</si>
  <si>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</si>
  <si>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</si>
  <si>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</si>
  <si>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</si>
  <si>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</si>
  <si>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</si>
  <si>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</si>
  <si>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</si>
  <si>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</si>
  <si>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</si>
  <si>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</si>
  <si>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</si>
  <si>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</si>
  <si>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</si>
  <si>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</si>
  <si>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</si>
  <si>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</si>
  <si>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</si>
  <si>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</si>
  <si>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</si>
  <si>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</si>
  <si>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</si>
  <si>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</si>
  <si>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</si>
  <si>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</si>
  <si>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</si>
  <si>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</si>
  <si>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</si>
  <si>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</si>
  <si>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</si>
  <si>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</si>
  <si>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</si>
  <si>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</si>
  <si>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</si>
  <si>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</si>
  <si>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</si>
  <si>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</si>
  <si>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</si>
  <si>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</si>
  <si>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</si>
  <si>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</si>
  <si>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</si>
  <si>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</si>
  <si>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</si>
  <si>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</si>
  <si>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</si>
  <si>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</si>
  <si>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</si>
  <si>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</si>
  <si>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</si>
  <si>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</si>
  <si>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</si>
  <si>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</si>
  <si>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</si>
  <si>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</si>
  <si>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</si>
  <si>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</si>
  <si>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</si>
  <si>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</si>
  <si>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</si>
  <si>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</si>
  <si>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</si>
  <si>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</si>
  <si>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</si>
  <si>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</si>
  <si>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</si>
  <si>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</si>
  <si>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</si>
  <si>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</si>
  <si>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</si>
  <si>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</si>
  <si>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</si>
  <si>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</si>
  <si>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</si>
  <si>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</si>
  <si>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</si>
  <si>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</si>
  <si>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</si>
  <si>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</si>
  <si>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</si>
  <si>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</si>
  <si>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</si>
  <si>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</si>
  <si>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</si>
  <si>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</si>
  <si>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</si>
  <si>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</si>
  <si>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</si>
  <si>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</si>
  <si>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</si>
  <si>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</si>
  <si>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</si>
  <si>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</si>
  <si>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</si>
  <si>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</si>
  <si>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</si>
  <si>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</si>
  <si>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</si>
  <si>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</si>
  <si>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</si>
  <si>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</si>
  <si>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</si>
  <si>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</si>
  <si>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</si>
  <si>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</si>
  <si>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</si>
  <si>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</si>
  <si>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</si>
  <si>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</si>
  <si>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</si>
  <si>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</si>
  <si>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</si>
  <si>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</si>
  <si>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</si>
  <si>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</si>
  <si>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</si>
  <si>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</si>
  <si>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</si>
  <si>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</si>
  <si>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</si>
  <si>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</si>
  <si>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</si>
  <si>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</si>
  <si>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</si>
  <si>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</si>
  <si>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</si>
  <si>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</si>
  <si>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</si>
  <si>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</si>
  <si>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</si>
  <si>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</si>
  <si>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</si>
  <si>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</si>
  <si>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</si>
  <si>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</si>
  <si>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</si>
  <si>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</si>
  <si>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</si>
  <si>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</si>
  <si>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</si>
  <si>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</si>
  <si>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</si>
  <si>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</si>
  <si>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</si>
  <si>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</si>
  <si>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</si>
  <si>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</si>
  <si>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</si>
  <si>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</si>
  <si>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</si>
  <si>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</si>
  <si>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</si>
  <si>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</si>
  <si>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</si>
  <si>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</si>
  <si>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</si>
  <si>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</si>
  <si>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</si>
  <si>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</si>
  <si>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</si>
  <si>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</si>
  <si>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</si>
  <si>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</si>
  <si>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</si>
  <si>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</si>
  <si>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</si>
  <si>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</si>
  <si>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</si>
  <si>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</si>
  <si>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</si>
  <si>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</si>
  <si>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</si>
  <si>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</si>
  <si>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</si>
  <si>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</si>
  <si>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</si>
  <si>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</si>
  <si>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</si>
  <si>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</si>
  <si>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</si>
  <si>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</si>
  <si>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</si>
  <si>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</si>
  <si>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</si>
  <si>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</si>
  <si>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</si>
  <si>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</si>
  <si>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</si>
  <si>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</si>
  <si>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</si>
  <si>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</si>
  <si>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</si>
  <si>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</si>
  <si>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</si>
  <si>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</si>
  <si>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</si>
  <si>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</si>
  <si>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</si>
  <si>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</si>
  <si>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</si>
  <si>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</si>
  <si>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</si>
  <si>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</si>
  <si>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</si>
  <si>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</si>
  <si>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</si>
  <si>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</si>
  <si>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</si>
  <si>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</si>
  <si>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</si>
  <si>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</si>
  <si>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</si>
  <si>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</si>
  <si>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</si>
  <si>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</si>
  <si>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</si>
  <si>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</si>
  <si>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</si>
  <si>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</si>
  <si>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</si>
  <si>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</si>
  <si>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</si>
  <si>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</si>
  <si>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</si>
  <si>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</si>
  <si>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</si>
  <si>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</si>
  <si>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</si>
  <si>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</si>
  <si>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</si>
  <si>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</si>
  <si>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</si>
  <si>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</si>
  <si>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</si>
  <si>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</si>
  <si>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</si>
  <si>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</si>
  <si>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</si>
  <si>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</si>
  <si>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</si>
  <si>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</si>
  <si>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</si>
  <si>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</si>
  <si>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</si>
  <si>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</si>
  <si>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</si>
  <si>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</si>
  <si>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</si>
  <si>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</si>
  <si>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</si>
  <si>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</si>
  <si>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</si>
  <si>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</si>
  <si>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</si>
  <si>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</si>
  <si>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</si>
  <si>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</si>
  <si>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</si>
  <si>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</si>
  <si>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</si>
  <si>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</si>
  <si>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</si>
  <si>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</si>
  <si>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</si>
  <si>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</si>
  <si>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</si>
  <si>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</si>
  <si>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</si>
  <si>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</si>
  <si>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</si>
  <si>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</si>
  <si>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</si>
  <si>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</si>
  <si>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</si>
  <si>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</si>
  <si>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</si>
  <si>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</si>
  <si>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</si>
  <si>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</si>
  <si>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</si>
  <si>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</si>
  <si>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</si>
  <si>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</si>
  <si>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</si>
  <si>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</si>
  <si>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</si>
  <si>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</si>
  <si>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</si>
  <si>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</si>
  <si>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</si>
  <si>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</si>
  <si>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</si>
  <si>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</si>
  <si>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</si>
  <si>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</si>
  <si>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</si>
  <si>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</si>
  <si>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</si>
  <si>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</si>
  <si>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</si>
  <si>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</si>
  <si>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</si>
  <si>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</si>
  <si>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</si>
  <si>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</si>
  <si>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</si>
  <si>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</si>
  <si>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</si>
  <si>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</si>
  <si>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</si>
  <si>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</si>
  <si>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</si>
  <si>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</si>
  <si>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</si>
  <si>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</si>
  <si>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</si>
  <si>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</si>
  <si>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</si>
  <si>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</si>
  <si>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</si>
  <si>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</si>
  <si>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</si>
  <si>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</si>
  <si>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</si>
  <si>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</si>
  <si>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</si>
  <si>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</si>
  <si>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</si>
  <si>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</si>
  <si>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</si>
  <si>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</si>
  <si>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</si>
  <si>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</si>
  <si>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</si>
  <si>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</si>
  <si>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</si>
  <si>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</si>
  <si>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</si>
  <si>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</si>
  <si>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</si>
  <si>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</si>
  <si>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</si>
  <si>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</si>
  <si>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</si>
  <si>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</si>
  <si>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</si>
  <si>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</si>
  <si>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</si>
  <si>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</si>
  <si>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</si>
  <si>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</si>
  <si>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</si>
  <si>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</si>
  <si>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</si>
  <si>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</si>
  <si>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</si>
  <si>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</si>
  <si>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</si>
  <si>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</si>
  <si>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</si>
  <si>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</si>
  <si>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</si>
  <si>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</si>
  <si>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</si>
  <si>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</si>
  <si>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</si>
  <si>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</si>
  <si>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</si>
  <si>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</si>
  <si>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</si>
  <si>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</si>
  <si>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</si>
  <si>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</si>
  <si>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</si>
  <si>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</si>
  <si>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</si>
  <si>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</si>
  <si>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</si>
  <si>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</si>
  <si>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</si>
  <si>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</si>
  <si>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</si>
  <si>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</si>
  <si>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</si>
  <si>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</si>
  <si>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</si>
  <si>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</si>
  <si>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</si>
  <si>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</si>
  <si>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</si>
  <si>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</si>
  <si>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</si>
  <si>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</si>
  <si>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</si>
  <si>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</si>
  <si>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</si>
  <si>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</si>
  <si>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</si>
  <si>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</si>
  <si>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</si>
  <si>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</si>
  <si>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</si>
  <si>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</si>
  <si>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</si>
  <si>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</si>
  <si>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</si>
  <si>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</si>
  <si>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</si>
  <si>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</si>
  <si>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</si>
  <si>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</si>
  <si>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</si>
  <si>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</si>
  <si>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</si>
  <si>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</si>
  <si>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</si>
  <si>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</si>
  <si>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</si>
  <si>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</si>
  <si>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</si>
  <si>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</si>
  <si>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</si>
  <si>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</si>
  <si>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</si>
  <si>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</si>
  <si>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</si>
  <si>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</si>
  <si>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</si>
  <si>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</si>
  <si>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</si>
  <si>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</si>
  <si>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</si>
  <si>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</si>
  <si>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</si>
  <si>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</si>
  <si>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</si>
  <si>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</si>
  <si>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</si>
  <si>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</si>
  <si>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</si>
  <si>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</si>
  <si>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</si>
  <si>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</si>
  <si>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</si>
  <si>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</si>
  <si>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</si>
  <si>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</si>
  <si>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</si>
  <si>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</si>
  <si>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</si>
  <si>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</si>
  <si>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</si>
  <si>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</si>
  <si>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</si>
  <si>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</si>
  <si>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</si>
  <si>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</si>
  <si>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</si>
  <si>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</si>
  <si>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</si>
  <si>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</si>
  <si>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</si>
  <si>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</si>
  <si>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</si>
  <si>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</si>
  <si>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</si>
  <si>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</si>
  <si>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</si>
  <si>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</si>
  <si>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</si>
  <si>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</si>
  <si>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</si>
  <si>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</si>
  <si>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</si>
  <si>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</si>
  <si>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</si>
  <si>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</si>
  <si>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</si>
  <si>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</si>
  <si>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</si>
  <si>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</si>
  <si>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</si>
  <si>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</si>
  <si>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</si>
  <si>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</si>
  <si>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</si>
  <si>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</si>
  <si>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</si>
  <si>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</si>
  <si>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</si>
  <si>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</si>
  <si>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</si>
  <si>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</si>
  <si>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</si>
  <si>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</si>
  <si>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</si>
  <si>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</si>
  <si>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</si>
  <si>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</si>
  <si>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</si>
  <si>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</si>
  <si>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</si>
  <si>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</si>
  <si>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</si>
  <si>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</si>
  <si>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</si>
  <si>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</si>
  <si>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</si>
  <si>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</si>
  <si>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</si>
  <si>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</si>
  <si>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</si>
  <si>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</si>
  <si>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</si>
  <si>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</si>
  <si>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</si>
  <si>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</si>
  <si>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</si>
  <si>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</si>
  <si>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</si>
  <si>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</si>
  <si>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</si>
  <si>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</si>
  <si>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</si>
  <si>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</si>
  <si>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</si>
  <si>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</si>
  <si>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</si>
  <si>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</si>
  <si>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</si>
  <si>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</si>
  <si>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</si>
  <si>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</si>
  <si>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</si>
  <si>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</si>
  <si>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</si>
  <si>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</si>
  <si>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</si>
  <si>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</si>
  <si>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</si>
  <si>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</si>
  <si>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</si>
  <si>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</si>
  <si>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</si>
  <si>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</si>
  <si>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</si>
  <si>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</si>
  <si>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</si>
  <si>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</si>
  <si>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</si>
  <si>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</si>
  <si>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</si>
  <si>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</si>
  <si>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</si>
  <si>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</si>
  <si>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</si>
  <si>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</si>
  <si>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</si>
  <si>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</si>
  <si>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</si>
  <si>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</si>
  <si>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</si>
  <si>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</si>
  <si>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</si>
  <si>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</si>
  <si>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</si>
  <si>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</si>
  <si>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</si>
  <si>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</si>
  <si>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</si>
  <si>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</si>
  <si>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</si>
  <si>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</si>
  <si>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</si>
  <si>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</si>
  <si>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</si>
  <si>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</si>
  <si>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</si>
  <si>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</si>
  <si>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</si>
  <si>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</si>
  <si>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</si>
  <si>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</si>
  <si>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</si>
  <si>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</si>
  <si>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</si>
  <si>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</si>
  <si>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</si>
  <si>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</si>
  <si>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</si>
  <si>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</si>
  <si>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</si>
  <si>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</si>
  <si>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</si>
  <si>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</si>
  <si>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</si>
  <si>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</si>
  <si>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</si>
  <si>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</si>
  <si>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</si>
  <si>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</si>
  <si>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</si>
  <si>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</si>
  <si>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</si>
  <si>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</si>
  <si>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</si>
  <si>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</si>
  <si>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</si>
  <si>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</si>
  <si>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</si>
  <si>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</si>
  <si>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</si>
  <si>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</si>
  <si>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</si>
  <si>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</si>
  <si>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</si>
  <si>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</si>
  <si>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</si>
  <si>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</si>
  <si>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</si>
  <si>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</si>
  <si>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</si>
  <si>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</si>
  <si>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</si>
  <si>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</si>
  <si>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</si>
  <si>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</si>
  <si>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</si>
  <si>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</si>
  <si>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</si>
  <si>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</si>
  <si>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</si>
  <si>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</si>
  <si>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</si>
  <si>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</si>
  <si>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</si>
  <si>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</si>
  <si>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</si>
  <si>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</si>
  <si>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</si>
  <si>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</si>
  <si>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</si>
  <si>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</si>
  <si>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</si>
  <si>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</si>
  <si>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</si>
  <si>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</si>
  <si>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</si>
  <si>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</si>
  <si>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</si>
  <si>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</si>
  <si>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</si>
  <si>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</si>
  <si>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</si>
  <si>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</si>
  <si>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</si>
  <si>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</si>
  <si>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</si>
  <si>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</si>
  <si>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</si>
  <si>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</si>
  <si>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</si>
  <si>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</si>
  <si>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</si>
  <si>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</si>
  <si>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</si>
  <si>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</si>
  <si>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</si>
  <si>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</si>
  <si>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</si>
  <si>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</si>
  <si>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</si>
  <si>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</si>
  <si>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</si>
  <si>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</si>
  <si>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</si>
  <si>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</si>
  <si>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</si>
  <si>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</si>
  <si>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</si>
  <si>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</si>
  <si>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</si>
  <si>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</si>
  <si>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</si>
  <si>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</si>
  <si>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</si>
  <si>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</si>
  <si>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</si>
  <si>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</si>
  <si>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</si>
  <si>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</si>
  <si>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</si>
  <si>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</si>
  <si>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</si>
  <si>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</si>
  <si>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</si>
  <si>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</si>
  <si>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</si>
  <si>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</si>
  <si>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</si>
  <si>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</si>
  <si>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</si>
  <si>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</si>
  <si>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</si>
  <si>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</si>
  <si>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</si>
  <si>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</si>
  <si>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</si>
  <si>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</si>
  <si>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</si>
  <si>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</si>
  <si>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</si>
  <si>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</si>
  <si>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</si>
  <si>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</si>
  <si>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</si>
  <si>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</si>
  <si>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</si>
  <si>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</si>
  <si>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</si>
  <si>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</si>
  <si>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</si>
  <si>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</si>
  <si>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</si>
  <si>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</si>
  <si>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</si>
  <si>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</si>
  <si>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</si>
  <si>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</si>
  <si>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</si>
  <si>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</si>
  <si>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</si>
  <si>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</si>
  <si>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</si>
  <si>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</si>
  <si>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</si>
  <si>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</si>
  <si>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</si>
  <si>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</si>
  <si>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</si>
  <si>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</si>
  <si>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</si>
  <si>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</si>
  <si>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</si>
  <si>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</si>
  <si>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</si>
  <si>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</si>
  <si>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</si>
  <si>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</si>
  <si>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</si>
  <si>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</si>
  <si>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</si>
  <si>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</si>
  <si>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</si>
  <si>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</si>
  <si>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</si>
  <si>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</si>
  <si>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</si>
  <si>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</si>
  <si>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</si>
  <si>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</si>
  <si>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</si>
  <si>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</si>
  <si>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</si>
  <si>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</si>
  <si>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</si>
  <si>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</si>
  <si>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</si>
  <si>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</si>
  <si>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</si>
  <si>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</si>
  <si>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</si>
  <si>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</si>
  <si>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</si>
  <si>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</si>
  <si>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</si>
  <si>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</si>
  <si>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</si>
  <si>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</si>
  <si>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</si>
  <si>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</si>
  <si>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</si>
  <si>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</si>
  <si>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</si>
  <si>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</si>
  <si>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</si>
  <si>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</si>
  <si>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</si>
  <si>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</si>
  <si>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</si>
  <si>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</si>
  <si>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</si>
  <si>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</si>
  <si>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</si>
  <si>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</si>
  <si>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</si>
  <si>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</si>
  <si>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</si>
  <si>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</si>
  <si>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</si>
  <si>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</si>
  <si>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</si>
  <si>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</si>
  <si>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</si>
  <si>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</si>
  <si>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</si>
  <si>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</si>
  <si>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</si>
  <si>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</si>
  <si>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</si>
  <si>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</si>
  <si>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</si>
  <si>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</si>
  <si>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</si>
  <si>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</si>
  <si>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</si>
  <si>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</si>
  <si>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</si>
  <si>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</si>
  <si>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</si>
  <si>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</si>
  <si>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</si>
  <si>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</si>
  <si>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</si>
  <si>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</si>
  <si>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</si>
  <si>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</si>
  <si>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</si>
  <si>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</si>
  <si>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</si>
  <si>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</si>
  <si>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</si>
  <si>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</si>
  <si>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</si>
  <si>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</si>
  <si>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</si>
  <si>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</si>
  <si>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</si>
  <si>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</si>
  <si>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</si>
  <si>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</si>
  <si>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</si>
  <si>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</si>
  <si>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</si>
  <si>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</si>
  <si>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</si>
  <si>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</si>
  <si>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</si>
  <si>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</si>
  <si>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</si>
  <si>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</si>
  <si>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</si>
  <si>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</si>
  <si>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</si>
  <si>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</si>
  <si>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</si>
  <si>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</si>
  <si>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</si>
  <si>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</si>
  <si>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</si>
  <si>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</si>
  <si>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</si>
  <si>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</si>
  <si>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</si>
  <si>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</si>
  <si>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</si>
  <si>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</si>
  <si>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</si>
  <si>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</si>
  <si>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</si>
  <si>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</si>
  <si>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</si>
  <si>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</si>
  <si>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</si>
  <si>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</si>
  <si>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</si>
  <si>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</si>
  <si>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</si>
  <si>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</si>
  <si>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</si>
  <si>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</si>
  <si>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</si>
  <si>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</si>
  <si>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</si>
  <si>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</si>
  <si>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</si>
  <si>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</si>
  <si>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</si>
  <si>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</si>
  <si>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</si>
  <si>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</si>
  <si>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</si>
  <si>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</si>
  <si>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</si>
  <si>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</si>
  <si>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</si>
  <si>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</si>
  <si>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</si>
  <si>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</si>
  <si>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</si>
  <si>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</si>
  <si>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</si>
  <si>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</si>
  <si>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</si>
  <si>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</si>
  <si>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</si>
  <si>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</si>
  <si>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</si>
  <si>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</si>
  <si>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</si>
  <si>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</si>
  <si>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</si>
  <si>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</si>
  <si>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</si>
  <si>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</si>
  <si>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</si>
  <si>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</si>
  <si>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</si>
  <si>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</si>
  <si>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</si>
  <si>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</si>
  <si>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</si>
  <si>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</si>
  <si>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</si>
  <si>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</si>
  <si>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</si>
  <si>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</si>
  <si>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</si>
  <si>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</si>
  <si>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</si>
  <si>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</si>
  <si>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</si>
  <si>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</si>
  <si>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</si>
  <si>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</si>
  <si>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</si>
  <si>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</si>
  <si>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</si>
  <si>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</si>
  <si>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</si>
  <si>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</si>
  <si>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</si>
  <si>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</si>
  <si>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</si>
  <si>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</si>
  <si>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</si>
  <si>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</si>
  <si>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</si>
  <si>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</si>
  <si>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</si>
  <si>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</si>
  <si>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</si>
  <si>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</si>
  <si>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</si>
  <si>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</si>
  <si>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</si>
  <si>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</si>
  <si>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</si>
  <si>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</si>
  <si>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</si>
  <si>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</si>
  <si>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</si>
  <si>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</si>
  <si>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</si>
  <si>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</si>
  <si>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</si>
  <si>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</si>
  <si>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</si>
  <si>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</si>
  <si>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</si>
  <si>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</si>
  <si>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</si>
  <si>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</si>
  <si>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</si>
  <si>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</si>
  <si>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</si>
  <si>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</si>
  <si>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</si>
  <si>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</si>
  <si>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</si>
  <si>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</si>
  <si>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</si>
  <si>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</si>
  <si>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</si>
  <si>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</si>
  <si>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</si>
  <si>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</si>
  <si>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</si>
  <si>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</si>
  <si>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</si>
  <si>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</si>
  <si>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</si>
  <si>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</si>
  <si>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</si>
  <si>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</si>
  <si>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</si>
  <si>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</si>
  <si>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</si>
  <si>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</si>
  <si>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</si>
  <si>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</si>
  <si>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</si>
  <si>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</si>
  <si>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</si>
  <si>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</si>
  <si>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</si>
  <si>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</si>
  <si>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</si>
  <si>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</si>
  <si>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</si>
  <si>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</si>
  <si>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</si>
  <si>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</si>
  <si>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</si>
  <si>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</si>
  <si>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</si>
  <si>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</si>
  <si>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</si>
  <si>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</si>
  <si>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</si>
  <si>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</si>
  <si>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</si>
  <si>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</si>
  <si>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</si>
  <si>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</si>
  <si>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</si>
  <si>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</si>
  <si>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</si>
  <si>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</si>
  <si>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</si>
  <si>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</si>
  <si>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</si>
  <si>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</si>
  <si>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</si>
  <si>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</si>
  <si>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</si>
  <si>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</si>
  <si>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</si>
  <si>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</si>
  <si>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</si>
  <si>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</si>
  <si>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</si>
  <si>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</si>
  <si>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</si>
  <si>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</si>
  <si>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</si>
  <si>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</si>
  <si>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</si>
  <si>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</si>
  <si>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</si>
  <si>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</si>
  <si>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</si>
  <si>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</si>
  <si>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</si>
  <si>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</si>
  <si>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</si>
  <si>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</si>
  <si>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</si>
  <si>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</si>
  <si>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</si>
  <si>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</si>
  <si>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</si>
  <si>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</si>
  <si>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</si>
  <si>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</si>
  <si>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</si>
  <si>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</si>
  <si>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</si>
  <si>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</si>
  <si>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</si>
  <si>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</si>
  <si>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</si>
  <si>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</si>
  <si>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</si>
  <si>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</si>
  <si>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</si>
  <si>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</si>
  <si>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</si>
  <si>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</si>
  <si>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</si>
  <si>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</si>
  <si>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</si>
  <si>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</si>
  <si>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</si>
  <si>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</si>
  <si>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</si>
  <si>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</si>
  <si>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</si>
  <si>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</si>
  <si>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</si>
  <si>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</si>
  <si>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</si>
  <si>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</si>
  <si>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</si>
  <si>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</si>
  <si>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</si>
  <si>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</si>
  <si>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</si>
  <si>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</si>
  <si>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</si>
  <si>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</si>
  <si>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</si>
  <si>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</si>
  <si>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</si>
  <si>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</si>
  <si>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</si>
  <si>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</si>
  <si>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</si>
  <si>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</si>
  <si>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</si>
  <si>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</si>
  <si>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</si>
  <si>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</si>
  <si>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</si>
  <si>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</si>
  <si>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</si>
  <si>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</si>
  <si>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</si>
  <si>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</si>
  <si>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</si>
  <si>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</si>
  <si>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</si>
  <si>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</si>
  <si>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</si>
  <si>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</si>
  <si>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</si>
  <si>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</si>
  <si>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</si>
  <si>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</si>
  <si>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</si>
  <si>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</si>
  <si>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</si>
  <si>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</si>
  <si>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</si>
  <si>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</si>
  <si>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</si>
  <si>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</si>
  <si>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</si>
  <si>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</si>
  <si>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</si>
  <si>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</si>
  <si>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</si>
  <si>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</si>
  <si>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</si>
  <si>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</si>
  <si>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</si>
  <si>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</si>
  <si>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</si>
  <si>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</si>
  <si>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</si>
  <si>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</si>
  <si>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</si>
  <si>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</si>
  <si>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</si>
  <si>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</si>
  <si>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</si>
  <si>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</si>
  <si>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</si>
  <si>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</si>
  <si>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</si>
  <si>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</si>
  <si>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</si>
  <si>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</si>
  <si>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</si>
  <si>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</si>
  <si>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</si>
  <si>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</si>
  <si>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</si>
  <si>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</si>
  <si>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</si>
  <si>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</si>
  <si>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</si>
  <si>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</si>
  <si>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</si>
  <si>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</si>
  <si>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</si>
  <si>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</si>
  <si>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</si>
  <si>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</si>
  <si>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</si>
  <si>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</si>
  <si>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</si>
  <si>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</si>
  <si>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</si>
  <si>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</si>
  <si>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</si>
  <si>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</si>
  <si>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</si>
  <si>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</si>
  <si>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</si>
  <si>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</si>
  <si>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</si>
  <si>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</si>
  <si>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</si>
  <si>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</si>
  <si>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</si>
  <si>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</si>
  <si>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</si>
  <si>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</si>
  <si>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</si>
  <si>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</si>
  <si>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</si>
  <si>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</si>
  <si>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</si>
  <si>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</si>
  <si>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</si>
  <si>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</si>
  <si>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</si>
  <si>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</si>
  <si>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</si>
  <si>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</si>
  <si>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</si>
  <si>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</si>
  <si>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</si>
  <si>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</si>
  <si>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</si>
  <si>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</si>
  <si>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</si>
  <si>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</si>
  <si>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</si>
  <si>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</si>
  <si>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</si>
  <si>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</si>
  <si>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</si>
  <si>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</si>
  <si>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</si>
  <si>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</si>
  <si>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</si>
  <si>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</si>
  <si>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</si>
  <si>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</si>
  <si>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</si>
  <si>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</si>
  <si>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</si>
  <si>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</si>
  <si>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</si>
  <si>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</si>
  <si>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</si>
  <si>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</si>
  <si>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</si>
  <si>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</si>
  <si>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</si>
  <si>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</si>
  <si>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</si>
  <si>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</si>
  <si>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</si>
  <si>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</si>
  <si>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</si>
  <si>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</si>
  <si>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</si>
  <si>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</si>
  <si>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</si>
  <si>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</si>
  <si>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</si>
  <si>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</si>
  <si>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</si>
  <si>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</si>
  <si>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</si>
  <si>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</si>
  <si>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</si>
  <si>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</si>
  <si>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</si>
  <si>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</si>
  <si>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</si>
  <si>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</si>
  <si>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</si>
  <si>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</si>
  <si>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</si>
  <si>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</si>
  <si>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</si>
  <si>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</si>
  <si>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</si>
  <si>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</si>
  <si>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</si>
  <si>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</si>
  <si>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</si>
  <si>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</si>
  <si>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</si>
  <si>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</si>
  <si>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</si>
  <si>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</si>
  <si>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</si>
  <si>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</si>
  <si>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</si>
  <si>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</si>
  <si>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</si>
  <si>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</si>
  <si>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</si>
  <si>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</si>
  <si>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</si>
  <si>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</si>
  <si>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</si>
  <si>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</si>
  <si>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</si>
  <si>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</si>
  <si>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</si>
  <si>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</si>
  <si>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</si>
  <si>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</si>
  <si>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</si>
  <si>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</si>
  <si>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</si>
  <si>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</si>
  <si>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</si>
  <si>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</si>
  <si>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</si>
  <si>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</si>
  <si>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</si>
  <si>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</si>
  <si>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</si>
  <si>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</si>
  <si>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</si>
  <si>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</si>
  <si>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</si>
  <si>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</si>
  <si>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</si>
  <si>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</si>
  <si>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</si>
  <si>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</si>
  <si>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</si>
  <si>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</si>
  <si>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</si>
  <si>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</si>
  <si>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</si>
  <si>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</si>
  <si>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</si>
  <si>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</si>
  <si>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</si>
  <si>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</si>
  <si>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</si>
  <si>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</si>
  <si>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</si>
  <si>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</si>
  <si>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</si>
  <si>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</si>
  <si>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</si>
  <si>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</si>
  <si>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</si>
  <si>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</si>
  <si>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</si>
  <si>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</si>
  <si>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</si>
  <si>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</si>
  <si>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</si>
  <si>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</si>
  <si>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</si>
  <si>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</si>
  <si>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</si>
  <si>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</si>
  <si>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</si>
  <si>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</si>
  <si>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</si>
  <si>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</si>
  <si>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</si>
  <si>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</si>
  <si>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</si>
  <si>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</si>
  <si>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</si>
  <si>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</si>
  <si>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</si>
  <si>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</si>
  <si>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</si>
  <si>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</si>
  <si>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</si>
  <si>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</si>
  <si>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</si>
  <si>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</si>
  <si>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</si>
  <si>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</si>
  <si>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</si>
  <si>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</si>
  <si>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</si>
  <si>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</si>
  <si>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</si>
  <si>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</si>
  <si>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</si>
  <si>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</si>
  <si>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</si>
  <si>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</si>
  <si>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</si>
  <si>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</si>
  <si>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</si>
  <si>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</si>
  <si>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</si>
  <si>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</si>
  <si>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</si>
  <si>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</si>
  <si>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</si>
  <si>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</si>
  <si>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</si>
  <si>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</si>
  <si>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</si>
  <si>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</si>
  <si>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</si>
  <si>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</si>
  <si>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</si>
  <si>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</si>
  <si>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</si>
  <si>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</si>
  <si>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</si>
  <si>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</si>
  <si>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</si>
  <si>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</si>
  <si>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</si>
  <si>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</si>
  <si>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</si>
  <si>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</si>
  <si>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</si>
  <si>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</si>
  <si>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</si>
  <si>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</si>
  <si>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</si>
  <si>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</si>
  <si>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</si>
  <si>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</si>
  <si>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</si>
  <si>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</si>
  <si>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</si>
  <si>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</si>
  <si>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</si>
  <si>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</si>
  <si>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</si>
  <si>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</si>
  <si>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</si>
  <si>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</si>
  <si>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</si>
  <si>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</si>
  <si>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</si>
  <si>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</si>
  <si>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</si>
  <si>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</si>
  <si>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</si>
  <si>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</si>
  <si>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</si>
  <si>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</si>
  <si>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</si>
  <si>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</si>
  <si>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</si>
  <si>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</si>
  <si>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</si>
  <si>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</si>
  <si>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</si>
  <si>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</si>
  <si>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</si>
  <si>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</si>
  <si>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</si>
  <si>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</si>
  <si>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</si>
  <si>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</si>
  <si>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</si>
  <si>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</si>
  <si>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</si>
  <si>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</si>
  <si>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</si>
  <si>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</si>
  <si>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</si>
  <si>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</si>
  <si>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</si>
  <si>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</si>
  <si>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</si>
  <si>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</si>
  <si>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</si>
  <si>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</si>
  <si>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</si>
  <si>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</si>
  <si>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</si>
  <si>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</si>
  <si>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</si>
  <si>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</si>
  <si>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</si>
  <si>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</si>
  <si>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</si>
  <si>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</si>
  <si>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</si>
  <si>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</si>
  <si>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</si>
  <si>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</si>
  <si>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</si>
  <si>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</si>
  <si>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</si>
  <si>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</si>
  <si>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</si>
  <si>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</si>
  <si>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</si>
  <si>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</si>
  <si>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</si>
  <si>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</si>
  <si>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</si>
  <si>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</si>
  <si>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</si>
  <si>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</si>
  <si>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</si>
  <si>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</si>
  <si>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</si>
  <si>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</si>
  <si>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</si>
  <si>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</si>
  <si>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</si>
  <si>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</si>
  <si>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</si>
  <si>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</si>
  <si>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</si>
  <si>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</si>
  <si>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</si>
  <si>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</si>
  <si>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</si>
  <si>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</si>
  <si>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</si>
  <si>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</si>
  <si>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</si>
  <si>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</si>
  <si>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</si>
  <si>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</si>
  <si>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</si>
  <si>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</si>
  <si>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</si>
  <si>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</si>
  <si>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</si>
  <si>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</si>
  <si>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</si>
  <si>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</si>
  <si>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</si>
  <si>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</si>
  <si>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</si>
  <si>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</si>
  <si>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</si>
  <si>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</si>
  <si>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</si>
  <si>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</si>
  <si>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</si>
  <si>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</si>
  <si>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</si>
  <si>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</si>
  <si>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</si>
  <si>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</si>
  <si>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</si>
  <si>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</si>
  <si>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</si>
  <si>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</si>
  <si>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</si>
  <si>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</si>
  <si>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</si>
  <si>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</si>
  <si>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</si>
  <si>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</si>
  <si>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</si>
  <si>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</si>
  <si>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</si>
  <si>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</si>
  <si>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</si>
  <si>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</si>
  <si>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</si>
  <si>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</si>
  <si>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</si>
  <si>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</si>
  <si>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</si>
  <si>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</si>
  <si>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</si>
  <si>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</si>
  <si>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</si>
  <si>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</si>
  <si>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</si>
  <si>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</si>
  <si>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</si>
  <si>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</si>
  <si>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</si>
  <si>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</si>
  <si>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</si>
  <si>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</si>
  <si>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</si>
  <si>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</si>
  <si>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</si>
  <si>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</si>
  <si>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</si>
  <si>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</si>
  <si>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</si>
  <si>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</si>
  <si>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</si>
  <si>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</si>
  <si>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</si>
  <si>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</si>
  <si>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</si>
  <si>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</si>
  <si>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</si>
  <si>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</si>
  <si>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</si>
  <si>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</si>
  <si>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</si>
  <si>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</si>
  <si>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</si>
  <si>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</si>
  <si>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</si>
  <si>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</si>
  <si>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</si>
  <si>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</si>
  <si>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</si>
  <si>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</si>
  <si>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</si>
  <si>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</si>
  <si>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</si>
  <si>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</si>
  <si>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</si>
  <si>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</si>
  <si>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</si>
  <si>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</si>
  <si>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</si>
  <si>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</si>
  <si>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</si>
  <si>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</si>
  <si>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</si>
  <si>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</si>
  <si>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</si>
  <si>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</si>
  <si>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</si>
  <si>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</si>
  <si>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</si>
  <si>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</si>
  <si>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</si>
  <si>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</si>
  <si>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</si>
  <si>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</si>
  <si>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</si>
  <si>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</si>
  <si>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</si>
  <si>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</si>
  <si>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</si>
  <si>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</si>
  <si>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</si>
  <si>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</si>
  <si>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</si>
  <si>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</si>
  <si>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</si>
  <si>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</si>
  <si>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</si>
  <si>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</si>
  <si>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</si>
  <si>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</si>
  <si>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</si>
  <si>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</si>
  <si>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</si>
  <si>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</si>
  <si>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</si>
  <si>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</si>
  <si>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</si>
  <si>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</si>
  <si>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</si>
  <si>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</si>
  <si>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</si>
  <si>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</si>
  <si>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</si>
  <si>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</si>
  <si>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</si>
  <si>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</si>
  <si>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</si>
  <si>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</si>
  <si>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</si>
  <si>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</si>
  <si>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</si>
  <si>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</si>
  <si>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</si>
  <si>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</si>
  <si>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</si>
  <si>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</si>
  <si>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</si>
  <si>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</si>
  <si>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</si>
  <si>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</si>
  <si>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</si>
  <si>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</si>
  <si>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</si>
  <si>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</si>
  <si>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</si>
  <si>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</si>
  <si>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</si>
  <si>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</si>
  <si>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</si>
  <si>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</si>
  <si>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</si>
  <si>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</si>
  <si>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</si>
  <si>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</si>
  <si>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</si>
  <si>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</si>
  <si>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</si>
  <si>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</si>
  <si>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</si>
  <si>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</si>
  <si>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</si>
  <si>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</si>
  <si>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</si>
  <si>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</si>
  <si>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</si>
  <si>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</si>
  <si>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</si>
  <si>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</si>
  <si>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</si>
  <si>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</si>
  <si>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</si>
  <si>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</si>
  <si>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</si>
  <si>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</si>
  <si>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</si>
  <si>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</si>
  <si>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</si>
  <si>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</si>
  <si>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</si>
  <si>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</si>
  <si>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</si>
  <si>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</si>
  <si>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</si>
  <si>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</si>
  <si>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</si>
  <si>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</si>
  <si>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</si>
  <si>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</si>
  <si>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</si>
  <si>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</si>
  <si>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</si>
  <si>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</si>
  <si>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</si>
  <si>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</si>
  <si>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</si>
  <si>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</si>
  <si>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</si>
  <si>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</si>
  <si>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</si>
  <si>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</si>
  <si>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</si>
  <si>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</si>
  <si>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</si>
  <si>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</si>
  <si>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</si>
  <si>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</si>
  <si>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</si>
  <si>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</si>
  <si>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</si>
  <si>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</si>
  <si>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</si>
  <si>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</si>
  <si>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</si>
  <si>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</si>
  <si>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</si>
  <si>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</si>
  <si>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</si>
  <si>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</si>
  <si>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</si>
  <si>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</si>
  <si>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</si>
  <si>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</si>
  <si>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</si>
  <si>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</si>
  <si>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</si>
  <si>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</si>
  <si>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</si>
  <si>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</si>
  <si>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</si>
  <si>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</si>
  <si>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</si>
  <si>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</si>
  <si>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</si>
  <si>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</si>
  <si>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</si>
  <si>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</si>
  <si>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</si>
  <si>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</si>
  <si>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</si>
  <si>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</si>
  <si>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</si>
  <si>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</si>
  <si>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</si>
  <si>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</si>
  <si>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</si>
  <si>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</si>
  <si>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</si>
  <si>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</si>
  <si>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</si>
  <si>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</si>
  <si>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</si>
  <si>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</si>
  <si>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</si>
  <si>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</si>
  <si>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</si>
  <si>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</si>
  <si>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</si>
  <si>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</si>
  <si>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</si>
  <si>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</si>
  <si>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</si>
  <si>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</si>
  <si>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</si>
  <si>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</si>
  <si>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</si>
  <si>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</si>
  <si>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</si>
  <si>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</si>
  <si>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</si>
  <si>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</si>
  <si>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</si>
  <si>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</si>
  <si>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</si>
  <si>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</si>
  <si>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</si>
  <si>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</si>
  <si>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</si>
  <si>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</si>
  <si>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</si>
  <si>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</si>
  <si>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</si>
  <si>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</si>
  <si>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</si>
  <si>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</si>
  <si>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</si>
  <si>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</si>
  <si>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</si>
  <si>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</si>
  <si>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</si>
  <si>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</si>
  <si>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</si>
  <si>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</si>
  <si>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</si>
  <si>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</si>
  <si>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</si>
  <si>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</si>
  <si>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</si>
  <si>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</si>
  <si>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</si>
  <si>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</si>
  <si>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</si>
  <si>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</si>
  <si>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</si>
  <si>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</si>
  <si>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</si>
  <si>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</si>
  <si>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</si>
  <si>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</si>
  <si>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</si>
  <si>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</si>
  <si>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</si>
  <si>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</si>
  <si>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</si>
  <si>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</si>
  <si>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</si>
  <si>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</si>
  <si>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</si>
  <si>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</si>
  <si>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</si>
  <si>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</si>
  <si>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</si>
  <si>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</si>
  <si>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</si>
  <si>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</si>
  <si>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</si>
  <si>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</si>
  <si>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</si>
  <si>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</si>
  <si>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</si>
  <si>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</si>
  <si>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</si>
  <si>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</si>
  <si>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</si>
  <si>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</si>
  <si>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</si>
  <si>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</si>
  <si>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</si>
  <si>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</si>
  <si>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</si>
  <si>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</si>
  <si>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</si>
  <si>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</si>
  <si>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</si>
  <si>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</si>
  <si>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</si>
  <si>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</si>
  <si>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</si>
  <si>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</si>
  <si>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</si>
  <si>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</si>
  <si>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</si>
  <si>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</si>
  <si>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</si>
  <si>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</si>
  <si>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</si>
  <si>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</si>
  <si>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</si>
  <si>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</si>
  <si>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</si>
  <si>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</si>
  <si>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</si>
  <si>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</si>
  <si>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</si>
  <si>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</si>
  <si>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</si>
  <si>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</si>
  <si>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</si>
  <si>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</si>
  <si>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</si>
  <si>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</si>
  <si>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</si>
  <si>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</si>
  <si>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</si>
  <si>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</si>
  <si>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</si>
  <si>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</si>
  <si>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</si>
  <si>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</si>
  <si>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</si>
  <si>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</si>
  <si>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</si>
  <si>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</si>
  <si>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</si>
  <si>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</si>
  <si>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</si>
  <si>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</si>
  <si>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</si>
  <si>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</si>
  <si>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</si>
  <si>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</si>
  <si>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</si>
  <si>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</si>
  <si>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</si>
  <si>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</si>
  <si>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</si>
  <si>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</si>
  <si>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</si>
  <si>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</si>
  <si>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</si>
  <si>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</si>
  <si>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</si>
  <si>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</si>
  <si>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</si>
  <si>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</si>
  <si>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</si>
  <si>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</si>
  <si>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</si>
  <si>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</si>
  <si>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</si>
  <si>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</si>
  <si>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</si>
  <si>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</si>
  <si>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</si>
  <si>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</si>
  <si>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</si>
  <si>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</si>
  <si>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</si>
  <si>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</si>
  <si>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</si>
  <si>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</si>
  <si>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</si>
  <si>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</si>
  <si>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</si>
  <si>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</si>
  <si>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</si>
  <si>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</si>
  <si>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</si>
  <si>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</si>
  <si>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</si>
  <si>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</si>
  <si>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</si>
  <si>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</si>
  <si>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</si>
  <si>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</si>
  <si>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</si>
  <si>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</si>
  <si>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</si>
  <si>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</si>
  <si>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</si>
  <si>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</si>
  <si>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</si>
  <si>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</si>
  <si>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</si>
  <si>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</si>
  <si>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</si>
  <si>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</si>
  <si>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</si>
  <si>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</si>
  <si>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</si>
  <si>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</si>
  <si>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</si>
  <si>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</si>
  <si>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</si>
  <si>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</si>
  <si>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</si>
  <si>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</si>
  <si>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</si>
  <si>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</si>
  <si>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</si>
  <si>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</si>
  <si>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</si>
  <si>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</si>
  <si>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</si>
  <si>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</si>
  <si>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</si>
  <si>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</si>
  <si>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</si>
  <si>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</si>
  <si>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</si>
  <si>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</si>
  <si>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</si>
  <si>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</si>
  <si>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</si>
  <si>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</si>
  <si>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</si>
  <si>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</si>
  <si>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</si>
  <si>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</si>
  <si>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</si>
  <si>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</si>
  <si>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</si>
  <si>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</si>
  <si>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</si>
  <si>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</si>
  <si>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</si>
  <si>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</si>
  <si>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</si>
  <si>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</si>
  <si>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</si>
  <si>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</si>
  <si>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</si>
  <si>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</si>
  <si>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</si>
  <si>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</si>
  <si>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</si>
  <si>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</si>
  <si>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</si>
  <si>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</si>
  <si>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</si>
  <si>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</si>
  <si>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</si>
  <si>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</si>
  <si>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</si>
  <si>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</si>
  <si>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</si>
  <si>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</si>
  <si>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</si>
  <si>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</si>
  <si>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</si>
  <si>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</si>
  <si>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</si>
  <si>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</si>
  <si>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</si>
  <si>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</si>
  <si>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</si>
  <si>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</si>
  <si>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</si>
  <si>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</si>
  <si>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</si>
  <si>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</si>
  <si>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</si>
  <si>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</si>
  <si>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</si>
  <si>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</si>
  <si>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</si>
  <si>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</si>
  <si>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</si>
  <si>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</si>
  <si>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</si>
  <si>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</si>
  <si>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</si>
  <si>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</si>
  <si>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</si>
  <si>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</si>
  <si>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</si>
  <si>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</si>
  <si>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</si>
  <si>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</si>
  <si>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</si>
  <si>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</si>
  <si>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</si>
  <si>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</si>
  <si>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</si>
  <si>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</si>
  <si>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</si>
  <si>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</si>
  <si>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</si>
  <si>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</si>
  <si>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</si>
  <si>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</si>
  <si>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</si>
  <si>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</si>
  <si>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</si>
  <si>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</si>
  <si>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</si>
  <si>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</si>
  <si>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</si>
  <si>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</si>
  <si>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</si>
  <si>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</si>
  <si>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</si>
  <si>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</si>
  <si>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</si>
  <si>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</si>
  <si>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</si>
  <si>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</si>
  <si>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</si>
  <si>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</si>
  <si>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</si>
  <si>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</si>
  <si>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</si>
  <si>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</si>
  <si>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</si>
  <si>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</si>
  <si>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</si>
  <si>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</si>
  <si>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</si>
  <si>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</si>
  <si>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</si>
  <si>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</si>
  <si>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</si>
  <si>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</si>
  <si>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</si>
  <si>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</si>
  <si>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</si>
  <si>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</si>
  <si>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</si>
  <si>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</si>
  <si>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</si>
  <si>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</si>
  <si>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</si>
  <si>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</si>
  <si>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</si>
  <si>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</si>
  <si>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</si>
  <si>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</si>
  <si>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</si>
  <si>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</si>
  <si>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</si>
  <si>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</si>
  <si>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</si>
  <si>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</si>
  <si>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</si>
  <si>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</si>
  <si>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</si>
  <si>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</si>
  <si>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</si>
  <si>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</si>
  <si>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</si>
  <si>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</si>
  <si>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</si>
  <si>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</si>
  <si>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</si>
  <si>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</si>
  <si>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</si>
  <si>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</si>
  <si>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</si>
  <si>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</si>
  <si>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</si>
  <si>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</si>
  <si>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</si>
  <si>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</si>
  <si>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</si>
  <si>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</si>
  <si>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</si>
  <si>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</si>
  <si>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</si>
  <si>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</si>
  <si>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</si>
  <si>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</si>
  <si>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</si>
  <si>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</si>
  <si>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</si>
  <si>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</si>
  <si>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</si>
  <si>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</si>
  <si>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</si>
  <si>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</si>
  <si>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</si>
  <si>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</si>
  <si>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</si>
  <si>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</si>
  <si>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</si>
  <si>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</si>
  <si>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</si>
  <si>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</si>
  <si>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</si>
  <si>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</si>
  <si>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</si>
  <si>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</si>
  <si>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</si>
  <si>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document:_x000D_
PP5231204_Epoprostenol Flolan iv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</si>
  <si>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</si>
  <si>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</si>
  <si>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</si>
  <si>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</si>
  <si>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</si>
  <si>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</si>
  <si>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</si>
  <si>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</si>
  <si>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</si>
  <si>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</si>
  <si>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</si>
  <si>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</si>
  <si>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</si>
  <si>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</si>
  <si>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</si>
  <si>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</si>
  <si>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</si>
  <si>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</si>
  <si>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</si>
  <si>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</si>
  <si>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</si>
  <si>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</si>
  <si>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</si>
  <si>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</si>
  <si>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</si>
  <si>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</si>
  <si>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</si>
  <si>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</si>
  <si>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</si>
  <si>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</si>
  <si>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</si>
  <si>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</si>
  <si>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</si>
  <si>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</si>
  <si>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</si>
  <si>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</si>
  <si>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</si>
  <si>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</si>
  <si>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</si>
  <si>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</si>
  <si>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</si>
  <si>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</si>
  <si>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</si>
  <si>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</si>
  <si>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</si>
  <si>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</si>
  <si>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</si>
  <si>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</si>
  <si>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</si>
  <si>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</si>
  <si>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</si>
  <si>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</si>
  <si>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</si>
  <si>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</si>
  <si>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</si>
  <si>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</si>
  <si>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</si>
  <si>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</si>
  <si>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</si>
  <si>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</si>
  <si>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</si>
  <si>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</si>
  <si>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</si>
  <si>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</si>
  <si>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</si>
  <si>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</si>
  <si>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</si>
  <si>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</si>
  <si>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</si>
  <si>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</si>
  <si>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</si>
  <si>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</si>
  <si>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</si>
  <si>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</si>
  <si>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</si>
  <si>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</si>
  <si>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</si>
  <si>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</si>
  <si>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</si>
  <si>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</si>
  <si>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</si>
  <si>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</si>
  <si>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</si>
  <si>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</si>
  <si>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</si>
  <si>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</si>
  <si>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</si>
  <si>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</si>
  <si>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</si>
  <si>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</si>
  <si>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</si>
  <si>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</si>
  <si>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</si>
  <si>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</si>
  <si>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</si>
  <si>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</si>
  <si>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</si>
  <si>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</si>
  <si>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</si>
  <si>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</si>
  <si>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</si>
  <si>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</si>
  <si>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</si>
  <si>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</si>
  <si>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</si>
  <si>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</si>
  <si>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</si>
  <si>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</si>
  <si>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</si>
  <si>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</si>
  <si>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</si>
  <si>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</si>
  <si>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</si>
  <si>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</si>
  <si>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</si>
  <si>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</si>
  <si>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</si>
  <si>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</si>
  <si>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</si>
  <si>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</si>
  <si>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</si>
  <si>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</si>
  <si>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</si>
  <si>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</si>
  <si>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</si>
  <si>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</si>
  <si>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</si>
  <si>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</si>
  <si>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</si>
  <si>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</si>
  <si>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</si>
  <si>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</si>
  <si>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</si>
  <si>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</si>
  <si>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</si>
  <si>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</si>
  <si>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</si>
  <si>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</si>
  <si>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</si>
  <si>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</si>
  <si>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</si>
  <si>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</si>
  <si>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</si>
  <si>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</si>
  <si>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</si>
  <si>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</si>
  <si>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</si>
  <si>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</si>
  <si>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</si>
  <si>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</si>
  <si>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</si>
  <si>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</si>
  <si>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</si>
  <si>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</si>
  <si>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</si>
  <si>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</si>
  <si>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</si>
  <si>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</si>
  <si>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</si>
  <si>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</si>
  <si>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</si>
  <si>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</si>
  <si>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</si>
  <si>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</si>
  <si>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</si>
  <si>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</si>
  <si>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</si>
  <si>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</si>
  <si>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</si>
  <si>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</si>
  <si>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</si>
  <si>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</si>
  <si>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</si>
  <si>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</si>
  <si>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</si>
  <si>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</si>
  <si>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</si>
  <si>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</si>
  <si>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</si>
  <si>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</si>
  <si>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</si>
  <si>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</si>
  <si>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</si>
  <si>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</si>
  <si>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</si>
  <si>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</si>
  <si>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</si>
  <si>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</si>
  <si>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</si>
  <si>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</si>
  <si>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</si>
  <si>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</si>
  <si>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</si>
  <si>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</si>
  <si>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</si>
  <si>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</si>
  <si>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</si>
  <si>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</si>
  <si>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</si>
  <si>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</si>
  <si>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</si>
  <si>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</si>
  <si>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</si>
  <si>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</si>
  <si>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</si>
  <si>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</si>
  <si>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</si>
  <si>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</si>
  <si>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</si>
  <si>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</si>
  <si>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</si>
  <si>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</si>
  <si>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</si>
  <si>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</si>
  <si>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</si>
  <si>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</si>
  <si>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</si>
  <si>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</si>
  <si>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</si>
  <si>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</si>
  <si>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</si>
  <si>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</si>
  <si>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</si>
  <si>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</si>
  <si>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</si>
  <si>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</si>
  <si>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</si>
  <si>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</si>
  <si>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</si>
  <si>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</si>
  <si>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</si>
  <si>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</si>
  <si>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</si>
  <si>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</si>
  <si>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</si>
  <si>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</si>
  <si>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</si>
  <si>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</si>
  <si>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</si>
  <si>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</si>
  <si>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</si>
  <si>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</si>
  <si>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</si>
  <si>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</si>
  <si>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</si>
  <si>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</si>
  <si>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</si>
  <si>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</si>
  <si>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</si>
  <si>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</si>
  <si>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</si>
  <si>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</si>
  <si>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</si>
  <si>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</si>
  <si>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</si>
  <si>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</si>
  <si>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</si>
  <si>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</si>
  <si>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</si>
  <si>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</si>
  <si>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</si>
  <si>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</si>
  <si>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</si>
  <si>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</si>
  <si>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</si>
  <si>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</si>
  <si>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</si>
  <si>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</si>
  <si>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</si>
  <si>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</si>
  <si>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</si>
  <si>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</si>
  <si>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</si>
  <si>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</si>
  <si>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</si>
  <si>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</si>
  <si>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</si>
  <si>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</si>
  <si>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</si>
  <si>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</si>
  <si>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</si>
  <si>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</si>
  <si>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</si>
  <si>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</si>
  <si>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</si>
  <si>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</si>
  <si>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</si>
  <si>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</si>
  <si>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</si>
  <si>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</si>
  <si>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</si>
  <si>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</si>
  <si>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</si>
  <si>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</si>
  <si>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</si>
  <si>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</si>
  <si>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</si>
  <si>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</si>
  <si>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</si>
  <si>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</si>
  <si>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</si>
  <si>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</si>
  <si>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</si>
  <si>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</si>
  <si>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</si>
  <si>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</si>
  <si>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</si>
  <si>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</si>
  <si>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</si>
  <si>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</si>
  <si>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</si>
  <si>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</si>
  <si>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</si>
  <si>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</si>
  <si>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</si>
  <si>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</si>
  <si>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</si>
  <si>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</si>
  <si>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</si>
  <si>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</si>
  <si>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</si>
  <si>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</si>
  <si>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</si>
  <si>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</si>
  <si>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</si>
  <si>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</si>
  <si>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</si>
  <si>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</si>
  <si>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</si>
  <si>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</si>
  <si>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</si>
  <si>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</si>
  <si>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</si>
  <si>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</si>
  <si>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</si>
  <si>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</si>
  <si>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</si>
  <si>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</si>
  <si>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</si>
  <si>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</si>
  <si>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</si>
  <si>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</si>
  <si>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</si>
  <si>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</si>
  <si>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</si>
  <si>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</si>
  <si>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</si>
  <si>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</si>
  <si>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</si>
  <si>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</si>
  <si>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</si>
  <si>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</si>
  <si>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</si>
  <si>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</si>
  <si>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</si>
  <si>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</si>
  <si>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</si>
  <si>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</si>
  <si>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</si>
  <si>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</si>
  <si>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</si>
  <si>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</si>
  <si>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</si>
  <si>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</si>
  <si>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</si>
  <si>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</si>
  <si>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</si>
  <si>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</si>
  <si>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</si>
  <si>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</si>
  <si>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</si>
  <si>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</si>
  <si>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</si>
  <si>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</si>
  <si>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</si>
  <si>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</si>
  <si>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</si>
  <si>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</si>
  <si>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</si>
  <si>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</si>
  <si>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</si>
  <si>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</si>
  <si>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</si>
  <si>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</si>
  <si>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</si>
  <si>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</si>
  <si>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</si>
  <si>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</si>
  <si>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</si>
  <si>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</si>
  <si>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</si>
  <si>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</si>
  <si>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</si>
  <si>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</si>
  <si>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</si>
  <si>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</si>
  <si>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</si>
  <si>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</si>
  <si>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</si>
  <si>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</si>
  <si>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</si>
  <si>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</si>
  <si>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</si>
  <si>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</si>
  <si>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</si>
  <si>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</si>
  <si>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</si>
  <si>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</si>
  <si>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</si>
  <si>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</si>
  <si>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</si>
  <si>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</si>
  <si>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</si>
  <si>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</si>
  <si>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</si>
  <si>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</si>
  <si>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</si>
  <si>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</si>
  <si>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</si>
  <si>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</si>
  <si>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</si>
  <si>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</si>
  <si>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</si>
  <si>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</si>
  <si>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</si>
  <si>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</si>
  <si>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</si>
  <si>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</si>
  <si>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</si>
  <si>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</si>
  <si>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</si>
  <si>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</si>
  <si>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</si>
  <si>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</si>
  <si>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</si>
  <si>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</si>
  <si>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</si>
  <si>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</si>
  <si>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</si>
  <si>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</si>
  <si>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</si>
  <si>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</si>
  <si>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</si>
  <si>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</si>
  <si>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</si>
  <si>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</si>
  <si>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</si>
  <si>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</si>
  <si>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</si>
  <si>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</si>
  <si>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</si>
  <si>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</si>
  <si>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</si>
  <si>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</si>
  <si>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</si>
  <si>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</si>
  <si>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</si>
  <si>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</si>
  <si>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</si>
  <si>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</si>
  <si>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</si>
  <si>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</si>
  <si>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</si>
  <si>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</si>
  <si>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</si>
  <si>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</si>
  <si>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</si>
  <si>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</si>
  <si>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</si>
  <si>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</si>
  <si>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</si>
  <si>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</si>
  <si>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</si>
  <si>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</si>
  <si>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</si>
  <si>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</si>
  <si>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</si>
  <si>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</si>
  <si>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</si>
  <si>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</si>
  <si>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</si>
  <si>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</si>
  <si>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</si>
  <si>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</si>
  <si>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</si>
  <si>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</si>
  <si>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</si>
  <si>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</si>
  <si>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</si>
  <si>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</si>
  <si>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</si>
  <si>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</si>
  <si>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</si>
  <si>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</si>
  <si>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</si>
  <si>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</si>
  <si>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</si>
  <si>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</si>
  <si>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</si>
  <si>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</si>
  <si>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</si>
  <si>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</si>
  <si>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</si>
  <si>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</si>
  <si>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</si>
  <si>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</si>
  <si>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</si>
  <si>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</si>
  <si>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</si>
  <si>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</si>
  <si>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</si>
  <si>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</si>
  <si>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</si>
  <si>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</si>
  <si>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</si>
  <si>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</si>
  <si>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</si>
  <si>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</si>
  <si>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</si>
  <si>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</si>
  <si>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</si>
  <si>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</si>
  <si>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</si>
  <si>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</si>
  <si>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</si>
  <si>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</si>
  <si>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</si>
  <si>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</si>
  <si>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</si>
  <si>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</si>
  <si>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</si>
  <si>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</si>
  <si>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</si>
  <si>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</si>
  <si>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</si>
  <si>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</si>
  <si>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</si>
  <si>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</si>
  <si>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</si>
  <si>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</si>
  <si>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</si>
  <si>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</si>
  <si>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</si>
  <si>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</si>
  <si>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</si>
  <si>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</si>
  <si>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</si>
  <si>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</si>
  <si>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</si>
  <si>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</si>
  <si>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</si>
  <si>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</si>
  <si>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</si>
  <si>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</si>
  <si>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</si>
  <si>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</si>
  <si>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</si>
  <si>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</si>
  <si>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</si>
  <si>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</si>
  <si>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</si>
  <si>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</si>
  <si>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</si>
  <si>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</si>
  <si>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</si>
  <si>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</si>
  <si>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</si>
  <si>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</si>
  <si>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</si>
  <si>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</si>
  <si>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</si>
  <si>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</si>
  <si>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</si>
  <si>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</si>
  <si>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</si>
  <si>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</si>
  <si>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</si>
  <si>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</si>
  <si>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</si>
  <si>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</si>
  <si>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</si>
  <si>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</si>
  <si>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</si>
  <si>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</si>
  <si>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</si>
  <si>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</si>
  <si>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</si>
  <si>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</si>
  <si>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</si>
  <si>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</si>
  <si>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</si>
  <si>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</si>
  <si>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</si>
  <si>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</si>
  <si>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</si>
  <si>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</si>
  <si>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</si>
  <si>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</si>
  <si>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</si>
  <si>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</si>
  <si>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</si>
  <si>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</si>
  <si>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</si>
  <si>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</si>
  <si>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</si>
  <si>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</si>
  <si>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</si>
  <si>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</si>
  <si>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</si>
  <si>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</si>
  <si>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</si>
  <si>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</si>
  <si>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</si>
  <si>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</si>
  <si>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</si>
  <si>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</si>
  <si>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</si>
  <si>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</si>
  <si>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</si>
  <si>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</si>
  <si>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</si>
  <si>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</si>
  <si>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</si>
  <si>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</si>
  <si>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</si>
  <si>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</si>
  <si>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</si>
  <si>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</si>
  <si>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</si>
  <si>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</si>
  <si>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</si>
  <si>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</si>
  <si>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</si>
  <si>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</si>
  <si>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</si>
  <si>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</si>
  <si>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</si>
  <si>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</si>
  <si>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</si>
  <si>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</si>
  <si>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</si>
  <si>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</si>
  <si>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</si>
  <si>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</si>
  <si>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</si>
  <si>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</si>
  <si>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</si>
  <si>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</si>
  <si>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</si>
  <si>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</si>
  <si>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</si>
  <si>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</si>
  <si>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</si>
  <si>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</si>
  <si>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</si>
  <si>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</si>
  <si>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</si>
  <si>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</si>
  <si>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</si>
  <si>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</si>
  <si>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</si>
  <si>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</si>
  <si>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</si>
  <si>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</si>
  <si>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</si>
  <si>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</si>
  <si>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</si>
  <si>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</si>
  <si>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</si>
  <si>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</si>
  <si>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</si>
  <si>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</si>
  <si>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</si>
  <si>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</si>
  <si>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</si>
  <si>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</si>
  <si>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</si>
  <si>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</si>
  <si>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</si>
  <si>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</si>
  <si>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</si>
  <si>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</si>
  <si>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</si>
  <si>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</si>
  <si>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</si>
  <si>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</si>
  <si>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</si>
  <si>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</si>
  <si>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</si>
  <si>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</si>
  <si>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</si>
  <si>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</si>
  <si>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</si>
  <si>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</si>
  <si>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</si>
  <si>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</si>
  <si>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</si>
  <si>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</si>
  <si>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</si>
  <si>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</si>
  <si>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</si>
  <si>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</si>
  <si>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</si>
  <si>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</si>
  <si>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</si>
  <si>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</si>
  <si>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</si>
  <si>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</si>
  <si>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</si>
  <si>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</si>
  <si>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</si>
  <si>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</si>
  <si>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</si>
  <si>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</si>
  <si>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</si>
  <si>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</si>
  <si>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</si>
  <si>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</si>
  <si>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</si>
  <si>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</si>
  <si>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</si>
  <si>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</si>
  <si>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</si>
  <si>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</si>
  <si>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</si>
  <si>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</si>
  <si>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</si>
  <si>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</si>
  <si>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</si>
  <si>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</si>
  <si>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</si>
  <si>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</si>
  <si>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</si>
  <si>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</si>
  <si>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</si>
  <si>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</si>
  <si>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</si>
  <si>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</si>
  <si>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</si>
  <si>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</si>
  <si>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</si>
  <si>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0.30.04-beta</t>
  </si>
  <si>
    <t>Fiks continue medicatie probleem met niet geldige oplos volumes</t>
  </si>
  <si>
    <t>Data</t>
  </si>
  <si>
    <t>0.30.05-beta</t>
  </si>
  <si>
    <t>String naar range en range naar string implementatie</t>
  </si>
  <si>
    <t>NaCl 3% (0,5 mmol/ml)</t>
  </si>
  <si>
    <t>NaCl 3%</t>
  </si>
  <si>
    <t xml:space="preserve">NaCl 3% </t>
  </si>
  <si>
    <t>0.30.06-beta</t>
  </si>
  <si>
    <t>NaCl 2,9% vervangen door NaCl 3%</t>
  </si>
  <si>
    <t>DOPRAM 20 MG/ML INJECTIEVLOEISTOF 5ML</t>
  </si>
  <si>
    <t>WERK ASEPTISCH IN EEN VAN DE LAF-KASTEN met achtergrond klasse D _x000D_
LINE CLEARANCE UITGEVOERD? JA/NEE_x000D_
• Trek via een filternaald 2,4 ml doxapram 20 mg/ml op in een passende injectiespuit. _x000D_
• Vul aan met 21,6 ml glucose ……% tot 24 ml in een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</si>
  <si>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NITROPRUSSIDE NATRIUM 25 MG/ML INJVLST AMPUL 2ML</t>
  </si>
  <si>
    <t>WERK ASEPTISCH IN EEN VAN DE LAF-KASTEN met achtergrond klasse D_x000D_
LINE CLEARANCE UITGEVOERD? JA/NEE _x000D_
• Trek via een filternaald de benodigde hoeveelheid nitroprusside 25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</si>
  <si>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NaCl 2,9%</t>
  </si>
  <si>
    <t>GLUCOSE 20% INFUSIE ZAK 500 ML</t>
  </si>
  <si>
    <t>0.30.07-beta</t>
  </si>
  <si>
    <t>0.30.08-beta</t>
  </si>
  <si>
    <t>Fiks bug verwijderen extra vink bij voorgaand medicament</t>
  </si>
  <si>
    <t>DatabaseBusy</t>
  </si>
  <si>
    <t>0.40.00-beta</t>
  </si>
  <si>
    <t>Eerste implementatie van gebruik van database ipv bestanden</t>
  </si>
  <si>
    <t>0.40.01-beta</t>
  </si>
  <si>
    <t>Fiks database string naar type conversie voor numeriek en bool</t>
  </si>
  <si>
    <t>0.40.02-beta</t>
  </si>
  <si>
    <t>Fiks Ped TPN standaard TPN bij laden niet standaard TPN</t>
  </si>
  <si>
    <t>0.41.00-beta</t>
  </si>
  <si>
    <t>Eerste implementatie volledige patient lijst uit MetaVision</t>
  </si>
  <si>
    <t>0.42.00-beta</t>
  </si>
  <si>
    <t>Eerste implementatie opslaan en laden configuratie via database</t>
  </si>
  <si>
    <t>0.42.01-beta</t>
  </si>
  <si>
    <t>Fiks niet wegschrijven van laatst opgeslagen versie</t>
  </si>
  <si>
    <t>UMCU_WKZ_AP_Test</t>
  </si>
  <si>
    <t>Gebruik database</t>
  </si>
  <si>
    <t>Test Database</t>
  </si>
  <si>
    <t>Productie Database</t>
  </si>
  <si>
    <t>Test Server</t>
  </si>
  <si>
    <t>Productie Server</t>
  </si>
  <si>
    <t>mvtst_wkz</t>
  </si>
  <si>
    <t>PatData!$A$1:$P$793</t>
  </si>
  <si>
    <t xml:space="preserve">Patient: , </t>
  </si>
  <si>
    <t>GlobSettings!$T$2</t>
  </si>
  <si>
    <t>DB_DatabaseBusy</t>
  </si>
  <si>
    <t>GlobSettings!$B$15</t>
  </si>
  <si>
    <t>SettingProdDB</t>
  </si>
  <si>
    <t>GlobSettings!$B$14</t>
  </si>
  <si>
    <t>SettingProdServer</t>
  </si>
  <si>
    <t>GlobSettings!$B$12</t>
  </si>
  <si>
    <t>SettingServer</t>
  </si>
  <si>
    <t>GlobSettings!$B$13</t>
  </si>
  <si>
    <t>SettingTestDB</t>
  </si>
  <si>
    <t>SettingTestServer</t>
  </si>
  <si>
    <t>GlobSettings!$B$11</t>
  </si>
  <si>
    <t>SettingUseDatabase</t>
  </si>
  <si>
    <t>0.42.02-beta</t>
  </si>
  <si>
    <t>Gebruik settings voor server en database naam</t>
  </si>
  <si>
    <t>0.42.03-beta</t>
  </si>
  <si>
    <t>Verhinderen van opslaan zonder ziekenhuis nummer</t>
  </si>
  <si>
    <t>0.42.04-beta</t>
  </si>
  <si>
    <t>Applicatie opent automatisch patient indien MV ID bekend</t>
  </si>
  <si>
    <t>0.42.05-beta</t>
  </si>
  <si>
    <t>Applicatie geeft betere waarschuwing bij versie conflicten bij het opslaan</t>
  </si>
  <si>
    <t>17:00 uur Afspraken</t>
  </si>
  <si>
    <t>0.43.00-beta</t>
  </si>
  <si>
    <t>0.44.00-beta</t>
  </si>
  <si>
    <t>Database kan nu eerderer versies van patient afspraken ophalen</t>
  </si>
  <si>
    <t>Developper kan de database geheel leeg maken</t>
  </si>
  <si>
    <t>0.45.00-beta</t>
  </si>
  <si>
    <t>Application logt alle belangrijke acties naar de database</t>
  </si>
  <si>
    <t>Afspraken Programma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</si>
</sst>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89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3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1" fillId="0" borderId="0"/>
    <xf numFmtId="0" fontId="10" fillId="0" borderId="0"/>
    <xf numFmtId="0" fontId="1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10" fillId="0" borderId="0"/>
    <xf numFmtId="0" fontId="13" fillId="0" borderId="0"/>
    <xf numFmtId="0" fontId="9" fillId="0" borderId="0"/>
    <xf numFmtId="0" fontId="1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3" fillId="0" borderId="0"/>
    <xf numFmtId="0" fontId="13" fillId="23" borderId="7" applyNumberFormat="0" applyFont="0" applyAlignment="0" applyProtection="0"/>
    <xf numFmtId="0" fontId="45" fillId="20" borderId="8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6" fillId="0" borderId="0"/>
    <xf numFmtId="0" fontId="3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2" fillId="0" borderId="0"/>
    <xf numFmtId="0" fontId="1" fillId="0" borderId="0"/>
    <xf numFmtId="0" fontId="1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</cellStyleXfs>
  <cellXfs count="930">
    <xf numFmtId="0" fontId="0" fillId="0" borderId="0" xfId="0"/>
    <xf numFmtId="0" fontId="15" fillId="0" borderId="0" xfId="0" applyFont="1"/>
    <xf numFmtId="164" fontId="0" fillId="0" borderId="0" xfId="0" applyNumberFormat="1"/>
    <xf numFmtId="0" fontId="23" fillId="0" borderId="0" xfId="0" applyFont="1"/>
    <xf numFmtId="0" fontId="22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3" fillId="0" borderId="0" xfId="0" applyFont="1" applyFill="1" applyBorder="1"/>
    <xf numFmtId="0" fontId="0" fillId="0" borderId="0" xfId="0" applyAlignment="1">
      <alignment wrapText="1"/>
    </xf>
    <xf numFmtId="0" fontId="23" fillId="0" borderId="0" xfId="0" applyFont="1" applyFill="1" applyProtection="1">
      <protection locked="0" hidden="1"/>
    </xf>
    <xf numFmtId="15" fontId="0" fillId="0" borderId="0" xfId="0" applyNumberFormat="1"/>
    <xf numFmtId="0" fontId="23" fillId="0" borderId="0" xfId="0" applyFont="1" applyFill="1" applyProtection="1"/>
    <xf numFmtId="0" fontId="23" fillId="0" borderId="0" xfId="0" applyFont="1" applyFill="1" applyBorder="1" applyProtection="1"/>
    <xf numFmtId="0" fontId="15" fillId="0" borderId="0" xfId="0" applyFont="1" applyFill="1" applyBorder="1" applyProtection="1"/>
    <xf numFmtId="0" fontId="23" fillId="0" borderId="0" xfId="0" applyFont="1" applyBorder="1"/>
    <xf numFmtId="0" fontId="20" fillId="25" borderId="29" xfId="0" applyFont="1" applyFill="1" applyBorder="1"/>
    <xf numFmtId="0" fontId="20" fillId="25" borderId="30" xfId="0" applyFont="1" applyFill="1" applyBorder="1"/>
    <xf numFmtId="0" fontId="20" fillId="25" borderId="31" xfId="0" applyFont="1" applyFill="1" applyBorder="1"/>
    <xf numFmtId="0" fontId="23" fillId="25" borderId="0" xfId="0" applyFont="1" applyFill="1" applyProtection="1"/>
    <xf numFmtId="0" fontId="23" fillId="25" borderId="0" xfId="0" applyFont="1" applyFill="1" applyBorder="1" applyProtection="1"/>
    <xf numFmtId="0" fontId="19" fillId="0" borderId="0" xfId="0" applyFont="1" applyFill="1" applyBorder="1" applyProtection="1"/>
    <xf numFmtId="0" fontId="19" fillId="24" borderId="0" xfId="0" applyFont="1" applyFill="1" applyBorder="1" applyProtection="1"/>
    <xf numFmtId="0" fontId="23" fillId="25" borderId="0" xfId="0" applyFont="1" applyFill="1" applyBorder="1"/>
    <xf numFmtId="166" fontId="23" fillId="25" borderId="0" xfId="0" applyNumberFormat="1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center" vertical="center"/>
    </xf>
    <xf numFmtId="0" fontId="19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9" fillId="0" borderId="0" xfId="0" applyFont="1" applyFill="1" applyBorder="1" applyAlignment="1" applyProtection="1">
      <alignment horizontal="center"/>
    </xf>
    <xf numFmtId="0" fontId="16" fillId="25" borderId="0" xfId="0" applyFont="1" applyFill="1" applyBorder="1" applyProtection="1"/>
    <xf numFmtId="0" fontId="28" fillId="25" borderId="0" xfId="0" applyFont="1" applyFill="1" applyBorder="1" applyProtection="1"/>
    <xf numFmtId="0" fontId="19" fillId="24" borderId="33" xfId="0" applyFont="1" applyFill="1" applyBorder="1" applyProtection="1"/>
    <xf numFmtId="0" fontId="15" fillId="0" borderId="33" xfId="0" applyFont="1" applyFill="1" applyBorder="1" applyProtection="1"/>
    <xf numFmtId="0" fontId="23" fillId="0" borderId="33" xfId="0" applyFont="1" applyFill="1" applyBorder="1" applyProtection="1"/>
    <xf numFmtId="0" fontId="19" fillId="24" borderId="34" xfId="0" applyFont="1" applyFill="1" applyBorder="1" applyProtection="1"/>
    <xf numFmtId="0" fontId="15" fillId="0" borderId="34" xfId="0" applyFont="1" applyFill="1" applyBorder="1" applyProtection="1"/>
    <xf numFmtId="0" fontId="23" fillId="0" borderId="34" xfId="0" applyFont="1" applyFill="1" applyBorder="1" applyProtection="1"/>
    <xf numFmtId="0" fontId="16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3" fillId="25" borderId="0" xfId="0" applyNumberFormat="1" applyFont="1" applyFill="1" applyBorder="1" applyAlignment="1" applyProtection="1">
      <alignment horizontal="left"/>
    </xf>
    <xf numFmtId="0" fontId="22" fillId="0" borderId="30" xfId="0" applyFont="1" applyBorder="1" applyAlignment="1">
      <alignment horizontal="right" vertical="top" wrapText="1"/>
    </xf>
    <xf numFmtId="0" fontId="22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3" fillId="0" borderId="0" xfId="0" applyFont="1"/>
    <xf numFmtId="0" fontId="13" fillId="0" borderId="0" xfId="0" applyFont="1" applyFill="1" applyBorder="1"/>
    <xf numFmtId="0" fontId="13" fillId="0" borderId="0" xfId="0" applyFont="1" applyAlignment="1">
      <alignment wrapText="1"/>
    </xf>
    <xf numFmtId="0" fontId="13" fillId="0" borderId="0" xfId="0" applyFont="1" applyFill="1" applyProtection="1">
      <protection locked="0" hidden="1"/>
    </xf>
    <xf numFmtId="169" fontId="0" fillId="0" borderId="0" xfId="0" applyNumberFormat="1"/>
    <xf numFmtId="0" fontId="13" fillId="0" borderId="0" xfId="42"/>
    <xf numFmtId="49" fontId="13" fillId="0" borderId="0" xfId="42" applyNumberFormat="1"/>
    <xf numFmtId="20" fontId="13" fillId="0" borderId="0" xfId="42" applyNumberFormat="1"/>
    <xf numFmtId="0" fontId="53" fillId="0" borderId="0" xfId="42" applyFont="1"/>
    <xf numFmtId="0" fontId="13" fillId="0" borderId="0" xfId="42" applyAlignment="1"/>
    <xf numFmtId="0" fontId="15" fillId="0" borderId="0" xfId="42" applyFont="1" applyAlignment="1">
      <alignment horizontal="left"/>
    </xf>
    <xf numFmtId="0" fontId="15" fillId="0" borderId="0" xfId="42" applyFont="1"/>
    <xf numFmtId="0" fontId="54" fillId="0" borderId="0" xfId="42" applyFont="1" applyBorder="1"/>
    <xf numFmtId="0" fontId="13" fillId="0" borderId="0" xfId="42" applyBorder="1"/>
    <xf numFmtId="0" fontId="54" fillId="0" borderId="23" xfId="42" applyFont="1" applyBorder="1"/>
    <xf numFmtId="0" fontId="13" fillId="0" borderId="23" xfId="42" applyBorder="1"/>
    <xf numFmtId="15" fontId="13" fillId="0" borderId="23" xfId="42" applyNumberFormat="1" applyBorder="1" applyAlignment="1">
      <alignment horizontal="left"/>
    </xf>
    <xf numFmtId="0" fontId="13" fillId="0" borderId="14" xfId="42" applyBorder="1"/>
    <xf numFmtId="0" fontId="13" fillId="0" borderId="15" xfId="42" applyBorder="1"/>
    <xf numFmtId="0" fontId="53" fillId="0" borderId="0" xfId="42" applyFont="1" applyBorder="1"/>
    <xf numFmtId="0" fontId="15" fillId="0" borderId="0" xfId="42" applyFont="1" applyBorder="1"/>
    <xf numFmtId="0" fontId="13" fillId="0" borderId="0" xfId="42" applyFont="1"/>
    <xf numFmtId="0" fontId="13" fillId="0" borderId="0" xfId="42" applyAlignment="1">
      <alignment horizontal="right"/>
    </xf>
    <xf numFmtId="0" fontId="13" fillId="0" borderId="0" xfId="42" applyBorder="1" applyAlignment="1">
      <alignment horizontal="center"/>
    </xf>
    <xf numFmtId="0" fontId="13" fillId="0" borderId="23" xfId="42" applyFont="1" applyBorder="1"/>
    <xf numFmtId="0" fontId="13" fillId="0" borderId="39" xfId="42" applyBorder="1"/>
    <xf numFmtId="0" fontId="13" fillId="0" borderId="40" xfId="42" applyBorder="1"/>
    <xf numFmtId="0" fontId="13" fillId="0" borderId="0" xfId="42" applyAlignment="1">
      <alignment horizontal="left"/>
    </xf>
    <xf numFmtId="0" fontId="13" fillId="0" borderId="41" xfId="42" applyFont="1" applyBorder="1"/>
    <xf numFmtId="0" fontId="15" fillId="0" borderId="41" xfId="42" applyFont="1" applyBorder="1"/>
    <xf numFmtId="0" fontId="13" fillId="0" borderId="42" xfId="42" applyFont="1" applyBorder="1"/>
    <xf numFmtId="0" fontId="13" fillId="0" borderId="41" xfId="42" applyFont="1" applyBorder="1" applyAlignment="1">
      <alignment horizontal="center"/>
    </xf>
    <xf numFmtId="0" fontId="13" fillId="0" borderId="42" xfId="42" applyBorder="1"/>
    <xf numFmtId="0" fontId="13" fillId="0" borderId="43" xfId="42" applyFont="1" applyBorder="1"/>
    <xf numFmtId="0" fontId="15" fillId="0" borderId="43" xfId="42" applyFont="1" applyBorder="1"/>
    <xf numFmtId="0" fontId="15" fillId="0" borderId="43" xfId="42" applyFont="1" applyBorder="1" applyAlignment="1">
      <alignment horizontal="right"/>
    </xf>
    <xf numFmtId="0" fontId="13" fillId="0" borderId="43" xfId="42" applyFont="1" applyBorder="1" applyAlignment="1">
      <alignment horizontal="center"/>
    </xf>
    <xf numFmtId="0" fontId="13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3" fillId="0" borderId="44" xfId="42" applyFont="1" applyBorder="1"/>
    <xf numFmtId="0" fontId="13" fillId="0" borderId="44" xfId="42" applyBorder="1"/>
    <xf numFmtId="0" fontId="13" fillId="0" borderId="45" xfId="42" applyBorder="1"/>
    <xf numFmtId="0" fontId="13" fillId="0" borderId="46" xfId="42" applyBorder="1"/>
    <xf numFmtId="0" fontId="13" fillId="0" borderId="31" xfId="42" applyBorder="1"/>
    <xf numFmtId="0" fontId="13" fillId="0" borderId="29" xfId="42" applyBorder="1"/>
    <xf numFmtId="0" fontId="13" fillId="0" borderId="47" xfId="42" applyBorder="1"/>
    <xf numFmtId="0" fontId="13" fillId="0" borderId="30" xfId="42" applyBorder="1"/>
    <xf numFmtId="0" fontId="15" fillId="0" borderId="29" xfId="42" applyFont="1" applyBorder="1"/>
    <xf numFmtId="0" fontId="13" fillId="0" borderId="30" xfId="42" applyFont="1" applyBorder="1"/>
    <xf numFmtId="0" fontId="13" fillId="0" borderId="31" xfId="42" applyFont="1" applyBorder="1"/>
    <xf numFmtId="0" fontId="13" fillId="0" borderId="48" xfId="42" applyBorder="1"/>
    <xf numFmtId="0" fontId="13" fillId="0" borderId="49" xfId="42" applyBorder="1"/>
    <xf numFmtId="0" fontId="13" fillId="0" borderId="50" xfId="42" applyBorder="1"/>
    <xf numFmtId="0" fontId="13" fillId="0" borderId="51" xfId="42" applyBorder="1"/>
    <xf numFmtId="0" fontId="22" fillId="0" borderId="0" xfId="42" applyFont="1"/>
    <xf numFmtId="0" fontId="13" fillId="0" borderId="0" xfId="42" applyFill="1"/>
    <xf numFmtId="0" fontId="13" fillId="0" borderId="0" xfId="42" applyFill="1" applyAlignment="1">
      <alignment horizontal="left"/>
    </xf>
    <xf numFmtId="0" fontId="15" fillId="0" borderId="0" xfId="42" applyFont="1" applyFill="1"/>
    <xf numFmtId="20" fontId="13" fillId="0" borderId="0" xfId="42" applyNumberFormat="1" applyFill="1" applyAlignment="1"/>
    <xf numFmtId="0" fontId="13" fillId="0" borderId="23" xfId="42" applyFill="1" applyBorder="1"/>
    <xf numFmtId="0" fontId="13" fillId="0" borderId="29" xfId="42" applyFill="1" applyBorder="1"/>
    <xf numFmtId="0" fontId="13" fillId="0" borderId="31" xfId="42" applyFill="1" applyBorder="1"/>
    <xf numFmtId="0" fontId="13" fillId="0" borderId="46" xfId="42" applyFill="1" applyBorder="1"/>
    <xf numFmtId="0" fontId="15" fillId="0" borderId="46" xfId="42" applyFont="1" applyFill="1" applyBorder="1"/>
    <xf numFmtId="0" fontId="13" fillId="0" borderId="0" xfId="42" applyFill="1" applyBorder="1"/>
    <xf numFmtId="0" fontId="13" fillId="0" borderId="54" xfId="42" applyFill="1" applyBorder="1"/>
    <xf numFmtId="0" fontId="15" fillId="0" borderId="29" xfId="42" applyFont="1" applyFill="1" applyBorder="1"/>
    <xf numFmtId="0" fontId="13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5" fillId="0" borderId="55" xfId="42" applyFont="1" applyFill="1" applyBorder="1"/>
    <xf numFmtId="0" fontId="13" fillId="0" borderId="52" xfId="42" applyFill="1" applyBorder="1"/>
    <xf numFmtId="0" fontId="13" fillId="0" borderId="35" xfId="42" applyFill="1" applyBorder="1"/>
    <xf numFmtId="0" fontId="13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3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5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5" fillId="0" borderId="7" xfId="42" applyFont="1" applyFill="1" applyBorder="1"/>
    <xf numFmtId="0" fontId="13" fillId="0" borderId="7" xfId="42" applyFill="1" applyBorder="1"/>
    <xf numFmtId="0" fontId="15" fillId="0" borderId="7" xfId="42" applyFont="1" applyFill="1" applyBorder="1" applyAlignment="1">
      <alignment horizontal="lef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3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3" fillId="0" borderId="35" xfId="42" applyFill="1" applyBorder="1" applyAlignment="1">
      <alignment horizontal="right"/>
    </xf>
    <xf numFmtId="0" fontId="15" fillId="0" borderId="35" xfId="42" applyFont="1" applyFill="1" applyBorder="1"/>
    <xf numFmtId="0" fontId="53" fillId="0" borderId="29" xfId="42" applyFont="1" applyFill="1" applyBorder="1"/>
    <xf numFmtId="0" fontId="13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3" fillId="0" borderId="0" xfId="42" applyFill="1" applyAlignment="1">
      <alignment horizontal="right"/>
    </xf>
    <xf numFmtId="0" fontId="58" fillId="0" borderId="0" xfId="42" applyFont="1"/>
    <xf numFmtId="0" fontId="13" fillId="0" borderId="0" xfId="42" applyBorder="1" applyAlignment="1">
      <alignment horizontal="right"/>
    </xf>
    <xf numFmtId="49" fontId="13" fillId="0" borderId="0" xfId="42" applyNumberFormat="1" applyAlignment="1">
      <alignment wrapText="1"/>
    </xf>
    <xf numFmtId="2" fontId="13" fillId="0" borderId="0" xfId="42" applyNumberFormat="1"/>
    <xf numFmtId="49" fontId="15" fillId="0" borderId="0" xfId="42" applyNumberFormat="1" applyFont="1" applyAlignment="1">
      <alignment wrapText="1"/>
    </xf>
    <xf numFmtId="0" fontId="13" fillId="0" borderId="0" xfId="42" applyAlignment="1">
      <alignment wrapText="1"/>
    </xf>
    <xf numFmtId="0" fontId="13" fillId="0" borderId="0" xfId="42" applyNumberFormat="1"/>
    <xf numFmtId="0" fontId="0" fillId="0" borderId="0" xfId="0"/>
    <xf numFmtId="0" fontId="13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3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3" fillId="0" borderId="0" xfId="0" applyFont="1" applyFill="1"/>
    <xf numFmtId="0" fontId="65" fillId="0" borderId="0" xfId="0" applyFont="1"/>
    <xf numFmtId="0" fontId="13" fillId="0" borderId="0" xfId="0" applyFont="1" applyBorder="1"/>
    <xf numFmtId="20" fontId="0" fillId="0" borderId="0" xfId="0" applyNumberFormat="1"/>
    <xf numFmtId="49" fontId="15" fillId="0" borderId="0" xfId="0" applyNumberFormat="1" applyFont="1"/>
    <xf numFmtId="0" fontId="15" fillId="0" borderId="59" xfId="0" applyFont="1" applyBorder="1"/>
    <xf numFmtId="0" fontId="13" fillId="0" borderId="59" xfId="0" applyFont="1" applyBorder="1"/>
    <xf numFmtId="0" fontId="0" fillId="0" borderId="59" xfId="0" applyBorder="1"/>
    <xf numFmtId="0" fontId="15" fillId="0" borderId="0" xfId="43" applyFont="1"/>
    <xf numFmtId="0" fontId="13" fillId="0" borderId="0" xfId="43"/>
    <xf numFmtId="0" fontId="13" fillId="0" borderId="58" xfId="43" applyBorder="1"/>
    <xf numFmtId="0" fontId="15" fillId="0" borderId="59" xfId="43" applyFont="1" applyBorder="1"/>
    <xf numFmtId="0" fontId="13" fillId="0" borderId="0" xfId="43" applyFont="1"/>
    <xf numFmtId="0" fontId="13" fillId="0" borderId="59" xfId="43" applyFont="1" applyBorder="1"/>
    <xf numFmtId="0" fontId="13" fillId="0" borderId="0" xfId="43" applyFont="1" applyBorder="1"/>
    <xf numFmtId="0" fontId="13" fillId="0" borderId="59" xfId="43" applyBorder="1"/>
    <xf numFmtId="0" fontId="13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3" fillId="0" borderId="0" xfId="43" applyProtection="1">
      <protection locked="0"/>
    </xf>
    <xf numFmtId="0" fontId="13" fillId="0" borderId="58" xfId="43" applyBorder="1" applyProtection="1">
      <protection locked="0"/>
    </xf>
    <xf numFmtId="0" fontId="13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0" borderId="0" xfId="0" applyFont="1" applyFill="1" applyProtection="1">
      <protection locked="0"/>
    </xf>
    <xf numFmtId="0" fontId="13" fillId="0" borderId="0" xfId="0" applyFont="1" applyAlignment="1" applyProtection="1">
      <alignment wrapText="1"/>
      <protection locked="0"/>
    </xf>
    <xf numFmtId="0" fontId="15" fillId="0" borderId="0" xfId="0" applyFont="1" applyProtection="1">
      <protection locked="0"/>
    </xf>
    <xf numFmtId="0" fontId="13" fillId="0" borderId="0" xfId="42" applyFont="1" applyProtection="1">
      <protection locked="0"/>
    </xf>
    <xf numFmtId="0" fontId="13" fillId="0" borderId="0" xfId="42" applyFill="1" applyProtection="1">
      <protection locked="0"/>
    </xf>
    <xf numFmtId="0" fontId="15" fillId="0" borderId="0" xfId="42" applyFont="1" applyAlignment="1" applyProtection="1">
      <alignment wrapText="1"/>
      <protection locked="0"/>
    </xf>
    <xf numFmtId="0" fontId="15" fillId="0" borderId="0" xfId="43" applyFont="1" applyProtection="1">
      <protection locked="0"/>
    </xf>
    <xf numFmtId="0" fontId="15" fillId="0" borderId="29" xfId="42" applyFont="1" applyFill="1" applyBorder="1" applyProtection="1">
      <protection locked="0"/>
    </xf>
    <xf numFmtId="49" fontId="13" fillId="0" borderId="0" xfId="42" applyNumberFormat="1" applyAlignment="1" applyProtection="1">
      <alignment wrapText="1"/>
      <protection locked="0"/>
    </xf>
    <xf numFmtId="20" fontId="13" fillId="0" borderId="0" xfId="0" applyNumberFormat="1" applyFont="1"/>
    <xf numFmtId="0" fontId="13" fillId="0" borderId="0" xfId="0" applyFont="1" applyAlignment="1">
      <alignment horizontal="left"/>
    </xf>
    <xf numFmtId="0" fontId="13" fillId="0" borderId="0" xfId="43" applyFont="1" applyBorder="1" applyProtection="1">
      <protection locked="0"/>
    </xf>
    <xf numFmtId="0" fontId="13" fillId="0" borderId="59" xfId="42" applyBorder="1"/>
    <xf numFmtId="0" fontId="13" fillId="0" borderId="58" xfId="42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26" fillId="0" borderId="0" xfId="0" applyFont="1"/>
    <xf numFmtId="0" fontId="13" fillId="0" borderId="0" xfId="96" applyFont="1" applyFill="1"/>
    <xf numFmtId="0" fontId="13" fillId="0" borderId="0" xfId="42"/>
    <xf numFmtId="168" fontId="13" fillId="0" borderId="0" xfId="42" applyNumberFormat="1"/>
    <xf numFmtId="169" fontId="13" fillId="0" borderId="0" xfId="42" applyNumberFormat="1" applyFill="1"/>
    <xf numFmtId="0" fontId="13" fillId="0" borderId="0" xfId="42"/>
    <xf numFmtId="0" fontId="13" fillId="0" borderId="0" xfId="0" applyFont="1" applyBorder="1" applyProtection="1">
      <protection locked="0"/>
    </xf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0" fontId="22" fillId="0" borderId="0" xfId="0" applyFont="1" applyFill="1" applyBorder="1" applyProtection="1">
      <protection locked="0"/>
    </xf>
    <xf numFmtId="0" fontId="22" fillId="0" borderId="0" xfId="0" applyFont="1" applyFill="1" applyBorder="1" applyAlignment="1">
      <alignment horizontal="center"/>
    </xf>
    <xf numFmtId="0" fontId="22" fillId="0" borderId="0" xfId="0" applyFont="1" applyFill="1" applyBorder="1"/>
    <xf numFmtId="0" fontId="69" fillId="0" borderId="0" xfId="0" applyFont="1" applyFill="1" applyBorder="1"/>
    <xf numFmtId="0" fontId="22" fillId="25" borderId="0" xfId="0" applyFont="1" applyFill="1" applyBorder="1" applyAlignment="1">
      <alignment horizontal="center"/>
    </xf>
    <xf numFmtId="0" fontId="22" fillId="25" borderId="0" xfId="0" applyFont="1" applyFill="1" applyBorder="1" applyAlignment="1">
      <alignment horizontal="right"/>
    </xf>
    <xf numFmtId="15" fontId="22" fillId="0" borderId="0" xfId="0" applyNumberFormat="1" applyFont="1" applyFill="1" applyBorder="1" applyAlignment="1">
      <alignment horizontal="left"/>
    </xf>
    <xf numFmtId="0" fontId="22" fillId="25" borderId="0" xfId="0" applyFont="1" applyFill="1" applyBorder="1"/>
    <xf numFmtId="0" fontId="70" fillId="0" borderId="0" xfId="0" applyFont="1" applyFill="1" applyBorder="1"/>
    <xf numFmtId="1" fontId="22" fillId="0" borderId="0" xfId="0" applyNumberFormat="1" applyFont="1" applyFill="1" applyBorder="1" applyAlignment="1">
      <alignment horizontal="left"/>
    </xf>
    <xf numFmtId="165" fontId="22" fillId="0" borderId="0" xfId="0" applyNumberFormat="1" applyFont="1" applyFill="1" applyBorder="1" applyAlignment="1">
      <alignment horizontal="left"/>
    </xf>
    <xf numFmtId="0" fontId="22" fillId="0" borderId="23" xfId="0" applyFont="1" applyFill="1" applyBorder="1"/>
    <xf numFmtId="0" fontId="25" fillId="0" borderId="23" xfId="0" applyFont="1" applyFill="1" applyBorder="1"/>
    <xf numFmtId="0" fontId="22" fillId="0" borderId="0" xfId="0" quotePrefix="1" applyFont="1" applyFill="1" applyBorder="1"/>
    <xf numFmtId="0" fontId="22" fillId="0" borderId="0" xfId="0" applyFont="1" applyFill="1" applyBorder="1" applyAlignment="1"/>
    <xf numFmtId="0" fontId="22" fillId="25" borderId="23" xfId="0" applyFont="1" applyFill="1" applyBorder="1" applyAlignment="1">
      <alignment horizontal="center"/>
    </xf>
    <xf numFmtId="0" fontId="22" fillId="25" borderId="23" xfId="0" applyFont="1" applyFill="1" applyBorder="1"/>
    <xf numFmtId="0" fontId="22" fillId="25" borderId="0" xfId="0" applyFont="1" applyFill="1" applyBorder="1" applyAlignment="1">
      <alignment horizontal="left" vertical="top"/>
    </xf>
    <xf numFmtId="0" fontId="22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2" fillId="0" borderId="0" xfId="43" applyFont="1"/>
    <xf numFmtId="49" fontId="22" fillId="0" borderId="0" xfId="0" applyNumberFormat="1" applyFont="1" applyBorder="1" applyAlignment="1">
      <alignment horizontal="left" vertical="top"/>
    </xf>
    <xf numFmtId="49" fontId="22" fillId="0" borderId="0" xfId="0" applyNumberFormat="1" applyFont="1" applyBorder="1" applyAlignment="1">
      <alignment horizontal="left" vertical="top" wrapText="1"/>
    </xf>
    <xf numFmtId="49" fontId="25" fillId="0" borderId="0" xfId="0" applyNumberFormat="1" applyFont="1" applyBorder="1" applyAlignment="1">
      <alignment horizontal="left" vertical="top"/>
    </xf>
    <xf numFmtId="0" fontId="22" fillId="0" borderId="23" xfId="0" applyFont="1" applyFill="1" applyBorder="1" applyAlignment="1">
      <alignment horizontal="left"/>
    </xf>
    <xf numFmtId="0" fontId="25" fillId="25" borderId="11" xfId="0" applyFont="1" applyFill="1" applyBorder="1"/>
    <xf numFmtId="0" fontId="22" fillId="0" borderId="11" xfId="0" applyFont="1" applyFill="1" applyBorder="1"/>
    <xf numFmtId="0" fontId="22" fillId="25" borderId="22" xfId="0" applyFont="1" applyFill="1" applyBorder="1"/>
    <xf numFmtId="0" fontId="22" fillId="0" borderId="0" xfId="0" applyFont="1" applyFill="1" applyBorder="1" applyAlignment="1">
      <alignment horizontal="right"/>
    </xf>
    <xf numFmtId="0" fontId="25" fillId="25" borderId="23" xfId="0" applyFont="1" applyFill="1" applyBorder="1" applyAlignment="1">
      <alignment horizontal="right"/>
    </xf>
    <xf numFmtId="0" fontId="22" fillId="0" borderId="23" xfId="0" applyFont="1" applyFill="1" applyBorder="1" applyAlignment="1">
      <alignment horizontal="right"/>
    </xf>
    <xf numFmtId="0" fontId="25" fillId="25" borderId="23" xfId="0" applyFont="1" applyFill="1" applyBorder="1"/>
    <xf numFmtId="0" fontId="25" fillId="25" borderId="23" xfId="0" applyFont="1" applyFill="1" applyBorder="1" applyAlignment="1">
      <alignment horizontal="left"/>
    </xf>
    <xf numFmtId="0" fontId="22" fillId="25" borderId="23" xfId="0" applyFont="1" applyFill="1" applyBorder="1" applyAlignment="1">
      <alignment horizontal="right"/>
    </xf>
    <xf numFmtId="0" fontId="13" fillId="0" borderId="0" xfId="42"/>
    <xf numFmtId="15" fontId="15" fillId="0" borderId="0" xfId="42" applyNumberFormat="1" applyFont="1" applyFill="1" applyAlignment="1">
      <alignment horizontal="left"/>
    </xf>
    <xf numFmtId="0" fontId="13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5" fillId="0" borderId="0" xfId="0" applyFont="1" applyFill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left" vertical="center" wrapText="1"/>
    </xf>
    <xf numFmtId="0" fontId="15" fillId="0" borderId="60" xfId="0" applyFont="1" applyFill="1" applyBorder="1" applyProtection="1"/>
    <xf numFmtId="0" fontId="13" fillId="0" borderId="34" xfId="42" applyFont="1" applyFill="1" applyBorder="1" applyProtection="1"/>
    <xf numFmtId="0" fontId="13" fillId="25" borderId="0" xfId="42" applyFont="1" applyFill="1" applyBorder="1"/>
    <xf numFmtId="0" fontId="15" fillId="0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49" fillId="0" borderId="34" xfId="42" applyFont="1" applyFill="1" applyBorder="1" applyProtection="1"/>
    <xf numFmtId="0" fontId="13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3" fillId="0" borderId="0" xfId="42"/>
    <xf numFmtId="0" fontId="13" fillId="0" borderId="0" xfId="42" applyFont="1" applyFill="1"/>
    <xf numFmtId="0" fontId="13" fillId="0" borderId="0" xfId="42" applyFont="1" applyFill="1" applyBorder="1"/>
    <xf numFmtId="0" fontId="13" fillId="0" borderId="0" xfId="42" applyFont="1" applyFill="1" applyBorder="1" applyProtection="1"/>
    <xf numFmtId="0" fontId="15" fillId="0" borderId="0" xfId="42" applyFont="1" applyFill="1" applyBorder="1" applyProtection="1"/>
    <xf numFmtId="0" fontId="13" fillId="0" borderId="61" xfId="42" applyFont="1" applyFill="1" applyBorder="1" applyProtection="1"/>
    <xf numFmtId="0" fontId="19" fillId="24" borderId="0" xfId="42" applyFont="1" applyFill="1" applyBorder="1" applyProtection="1"/>
    <xf numFmtId="0" fontId="13" fillId="25" borderId="0" xfId="42" applyFont="1" applyFill="1" applyBorder="1"/>
    <xf numFmtId="0" fontId="19" fillId="24" borderId="33" xfId="42" applyFont="1" applyFill="1" applyBorder="1" applyProtection="1"/>
    <xf numFmtId="0" fontId="13" fillId="0" borderId="33" xfId="42" applyFont="1" applyFill="1" applyBorder="1" applyProtection="1"/>
    <xf numFmtId="0" fontId="19" fillId="24" borderId="34" xfId="42" applyFont="1" applyFill="1" applyBorder="1" applyProtection="1"/>
    <xf numFmtId="0" fontId="15" fillId="0" borderId="34" xfId="42" applyFont="1" applyFill="1" applyBorder="1" applyProtection="1"/>
    <xf numFmtId="0" fontId="13" fillId="0" borderId="34" xfId="42" applyFont="1" applyFill="1" applyBorder="1" applyProtection="1"/>
    <xf numFmtId="0" fontId="16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5" fillId="0" borderId="60" xfId="42" applyFont="1" applyFill="1" applyBorder="1" applyProtection="1"/>
    <xf numFmtId="0" fontId="13" fillId="26" borderId="0" xfId="42" applyFill="1" applyProtection="1">
      <protection locked="0"/>
    </xf>
    <xf numFmtId="0" fontId="13" fillId="26" borderId="0" xfId="42" applyFill="1"/>
    <xf numFmtId="0" fontId="13" fillId="27" borderId="0" xfId="42" applyFill="1" applyProtection="1">
      <protection locked="0"/>
    </xf>
    <xf numFmtId="0" fontId="13" fillId="0" borderId="0" xfId="42" applyAlignment="1">
      <alignment horizontal="left"/>
    </xf>
    <xf numFmtId="0" fontId="13" fillId="0" borderId="0" xfId="0" applyFont="1" applyAlignment="1"/>
    <xf numFmtId="0" fontId="0" fillId="26" borderId="0" xfId="0" applyFill="1"/>
    <xf numFmtId="0" fontId="13" fillId="26" borderId="0" xfId="0" applyFont="1" applyFill="1"/>
    <xf numFmtId="49" fontId="13" fillId="0" borderId="0" xfId="0" applyNumberFormat="1" applyFont="1"/>
    <xf numFmtId="0" fontId="13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3" fillId="28" borderId="0" xfId="0" applyFont="1" applyFill="1" applyBorder="1" applyProtection="1"/>
    <xf numFmtId="0" fontId="15" fillId="28" borderId="0" xfId="0" applyFont="1" applyFill="1" applyBorder="1" applyProtection="1"/>
    <xf numFmtId="0" fontId="67" fillId="28" borderId="0" xfId="0" applyFont="1" applyFill="1" applyBorder="1" applyProtection="1"/>
    <xf numFmtId="0" fontId="23" fillId="28" borderId="0" xfId="0" applyFont="1" applyFill="1" applyBorder="1" applyProtection="1">
      <protection locked="0"/>
    </xf>
    <xf numFmtId="0" fontId="23" fillId="28" borderId="0" xfId="0" applyFont="1" applyFill="1" applyBorder="1" applyProtection="1"/>
    <xf numFmtId="0" fontId="15" fillId="28" borderId="0" xfId="0" applyFont="1" applyFill="1" applyBorder="1" applyAlignment="1">
      <alignment horizontal="left"/>
    </xf>
    <xf numFmtId="0" fontId="23" fillId="28" borderId="0" xfId="0" applyFont="1" applyFill="1" applyBorder="1" applyAlignment="1"/>
    <xf numFmtId="1" fontId="15" fillId="28" borderId="0" xfId="0" applyNumberFormat="1" applyFont="1" applyFill="1" applyBorder="1" applyAlignment="1">
      <alignment horizontal="left"/>
    </xf>
    <xf numFmtId="0" fontId="18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5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7" fillId="28" borderId="0" xfId="0" applyFont="1" applyFill="1" applyBorder="1" applyProtection="1"/>
    <xf numFmtId="0" fontId="23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4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3" fillId="28" borderId="0" xfId="0" applyFont="1" applyFill="1" applyBorder="1"/>
    <xf numFmtId="0" fontId="23" fillId="28" borderId="0" xfId="0" applyNumberFormat="1" applyFont="1" applyFill="1" applyBorder="1" applyAlignment="1"/>
    <xf numFmtId="49" fontId="23" fillId="28" borderId="0" xfId="0" applyNumberFormat="1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5" fillId="28" borderId="0" xfId="0" applyFont="1" applyFill="1" applyBorder="1"/>
    <xf numFmtId="0" fontId="19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3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3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9" fillId="28" borderId="0" xfId="0" applyFont="1" applyFill="1" applyBorder="1" applyAlignment="1" applyProtection="1">
      <alignment horizontal="center"/>
    </xf>
    <xf numFmtId="0" fontId="19" fillId="28" borderId="0" xfId="0" applyFont="1" applyFill="1" applyBorder="1" applyProtection="1"/>
    <xf numFmtId="0" fontId="49" fillId="28" borderId="0" xfId="0" applyFont="1" applyFill="1" applyBorder="1" applyProtection="1"/>
    <xf numFmtId="0" fontId="23" fillId="28" borderId="0" xfId="0" applyFont="1" applyFill="1" applyBorder="1" applyAlignment="1" applyProtection="1">
      <alignment horizontal="left" vertical="center" wrapText="1"/>
    </xf>
    <xf numFmtId="0" fontId="23" fillId="28" borderId="0" xfId="0" applyFont="1" applyFill="1" applyBorder="1" applyAlignment="1" applyProtection="1">
      <alignment horizontal="center" vertical="center"/>
    </xf>
    <xf numFmtId="0" fontId="22" fillId="28" borderId="0" xfId="0" applyFont="1" applyFill="1" applyBorder="1" applyProtection="1"/>
    <xf numFmtId="0" fontId="13" fillId="28" borderId="0" xfId="43" applyFont="1" applyFill="1" applyBorder="1"/>
    <xf numFmtId="0" fontId="13" fillId="28" borderId="0" xfId="43" applyFill="1" applyBorder="1" applyAlignment="1">
      <alignment vertical="top"/>
    </xf>
    <xf numFmtId="0" fontId="13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3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5" fillId="0" borderId="0" xfId="0" applyFont="1" applyFill="1"/>
    <xf numFmtId="0" fontId="13" fillId="0" borderId="0" xfId="0" applyFont="1" applyFill="1" applyProtection="1">
      <protection locked="0"/>
    </xf>
    <xf numFmtId="0" fontId="66" fillId="0" borderId="0" xfId="44" applyFont="1" applyFill="1"/>
    <xf numFmtId="0" fontId="13" fillId="0" borderId="0" xfId="44" applyFont="1" applyFill="1"/>
    <xf numFmtId="0" fontId="0" fillId="0" borderId="0" xfId="0" applyBorder="1"/>
    <xf numFmtId="0" fontId="13" fillId="0" borderId="0" xfId="0" applyFont="1" applyFill="1" applyAlignment="1">
      <alignment horizontal="left"/>
    </xf>
    <xf numFmtId="0" fontId="13" fillId="0" borderId="0" xfId="42" applyAlignment="1">
      <alignment wrapText="1"/>
    </xf>
    <xf numFmtId="0" fontId="15" fillId="0" borderId="0" xfId="42" applyFont="1" applyAlignment="1">
      <alignment wrapText="1"/>
    </xf>
    <xf numFmtId="0" fontId="13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3" fillId="0" borderId="0" xfId="0" applyNumberFormat="1" applyFont="1"/>
    <xf numFmtId="0" fontId="13" fillId="0" borderId="0" xfId="96" applyFont="1" applyFill="1" applyBorder="1"/>
    <xf numFmtId="0" fontId="13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3" fillId="0" borderId="0" xfId="42" applyNumberFormat="1" applyFont="1" applyFill="1" applyBorder="1"/>
    <xf numFmtId="0" fontId="66" fillId="0" borderId="0" xfId="96" applyFont="1" applyFill="1" applyBorder="1"/>
    <xf numFmtId="0" fontId="13" fillId="0" borderId="0" xfId="42" applyFont="1" applyFill="1" applyBorder="1" applyAlignment="1">
      <alignment wrapText="1"/>
    </xf>
    <xf numFmtId="0" fontId="13" fillId="0" borderId="0" xfId="42" applyAlignment="1" applyProtection="1">
      <alignment wrapText="1"/>
      <protection locked="0"/>
    </xf>
    <xf numFmtId="169" fontId="13" fillId="0" borderId="0" xfId="42" applyNumberFormat="1"/>
    <xf numFmtId="0" fontId="15" fillId="0" borderId="0" xfId="42" applyFont="1" applyAlignment="1">
      <alignment horizontal="right" wrapText="1"/>
    </xf>
    <xf numFmtId="2" fontId="13" fillId="0" borderId="0" xfId="42" applyNumberFormat="1" applyAlignment="1">
      <alignment horizontal="right" wrapText="1"/>
    </xf>
    <xf numFmtId="2" fontId="13" fillId="0" borderId="0" xfId="42" applyNumberFormat="1" applyAlignment="1">
      <alignment horizontal="right"/>
    </xf>
    <xf numFmtId="2" fontId="15" fillId="0" borderId="0" xfId="42" applyNumberFormat="1" applyFont="1" applyAlignment="1">
      <alignment horizontal="right" wrapText="1"/>
    </xf>
    <xf numFmtId="0" fontId="15" fillId="26" borderId="0" xfId="0" applyFont="1" applyFill="1"/>
    <xf numFmtId="0" fontId="13" fillId="26" borderId="0" xfId="0" applyFont="1" applyFill="1" applyAlignment="1">
      <alignment horizontal="left"/>
    </xf>
    <xf numFmtId="0" fontId="15" fillId="26" borderId="0" xfId="131" applyFont="1" applyFill="1" applyBorder="1"/>
    <xf numFmtId="0" fontId="13" fillId="26" borderId="0" xfId="131" applyFont="1" applyFill="1" applyBorder="1"/>
    <xf numFmtId="0" fontId="13" fillId="26" borderId="0" xfId="42" applyFont="1" applyFill="1" applyBorder="1"/>
    <xf numFmtId="0" fontId="15" fillId="26" borderId="0" xfId="42" applyFont="1" applyFill="1" applyBorder="1"/>
    <xf numFmtId="167" fontId="13" fillId="0" borderId="0" xfId="42" applyNumberFormat="1" applyFont="1" applyFill="1" applyBorder="1"/>
    <xf numFmtId="0" fontId="13" fillId="0" borderId="0" xfId="132" applyFont="1" applyFill="1" applyBorder="1"/>
    <xf numFmtId="167" fontId="13" fillId="0" borderId="0" xfId="132" applyNumberFormat="1" applyFont="1" applyFill="1" applyBorder="1"/>
    <xf numFmtId="2" fontId="13" fillId="0" borderId="0" xfId="42" applyNumberFormat="1" applyFont="1" applyFill="1" applyBorder="1"/>
    <xf numFmtId="1" fontId="13" fillId="0" borderId="0" xfId="42" applyNumberFormat="1" applyFont="1" applyFill="1" applyBorder="1"/>
    <xf numFmtId="0" fontId="13" fillId="0" borderId="0" xfId="131" applyFont="1" applyFill="1" applyBorder="1"/>
    <xf numFmtId="0" fontId="13" fillId="26" borderId="0" xfId="132" applyFont="1" applyFill="1" applyBorder="1"/>
    <xf numFmtId="0" fontId="13" fillId="0" borderId="0" xfId="42" applyFont="1" applyFill="1" applyBorder="1" applyAlignment="1">
      <alignment horizontal="right"/>
    </xf>
    <xf numFmtId="167" fontId="13" fillId="0" borderId="0" xfId="132" applyNumberFormat="1" applyFont="1" applyFill="1" applyBorder="1" applyAlignment="1">
      <alignment horizontal="right"/>
    </xf>
    <xf numFmtId="0" fontId="13" fillId="0" borderId="0" xfId="132" applyFont="1" applyFill="1" applyBorder="1" applyAlignment="1">
      <alignment horizontal="right"/>
    </xf>
    <xf numFmtId="0" fontId="13" fillId="26" borderId="0" xfId="132" applyFont="1" applyFill="1" applyBorder="1" applyAlignment="1">
      <alignment horizontal="right"/>
    </xf>
    <xf numFmtId="0" fontId="13" fillId="28" borderId="0" xfId="42" applyFont="1" applyFill="1" applyBorder="1" applyAlignment="1">
      <alignment horizontal="left" vertical="center"/>
    </xf>
    <xf numFmtId="0" fontId="13" fillId="28" borderId="0" xfId="42" applyFont="1" applyFill="1" applyBorder="1" applyAlignment="1" applyProtection="1">
      <alignment vertical="center"/>
      <protection locked="0"/>
    </xf>
    <xf numFmtId="0" fontId="13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3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vertical="center"/>
    </xf>
    <xf numFmtId="0" fontId="13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3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5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6" fillId="28" borderId="0" xfId="0" applyFont="1" applyFill="1" applyBorder="1"/>
    <xf numFmtId="0" fontId="14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4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13" fillId="33" borderId="0" xfId="0" applyFont="1" applyFill="1"/>
    <xf numFmtId="0" fontId="13" fillId="34" borderId="0" xfId="0" applyFont="1" applyFill="1"/>
    <xf numFmtId="0" fontId="52" fillId="32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6" fillId="28" borderId="0" xfId="0" applyFont="1" applyFill="1" applyBorder="1" applyProtection="1"/>
    <xf numFmtId="0" fontId="62" fillId="28" borderId="0" xfId="0" applyFont="1" applyFill="1" applyBorder="1" applyProtection="1"/>
    <xf numFmtId="0" fontId="21" fillId="28" borderId="0" xfId="0" applyFont="1" applyFill="1" applyBorder="1" applyProtection="1"/>
    <xf numFmtId="0" fontId="83" fillId="31" borderId="0" xfId="0" applyFont="1" applyFill="1" applyBorder="1" applyProtection="1"/>
    <xf numFmtId="0" fontId="16" fillId="28" borderId="0" xfId="0" applyFont="1" applyFill="1" applyBorder="1" applyAlignment="1" applyProtection="1">
      <alignment horizontal="center" vertical="center"/>
    </xf>
    <xf numFmtId="0" fontId="13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3" fillId="28" borderId="0" xfId="43" applyFill="1" applyBorder="1" applyAlignment="1">
      <alignment vertical="center"/>
    </xf>
    <xf numFmtId="0" fontId="13" fillId="28" borderId="0" xfId="43" applyFont="1" applyFill="1" applyBorder="1" applyAlignment="1">
      <alignment vertical="top" wrapText="1"/>
    </xf>
    <xf numFmtId="0" fontId="13" fillId="28" borderId="0" xfId="43" applyFont="1" applyFill="1" applyBorder="1" applyAlignment="1">
      <alignment horizontal="left" vertical="top"/>
    </xf>
    <xf numFmtId="0" fontId="13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13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9" fillId="28" borderId="0" xfId="42" applyFont="1" applyFill="1" applyBorder="1"/>
    <xf numFmtId="0" fontId="23" fillId="28" borderId="0" xfId="0" applyFont="1" applyFill="1" applyBorder="1" applyAlignment="1">
      <alignment horizontal="right"/>
    </xf>
    <xf numFmtId="0" fontId="13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 vertical="top" wrapText="1"/>
    </xf>
    <xf numFmtId="0" fontId="13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22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3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25" borderId="7" xfId="0" quotePrefix="1" applyNumberFormat="1" applyFont="1" applyFill="1" applyBorder="1" applyAlignment="1">
      <alignment horizontal="center"/>
    </xf>
    <xf numFmtId="0" fontId="25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2" fillId="25" borderId="7" xfId="0" applyNumberFormat="1" applyFont="1" applyFill="1" applyBorder="1" applyAlignment="1">
      <alignment horizontal="center"/>
    </xf>
    <xf numFmtId="0" fontId="25" fillId="25" borderId="7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166" fontId="13" fillId="0" borderId="0" xfId="0" applyNumberFormat="1" applyFont="1" applyAlignment="1">
      <alignment horizontal="left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23" xfId="0" applyFont="1" applyBorder="1"/>
    <xf numFmtId="0" fontId="13" fillId="0" borderId="17" xfId="0" applyFont="1" applyBorder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0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6" xfId="0" applyFont="1" applyBorder="1" applyAlignment="1">
      <alignment vertical="center" wrapText="1"/>
    </xf>
    <xf numFmtId="0" fontId="13" fillId="0" borderId="23" xfId="0" applyFont="1" applyBorder="1" applyAlignment="1">
      <alignment vertical="center" wrapText="1"/>
    </xf>
    <xf numFmtId="0" fontId="13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center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6" xfId="0" applyFont="1" applyBorder="1" applyAlignment="1">
      <alignment horizontal="center" vertical="center" wrapText="1"/>
    </xf>
    <xf numFmtId="0" fontId="13" fillId="0" borderId="20" xfId="0" applyFont="1" applyBorder="1" applyAlignment="1">
      <alignment vertical="top" wrapText="1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16" xfId="0" applyFont="1" applyBorder="1" applyAlignment="1">
      <alignment vertical="center"/>
    </xf>
    <xf numFmtId="0" fontId="13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center"/>
    </xf>
    <xf numFmtId="0" fontId="13" fillId="0" borderId="2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42" applyAlignment="1"/>
    <xf numFmtId="0" fontId="15" fillId="0" borderId="0" xfId="42" applyFont="1" applyAlignment="1">
      <alignment horizontal="left"/>
    </xf>
    <xf numFmtId="0" fontId="13" fillId="0" borderId="0" xfId="42" applyAlignment="1">
      <alignment horizontal="left"/>
    </xf>
    <xf numFmtId="0" fontId="13" fillId="0" borderId="0" xfId="42" applyFont="1" applyBorder="1"/>
    <xf numFmtId="14" fontId="13" fillId="0" borderId="0" xfId="42" applyNumberFormat="1" applyFont="1"/>
    <xf numFmtId="2" fontId="13" fillId="0" borderId="0" xfId="42" applyNumberFormat="1" applyFont="1"/>
    <xf numFmtId="0" fontId="13" fillId="0" borderId="0" xfId="42" applyFont="1" applyFill="1" applyBorder="1" applyAlignment="1">
      <alignment vertical="top" wrapText="1"/>
    </xf>
    <xf numFmtId="0" fontId="15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69" fontId="13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3" fillId="28" borderId="0" xfId="42" applyFont="1" applyFill="1" applyBorder="1"/>
    <xf numFmtId="0" fontId="80" fillId="35" borderId="0" xfId="0" applyFont="1" applyFill="1"/>
    <xf numFmtId="0" fontId="80" fillId="35" borderId="0" xfId="0" applyFont="1" applyFill="1" applyBorder="1"/>
    <xf numFmtId="0" fontId="80" fillId="35" borderId="0" xfId="0" applyFont="1" applyFill="1" applyBorder="1" applyProtection="1"/>
    <xf numFmtId="0" fontId="80" fillId="35" borderId="0" xfId="0" applyFont="1" applyFill="1" applyBorder="1" applyAlignment="1" applyProtection="1">
      <alignment horizontal="left"/>
    </xf>
    <xf numFmtId="0" fontId="80" fillId="35" borderId="0" xfId="0" applyFont="1" applyFill="1" applyBorder="1" applyAlignment="1">
      <alignment horizontal="left"/>
    </xf>
    <xf numFmtId="15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/>
    <xf numFmtId="14" fontId="80" fillId="35" borderId="0" xfId="0" applyNumberFormat="1" applyFont="1" applyFill="1" applyBorder="1" applyProtection="1"/>
    <xf numFmtId="15" fontId="80" fillId="35" borderId="0" xfId="0" applyNumberFormat="1" applyFont="1" applyFill="1" applyBorder="1" applyAlignment="1" applyProtection="1">
      <alignment horizontal="left"/>
      <protection locked="0"/>
    </xf>
    <xf numFmtId="0" fontId="80" fillId="35" borderId="0" xfId="0" applyFont="1" applyFill="1" applyBorder="1" applyAlignment="1" applyProtection="1">
      <alignment horizontal="left"/>
      <protection locked="0"/>
    </xf>
    <xf numFmtId="0" fontId="82" fillId="35" borderId="0" xfId="0" applyFont="1" applyFill="1" applyBorder="1" applyAlignment="1">
      <alignment horizontal="left"/>
    </xf>
    <xf numFmtId="49" fontId="80" fillId="35" borderId="0" xfId="0" applyNumberFormat="1" applyFont="1" applyFill="1" applyBorder="1" applyAlignment="1">
      <alignment horizontal="left"/>
    </xf>
    <xf numFmtId="1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Protection="1">
      <protection locked="0"/>
    </xf>
    <xf numFmtId="14" fontId="80" fillId="35" borderId="0" xfId="0" applyNumberFormat="1" applyFont="1" applyFill="1" applyBorder="1"/>
    <xf numFmtId="14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>
      <alignment horizontal="right"/>
    </xf>
    <xf numFmtId="0" fontId="80" fillId="35" borderId="0" xfId="0" applyFont="1" applyFill="1" applyBorder="1" applyAlignment="1">
      <alignment horizontal="left" vertical="top"/>
    </xf>
    <xf numFmtId="0" fontId="80" fillId="35" borderId="0" xfId="0" applyFont="1" applyFill="1" applyBorder="1" applyAlignment="1">
      <alignment horizontal="left" vertical="top" wrapText="1"/>
    </xf>
    <xf numFmtId="0" fontId="82" fillId="35" borderId="0" xfId="0" applyFont="1" applyFill="1" applyBorder="1"/>
    <xf numFmtId="165" fontId="80" fillId="35" borderId="0" xfId="0" applyNumberFormat="1" applyFont="1" applyFill="1" applyBorder="1" applyAlignment="1" applyProtection="1">
      <alignment horizontal="left"/>
    </xf>
    <xf numFmtId="166" fontId="80" fillId="35" borderId="0" xfId="0" applyNumberFormat="1" applyFont="1" applyFill="1" applyBorder="1" applyAlignment="1" applyProtection="1">
      <alignment horizontal="left"/>
    </xf>
    <xf numFmtId="0" fontId="80" fillId="35" borderId="0" xfId="0" applyFont="1" applyFill="1" applyBorder="1" applyAlignment="1" applyProtection="1">
      <alignment horizontal="center"/>
    </xf>
    <xf numFmtId="0" fontId="80" fillId="35" borderId="0" xfId="43" applyFont="1" applyFill="1" applyBorder="1" applyProtection="1">
      <protection locked="0"/>
    </xf>
    <xf numFmtId="0" fontId="80" fillId="35" borderId="0" xfId="43" applyFont="1" applyFill="1" applyBorder="1"/>
    <xf numFmtId="0" fontId="80" fillId="35" borderId="0" xfId="43" applyFont="1" applyFill="1" applyBorder="1" applyAlignment="1">
      <alignment horizontal="left"/>
    </xf>
    <xf numFmtId="15" fontId="80" fillId="35" borderId="0" xfId="43" applyNumberFormat="1" applyFont="1" applyFill="1" applyBorder="1" applyAlignment="1">
      <alignment horizontal="left"/>
    </xf>
    <xf numFmtId="15" fontId="80" fillId="35" borderId="0" xfId="43" applyNumberFormat="1" applyFont="1" applyFill="1" applyBorder="1" applyAlignment="1" applyProtection="1">
      <alignment horizontal="left"/>
      <protection locked="0"/>
    </xf>
    <xf numFmtId="0" fontId="80" fillId="35" borderId="0" xfId="43" applyFont="1" applyFill="1" applyBorder="1" applyAlignment="1" applyProtection="1">
      <alignment horizontal="left"/>
      <protection locked="0"/>
    </xf>
    <xf numFmtId="1" fontId="80" fillId="35" borderId="0" xfId="43" applyNumberFormat="1" applyFont="1" applyFill="1" applyBorder="1" applyAlignment="1">
      <alignment horizontal="left"/>
    </xf>
    <xf numFmtId="0" fontId="80" fillId="36" borderId="0" xfId="0" applyFont="1" applyFill="1"/>
    <xf numFmtId="0" fontId="80" fillId="37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>
      <alignment horizontal="center"/>
    </xf>
    <xf numFmtId="0" fontId="80" fillId="36" borderId="0" xfId="0" applyFont="1" applyFill="1" applyBorder="1" applyAlignment="1">
      <alignment horizontal="left"/>
    </xf>
    <xf numFmtId="0" fontId="82" fillId="36" borderId="0" xfId="0" applyFont="1" applyFill="1" applyBorder="1"/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 applyProtection="1">
      <alignment horizontal="right"/>
      <protection locked="0" hidden="1"/>
    </xf>
    <xf numFmtId="0" fontId="80" fillId="36" borderId="0" xfId="42" applyFont="1" applyFill="1" applyBorder="1"/>
    <xf numFmtId="0" fontId="82" fillId="36" borderId="0" xfId="42" applyFont="1" applyFill="1" applyBorder="1"/>
    <xf numFmtId="0" fontId="80" fillId="36" borderId="0" xfId="0" applyFont="1" applyFill="1" applyBorder="1" applyAlignment="1" applyProtection="1">
      <alignment horizontal="right"/>
    </xf>
    <xf numFmtId="0" fontId="80" fillId="36" borderId="0" xfId="0" applyFont="1" applyFill="1" applyBorder="1" applyAlignment="1">
      <alignment horizontal="left" vertical="center"/>
    </xf>
    <xf numFmtId="0" fontId="80" fillId="36" borderId="0" xfId="43" applyFont="1" applyFill="1" applyBorder="1"/>
    <xf numFmtId="0" fontId="80" fillId="37" borderId="0" xfId="0" applyFont="1" applyFill="1" applyBorder="1"/>
    <xf numFmtId="0" fontId="80" fillId="37" borderId="0" xfId="0" applyFont="1" applyFill="1" applyBorder="1" applyAlignment="1" applyProtection="1">
      <alignment horizontal="left"/>
    </xf>
    <xf numFmtId="0" fontId="82" fillId="37" borderId="0" xfId="0" applyFont="1" applyFill="1" applyBorder="1" applyProtection="1"/>
    <xf numFmtId="0" fontId="80" fillId="37" borderId="0" xfId="0" applyFont="1" applyFill="1" applyBorder="1" applyProtection="1"/>
    <xf numFmtId="0" fontId="80" fillId="37" borderId="0" xfId="0" applyFont="1" applyFill="1" applyBorder="1" applyAlignment="1" applyProtection="1">
      <alignment horizontal="center"/>
    </xf>
    <xf numFmtId="0" fontId="80" fillId="37" borderId="0" xfId="0" applyFont="1" applyFill="1" applyBorder="1" applyProtection="1">
      <protection locked="0"/>
    </xf>
    <xf numFmtId="0" fontId="82" fillId="37" borderId="0" xfId="0" applyFont="1" applyFill="1" applyBorder="1"/>
    <xf numFmtId="0" fontId="84" fillId="37" borderId="0" xfId="0" applyFont="1" applyFill="1" applyBorder="1"/>
    <xf numFmtId="49" fontId="80" fillId="37" borderId="0" xfId="0" applyNumberFormat="1" applyFont="1" applyFill="1" applyBorder="1" applyAlignment="1">
      <alignment horizontal="left" vertical="top" wrapText="1"/>
    </xf>
    <xf numFmtId="0" fontId="80" fillId="37" borderId="0" xfId="0" applyFont="1" applyFill="1" applyBorder="1" applyAlignment="1">
      <alignment horizontal="left"/>
    </xf>
    <xf numFmtId="0" fontId="80" fillId="37" borderId="0" xfId="0" applyFont="1" applyFill="1" applyBorder="1" applyAlignment="1"/>
    <xf numFmtId="1" fontId="80" fillId="37" borderId="0" xfId="0" applyNumberFormat="1" applyFont="1" applyFill="1" applyBorder="1" applyAlignment="1">
      <alignment horizontal="left"/>
    </xf>
    <xf numFmtId="0" fontId="80" fillId="37" borderId="0" xfId="0" applyFont="1" applyFill="1" applyBorder="1" applyProtection="1">
      <protection locked="0" hidden="1"/>
    </xf>
    <xf numFmtId="0" fontId="80" fillId="37" borderId="0" xfId="42" applyFont="1" applyFill="1" applyBorder="1"/>
    <xf numFmtId="171" fontId="80" fillId="37" borderId="0" xfId="42" applyNumberFormat="1" applyFont="1" applyFill="1" applyBorder="1" applyAlignment="1">
      <alignment horizontal="left"/>
    </xf>
    <xf numFmtId="0" fontId="80" fillId="37" borderId="0" xfId="42" applyFont="1" applyFill="1" applyBorder="1" applyAlignment="1">
      <alignment horizontal="left"/>
    </xf>
    <xf numFmtId="0" fontId="80" fillId="37" borderId="0" xfId="43" applyFont="1" applyFill="1" applyBorder="1"/>
    <xf numFmtId="0" fontId="80" fillId="37" borderId="0" xfId="43" applyFont="1" applyFill="1" applyBorder="1" applyAlignment="1">
      <alignment vertical="top" wrapText="1"/>
    </xf>
    <xf numFmtId="0" fontId="80" fillId="37" borderId="0" xfId="43" applyFont="1" applyFill="1" applyBorder="1" applyAlignment="1">
      <alignment horizontal="left" vertical="top"/>
    </xf>
    <xf numFmtId="0" fontId="80" fillId="38" borderId="0" xfId="0" applyFont="1" applyFill="1"/>
    <xf numFmtId="0" fontId="80" fillId="38" borderId="0" xfId="0" applyFont="1" applyFill="1" applyBorder="1"/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7" fillId="38" borderId="0" xfId="0" applyFont="1" applyFill="1" applyBorder="1" applyProtection="1"/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 applyProtection="1">
      <alignment horizontal="left"/>
      <protection locked="0" hidden="1"/>
    </xf>
    <xf numFmtId="0" fontId="87" fillId="38" borderId="0" xfId="0" applyFont="1" applyFill="1" applyBorder="1"/>
    <xf numFmtId="0" fontId="87" fillId="38" borderId="0" xfId="0" applyFont="1" applyFill="1" applyBorder="1" applyAlignment="1">
      <alignment horizontal="left"/>
    </xf>
    <xf numFmtId="0" fontId="80" fillId="38" borderId="0" xfId="43" applyFont="1" applyFill="1" applyBorder="1"/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right" vertical="center"/>
    </xf>
    <xf numFmtId="0" fontId="80" fillId="36" borderId="0" xfId="42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90" fillId="36" borderId="0" xfId="0" applyFont="1" applyFill="1" applyBorder="1" applyAlignment="1">
      <alignment vertical="center"/>
    </xf>
    <xf numFmtId="0" fontId="87" fillId="36" borderId="0" xfId="42" applyFont="1" applyFill="1" applyBorder="1" applyAlignment="1">
      <alignment vertical="center"/>
    </xf>
    <xf numFmtId="0" fontId="88" fillId="36" borderId="0" xfId="0" applyFont="1" applyFill="1" applyBorder="1" applyAlignment="1">
      <alignment vertical="center"/>
    </xf>
    <xf numFmtId="0" fontId="88" fillId="36" borderId="0" xfId="0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vertical="center"/>
    </xf>
    <xf numFmtId="0" fontId="80" fillId="35" borderId="0" xfId="42" applyFont="1" applyFill="1" applyBorder="1" applyAlignment="1">
      <alignment horizontal="left" vertical="center"/>
    </xf>
    <xf numFmtId="2" fontId="80" fillId="35" borderId="0" xfId="42" applyNumberFormat="1" applyFont="1" applyFill="1" applyBorder="1" applyAlignment="1">
      <alignment vertical="center"/>
    </xf>
    <xf numFmtId="0" fontId="80" fillId="35" borderId="0" xfId="42" applyFont="1" applyFill="1" applyBorder="1" applyAlignment="1" applyProtection="1">
      <alignment vertical="center"/>
    </xf>
    <xf numFmtId="0" fontId="80" fillId="35" borderId="0" xfId="42" applyFont="1" applyFill="1" applyBorder="1" applyAlignment="1" applyProtection="1">
      <alignment vertical="center"/>
      <protection locked="0"/>
    </xf>
    <xf numFmtId="15" fontId="80" fillId="35" borderId="0" xfId="42" applyNumberFormat="1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horizontal="center" vertical="center"/>
    </xf>
    <xf numFmtId="0" fontId="82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right" vertical="center"/>
    </xf>
    <xf numFmtId="49" fontId="80" fillId="37" borderId="0" xfId="42" applyNumberFormat="1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7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7" fillId="38" borderId="0" xfId="42" applyFont="1" applyFill="1" applyBorder="1" applyAlignment="1" applyProtection="1">
      <alignment vertical="center"/>
      <protection locked="0"/>
    </xf>
    <xf numFmtId="0" fontId="87" fillId="38" borderId="0" xfId="42" applyFont="1" applyFill="1" applyBorder="1" applyAlignment="1">
      <alignment horizontal="left" vertical="center"/>
    </xf>
    <xf numFmtId="0" fontId="82" fillId="38" borderId="0" xfId="0" applyFont="1" applyFill="1" applyBorder="1" applyAlignment="1">
      <alignment horizontal="left"/>
    </xf>
    <xf numFmtId="0" fontId="82" fillId="38" borderId="0" xfId="0" applyFont="1" applyFill="1" applyBorder="1" applyAlignment="1" applyProtection="1">
      <alignment horizontal="left"/>
      <protection locked="0" hidden="1"/>
    </xf>
    <xf numFmtId="0" fontId="82" fillId="38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5" fillId="25" borderId="7" xfId="42" applyFont="1" applyFill="1" applyBorder="1"/>
    <xf numFmtId="0" fontId="13" fillId="25" borderId="46" xfId="42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3" fillId="25" borderId="55" xfId="42" applyFill="1" applyBorder="1"/>
    <xf numFmtId="0" fontId="13" fillId="25" borderId="0" xfId="42" applyFill="1" applyBorder="1"/>
    <xf numFmtId="0" fontId="13" fillId="25" borderId="0" xfId="42" applyFill="1" applyBorder="1" applyAlignment="1">
      <alignment horizontal="right"/>
    </xf>
    <xf numFmtId="0" fontId="15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60" fillId="25" borderId="35" xfId="42" applyFont="1" applyFill="1" applyBorder="1"/>
    <xf numFmtId="0" fontId="13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5" fillId="0" borderId="0" xfId="42" quotePrefix="1" applyFont="1" applyFill="1" applyBorder="1"/>
    <xf numFmtId="173" fontId="13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5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5" fillId="25" borderId="35" xfId="42" applyFont="1" applyFill="1" applyBorder="1"/>
    <xf numFmtId="0" fontId="13" fillId="39" borderId="0" xfId="42" applyFill="1" applyBorder="1" applyAlignment="1">
      <alignment horizontal="right"/>
    </xf>
    <xf numFmtId="0" fontId="13" fillId="0" borderId="0" xfId="42" applyNumberFormat="1" applyFont="1" applyFill="1" applyBorder="1"/>
    <xf numFmtId="0" fontId="84" fillId="36" borderId="0" xfId="42" applyFont="1" applyFill="1" applyBorder="1" applyAlignment="1">
      <alignment vertical="center"/>
    </xf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13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3" fillId="0" borderId="0" xfId="42"/>
    <xf numFmtId="0" fontId="0" fillId="0" borderId="0" xfId="0" applyNumberFormat="1" applyAlignment="1">
      <alignment horizontal="left"/>
    </xf>
    <xf numFmtId="0" fontId="13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3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8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3" fillId="0" borderId="0" xfId="42"/>
    <xf numFmtId="0" fontId="2" fillId="0" borderId="0" xfId="517"/>
    <xf numFmtId="0" fontId="13" fillId="0" borderId="0" xfId="42"/>
    <xf numFmtId="0" fontId="13" fillId="0" borderId="0" xfId="42"/>
    <xf numFmtId="0" fontId="13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99" fillId="25" borderId="52" xfId="42" applyFont="1" applyFill="1" applyBorder="1"/>
    <xf numFmtId="0" fontId="100" fillId="0" borderId="52" xfId="42" applyFont="1" applyFill="1" applyBorder="1"/>
    <xf numFmtId="0" fontId="0" fillId="26" borderId="0" xfId="0" applyFill="1" applyProtection="1">
      <protection locked="0"/>
    </xf>
    <xf numFmtId="0" fontId="13" fillId="26" borderId="0" xfId="0" applyFont="1" applyFill="1" applyProtection="1">
      <protection locked="0"/>
    </xf>
    <xf numFmtId="0" fontId="13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5" fillId="26" borderId="0" xfId="0" applyFont="1" applyFill="1" applyProtection="1">
      <protection locked="0"/>
    </xf>
    <xf numFmtId="0" fontId="13" fillId="26" borderId="65" xfId="0" applyFont="1" applyFill="1" applyBorder="1" applyProtection="1">
      <protection locked="0"/>
    </xf>
    <xf numFmtId="0" fontId="13" fillId="26" borderId="66" xfId="0" applyFont="1" applyFill="1" applyBorder="1" applyProtection="1">
      <protection locked="0"/>
    </xf>
    <xf numFmtId="0" fontId="13" fillId="26" borderId="67" xfId="0" applyFont="1" applyFill="1" applyBorder="1" applyProtection="1">
      <protection locked="0"/>
    </xf>
    <xf numFmtId="0" fontId="13" fillId="26" borderId="68" xfId="0" applyFont="1" applyFill="1" applyBorder="1" applyProtection="1">
      <protection locked="0"/>
    </xf>
    <xf numFmtId="0" fontId="13" fillId="26" borderId="67" xfId="0" applyFont="1" applyFill="1" applyBorder="1" applyAlignment="1" applyProtection="1">
      <alignment wrapText="1"/>
      <protection locked="0"/>
    </xf>
    <xf numFmtId="0" fontId="13" fillId="26" borderId="68" xfId="0" applyFont="1" applyFill="1" applyBorder="1" applyAlignment="1" applyProtection="1">
      <alignment wrapText="1"/>
      <protection locked="0"/>
    </xf>
    <xf numFmtId="0" fontId="13" fillId="26" borderId="0" xfId="0" applyFont="1" applyFill="1" applyAlignment="1" applyProtection="1">
      <alignment wrapText="1"/>
      <protection locked="0"/>
    </xf>
    <xf numFmtId="0" fontId="13" fillId="26" borderId="69" xfId="0" applyFont="1" applyFill="1" applyBorder="1" applyProtection="1">
      <protection locked="0"/>
    </xf>
    <xf numFmtId="0" fontId="13" fillId="26" borderId="70" xfId="0" applyFont="1" applyFill="1" applyBorder="1" applyProtection="1">
      <protection locked="0"/>
    </xf>
    <xf numFmtId="0" fontId="68" fillId="26" borderId="0" xfId="42" applyFont="1" applyFill="1" applyBorder="1" applyAlignment="1" applyProtection="1">
      <alignment horizontal="center"/>
      <protection locked="0"/>
    </xf>
    <xf numFmtId="0" fontId="13" fillId="26" borderId="0" xfId="0" applyFont="1" applyFill="1" applyAlignment="1" applyProtection="1">
      <alignment horizontal="center"/>
      <protection locked="0"/>
    </xf>
    <xf numFmtId="0" fontId="68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3" fillId="28" borderId="0" xfId="0" applyFont="1" applyFill="1" applyBorder="1" applyAlignment="1">
      <alignment horizontal="left" vertical="top" wrapText="1"/>
    </xf>
    <xf numFmtId="0" fontId="13" fillId="0" borderId="0" xfId="42"/>
    <xf numFmtId="0" fontId="13" fillId="0" borderId="0" xfId="42"/>
    <xf numFmtId="0" fontId="0" fillId="0" borderId="0" xfId="0" applyFill="1" applyAlignment="1" applyProtection="1">
      <alignment vertical="top" wrapText="1"/>
      <protection locked="0"/>
    </xf>
    <xf numFmtId="0" fontId="13" fillId="0" borderId="0" xfId="0" applyFont="1" applyFill="1" applyAlignment="1" applyProtection="1">
      <alignment vertical="top" wrapText="1"/>
      <protection locked="0"/>
    </xf>
    <xf numFmtId="0" fontId="13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3" fillId="26" borderId="0" xfId="0" applyFont="1" applyFill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vertical="top" wrapText="1"/>
      <protection locked="0"/>
    </xf>
    <xf numFmtId="0" fontId="15" fillId="26" borderId="0" xfId="42" applyFont="1" applyFill="1" applyAlignment="1" applyProtection="1">
      <alignment vertical="top" wrapText="1"/>
      <protection locked="0"/>
    </xf>
    <xf numFmtId="0" fontId="13" fillId="0" borderId="0" xfId="100" applyFont="1" applyFill="1" applyAlignment="1" applyProtection="1">
      <alignment vertical="top" wrapText="1"/>
      <protection locked="0"/>
    </xf>
    <xf numFmtId="0" fontId="13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vertical="top" wrapText="1"/>
      <protection locked="0"/>
    </xf>
    <xf numFmtId="0" fontId="13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5" fillId="26" borderId="0" xfId="0" applyFont="1" applyFill="1" applyAlignment="1" applyProtection="1">
      <alignment vertical="top" wrapText="1"/>
      <protection locked="0"/>
    </xf>
    <xf numFmtId="0" fontId="64" fillId="0" borderId="0" xfId="42" applyFont="1" applyFill="1" applyBorder="1"/>
    <xf numFmtId="0" fontId="0" fillId="40" borderId="0" xfId="0" applyFill="1"/>
    <xf numFmtId="0" fontId="67" fillId="40" borderId="0" xfId="0" applyFont="1" applyFill="1"/>
    <xf numFmtId="0" fontId="92" fillId="40" borderId="0" xfId="0" quotePrefix="1" applyFont="1" applyFill="1"/>
    <xf numFmtId="0" fontId="0" fillId="40" borderId="0" xfId="0" applyFill="1" applyAlignment="1">
      <alignment horizontal="left"/>
    </xf>
    <xf numFmtId="0" fontId="67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92" fillId="40" borderId="0" xfId="0" applyFont="1" applyFill="1" applyAlignment="1">
      <alignment horizontal="left"/>
    </xf>
    <xf numFmtId="0" fontId="15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3" fillId="39" borderId="0" xfId="42" applyFont="1" applyFill="1" applyBorder="1"/>
    <xf numFmtId="0" fontId="13" fillId="39" borderId="0" xfId="42" applyFont="1" applyFill="1"/>
    <xf numFmtId="0" fontId="13" fillId="39" borderId="0" xfId="42" applyFont="1" applyFill="1" applyBorder="1" applyProtection="1"/>
    <xf numFmtId="0" fontId="22" fillId="39" borderId="0" xfId="0" applyFont="1" applyFill="1" applyBorder="1" applyAlignment="1">
      <alignment horizontal="right"/>
    </xf>
    <xf numFmtId="0" fontId="13" fillId="0" borderId="57" xfId="0" applyNumberFormat="1" applyFont="1" applyFill="1" applyBorder="1" applyAlignment="1">
      <alignment horizontal="left"/>
    </xf>
    <xf numFmtId="0" fontId="13" fillId="0" borderId="0" xfId="42"/>
    <xf numFmtId="0" fontId="64" fillId="28" borderId="0" xfId="42" applyFont="1" applyFill="1" applyBorder="1" applyAlignment="1">
      <alignment horizontal="left" vertical="center"/>
    </xf>
    <xf numFmtId="0" fontId="13" fillId="25" borderId="46" xfId="42" applyFill="1" applyBorder="1" applyAlignment="1">
      <alignment horizontal="center"/>
    </xf>
    <xf numFmtId="0" fontId="13" fillId="0" borderId="33" xfId="0" applyFont="1" applyFill="1" applyBorder="1" applyProtection="1"/>
    <xf numFmtId="0" fontId="13" fillId="0" borderId="0" xfId="0" applyFont="1" applyFill="1" applyBorder="1" applyProtection="1"/>
    <xf numFmtId="0" fontId="13" fillId="0" borderId="0" xfId="42"/>
    <xf numFmtId="0" fontId="67" fillId="0" borderId="0" xfId="42" applyFont="1" applyFill="1"/>
    <xf numFmtId="0" fontId="67" fillId="0" borderId="0" xfId="42" applyFont="1" applyFill="1" applyBorder="1"/>
    <xf numFmtId="0" fontId="77" fillId="28" borderId="0" xfId="0" applyFont="1" applyFill="1" applyBorder="1" applyAlignment="1">
      <alignment horizontal="center" vertical="center"/>
    </xf>
    <xf numFmtId="0" fontId="85" fillId="28" borderId="0" xfId="42" applyFont="1" applyFill="1" applyBorder="1" applyAlignment="1">
      <alignment horizontal="right" vertical="center"/>
    </xf>
    <xf numFmtId="0" fontId="73" fillId="28" borderId="0" xfId="42" applyFont="1" applyFill="1" applyBorder="1" applyAlignment="1">
      <alignment horizontal="right" vertical="center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 wrapText="1"/>
    </xf>
    <xf numFmtId="0" fontId="13" fillId="0" borderId="26" xfId="0" applyFont="1" applyBorder="1" applyAlignment="1">
      <alignment vertical="top" wrapText="1"/>
    </xf>
    <xf numFmtId="0" fontId="13" fillId="0" borderId="0" xfId="0" applyFont="1" applyAlignment="1">
      <alignment horizontal="center" vertical="top"/>
    </xf>
    <xf numFmtId="0" fontId="13" fillId="0" borderId="15" xfId="0" applyFont="1" applyBorder="1" applyAlignment="1">
      <alignment horizontal="center" vertical="top" wrapText="1"/>
    </xf>
    <xf numFmtId="0" fontId="13" fillId="0" borderId="12" xfId="0" applyFont="1" applyBorder="1" applyAlignment="1">
      <alignment vertical="center"/>
    </xf>
    <xf numFmtId="0" fontId="13" fillId="0" borderId="17" xfId="0" applyFont="1" applyBorder="1" applyAlignment="1">
      <alignment vertical="center"/>
    </xf>
    <xf numFmtId="0" fontId="13" fillId="0" borderId="14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13" fillId="0" borderId="58" xfId="0" applyFont="1" applyBorder="1" applyAlignment="1">
      <alignment horizontal="center" vertical="top" wrapText="1"/>
    </xf>
    <xf numFmtId="0" fontId="13" fillId="0" borderId="58" xfId="0" applyFont="1" applyBorder="1" applyAlignment="1">
      <alignment vertical="top" wrapText="1"/>
    </xf>
    <xf numFmtId="0" fontId="13" fillId="0" borderId="0" xfId="0" applyFont="1" applyBorder="1" applyAlignment="1">
      <alignment vertical="top" wrapText="1"/>
    </xf>
    <xf numFmtId="0" fontId="13" fillId="0" borderId="0" xfId="0" applyFont="1" applyBorder="1" applyAlignment="1">
      <alignment horizontal="right" vertical="top" wrapText="1"/>
    </xf>
    <xf numFmtId="0" fontId="67" fillId="0" borderId="0" xfId="0" applyFont="1"/>
    <xf numFmtId="0" fontId="13" fillId="0" borderId="0" xfId="42"/>
    <xf numFmtId="0" fontId="13" fillId="0" borderId="0" xfId="42"/>
    <xf numFmtId="0" fontId="13" fillId="0" borderId="0" xfId="42"/>
    <xf numFmtId="14" fontId="13" fillId="26" borderId="0" xfId="0" applyNumberFormat="1" applyFont="1" applyFill="1" applyAlignment="1">
      <alignment horizontal="right"/>
    </xf>
    <xf numFmtId="14" fontId="0" fillId="26" borderId="0" xfId="0" applyNumberFormat="1" applyFill="1" applyAlignment="1">
      <alignment horizontal="right"/>
    </xf>
    <xf numFmtId="175" fontId="13" fillId="0" borderId="0" xfId="0" applyNumberFormat="1" applyFont="1" applyAlignment="1">
      <alignment horizontal="left"/>
    </xf>
    <xf numFmtId="0" fontId="0" fillId="26" borderId="0" xfId="0" applyFill="1" applyAlignment="1" applyProtection="1">
      <alignment horizontal="left" vertical="top" wrapText="1"/>
      <protection locked="0"/>
    </xf>
    <xf numFmtId="0" fontId="13" fillId="0" borderId="0" xfId="42" applyFont="1" applyFill="1" applyAlignment="1" applyProtection="1">
      <alignment vertical="top"/>
      <protection locked="0"/>
    </xf>
    <xf numFmtId="0" fontId="13" fillId="0" borderId="0" xfId="42" applyFont="1" applyFill="1" applyAlignment="1" applyProtection="1">
      <alignment vertical="top"/>
      <protection locked="0"/>
    </xf>
    <xf numFmtId="0" fontId="13" fillId="0" borderId="68" xfId="519" applyFont="1" applyFill="1" applyBorder="1" applyProtection="1">
      <protection locked="0"/>
    </xf>
    <xf numFmtId="0" fontId="50" fillId="0" borderId="68" xfId="519" applyFont="1" applyFill="1" applyBorder="1" applyProtection="1">
      <protection locked="0"/>
    </xf>
    <xf numFmtId="0" fontId="50" fillId="31" borderId="71" xfId="0" applyFont="1" applyFill="1" applyBorder="1" applyAlignment="1"/>
    <xf numFmtId="0" fontId="50" fillId="31" borderId="0" xfId="0" applyFont="1" applyFill="1" applyBorder="1" applyAlignment="1"/>
    <xf numFmtId="0" fontId="50" fillId="31" borderId="64" xfId="0" applyFont="1" applyFill="1" applyBorder="1" applyAlignment="1"/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3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3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3" fillId="28" borderId="0" xfId="43" applyFill="1" applyBorder="1" applyAlignment="1">
      <alignment horizontal="left" vertical="top"/>
    </xf>
    <xf numFmtId="0" fontId="80" fillId="37" borderId="0" xfId="0" applyFont="1" applyFill="1" applyBorder="1" applyAlignment="1">
      <alignment vertical="top" wrapText="1"/>
    </xf>
    <xf numFmtId="0" fontId="80" fillId="37" borderId="0" xfId="0" applyFont="1" applyFill="1" applyBorder="1" applyAlignment="1">
      <alignment horizontal="left" vertical="top" wrapText="1"/>
    </xf>
    <xf numFmtId="0" fontId="23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2" fillId="0" borderId="0" xfId="0" applyFont="1" applyFill="1" applyBorder="1" applyAlignment="1">
      <alignment horizontal="left"/>
    </xf>
    <xf numFmtId="0" fontId="22" fillId="0" borderId="23" xfId="0" applyFont="1" applyFill="1" applyBorder="1" applyAlignment="1" applyProtection="1">
      <alignment horizontal="left" shrinkToFit="1"/>
      <protection locked="0"/>
    </xf>
    <xf numFmtId="0" fontId="22" fillId="0" borderId="23" xfId="0" applyFont="1" applyBorder="1" applyAlignment="1">
      <alignment shrinkToFit="1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Border="1" applyAlignment="1">
      <alignment horizontal="left" vertical="top" wrapText="1"/>
    </xf>
    <xf numFmtId="0" fontId="22" fillId="0" borderId="23" xfId="0" applyFont="1" applyBorder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Fill="1" applyBorder="1" applyAlignment="1">
      <alignment horizontal="left" vertical="top" shrinkToFit="1"/>
    </xf>
    <xf numFmtId="0" fontId="22" fillId="0" borderId="0" xfId="0" applyFont="1" applyBorder="1" applyAlignment="1">
      <alignment shrinkToFit="1"/>
    </xf>
    <xf numFmtId="0" fontId="22" fillId="0" borderId="22" xfId="0" applyFont="1" applyFill="1" applyBorder="1" applyAlignment="1">
      <alignment horizontal="left" vertical="top" shrinkToFit="1"/>
    </xf>
    <xf numFmtId="0" fontId="22" fillId="0" borderId="22" xfId="0" applyFont="1" applyBorder="1" applyAlignment="1">
      <alignment shrinkToFit="1"/>
    </xf>
    <xf numFmtId="0" fontId="22" fillId="0" borderId="0" xfId="0" applyFont="1" applyAlignment="1">
      <alignment shrinkToFit="1"/>
    </xf>
    <xf numFmtId="0" fontId="22" fillId="0" borderId="0" xfId="0" applyFont="1" applyBorder="1" applyAlignment="1">
      <alignment horizontal="left" vertical="top" shrinkToFit="1"/>
    </xf>
    <xf numFmtId="0" fontId="23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3" fillId="0" borderId="10" xfId="0" applyFont="1" applyBorder="1" applyAlignment="1">
      <alignment vertical="top" wrapText="1"/>
    </xf>
    <xf numFmtId="0" fontId="13" fillId="0" borderId="1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27" xfId="0" applyFont="1" applyBorder="1" applyAlignment="1">
      <alignment horizontal="center" vertical="top" wrapText="1"/>
    </xf>
    <xf numFmtId="0" fontId="13" fillId="0" borderId="28" xfId="0" applyFont="1" applyBorder="1" applyAlignment="1">
      <alignment horizontal="center" vertical="top" wrapText="1"/>
    </xf>
    <xf numFmtId="0" fontId="13" fillId="0" borderId="36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13" fillId="0" borderId="11" xfId="0" applyFont="1" applyBorder="1" applyAlignment="1">
      <alignment horizontal="left" vertical="center" wrapText="1"/>
    </xf>
    <xf numFmtId="0" fontId="13" fillId="0" borderId="12" xfId="0" applyFont="1" applyBorder="1" applyAlignment="1">
      <alignment horizontal="left" vertical="center" wrapText="1"/>
    </xf>
    <xf numFmtId="0" fontId="13" fillId="0" borderId="37" xfId="0" applyFont="1" applyBorder="1" applyAlignment="1">
      <alignment vertical="top" wrapText="1"/>
    </xf>
    <xf numFmtId="0" fontId="13" fillId="0" borderId="38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37" xfId="0" applyFont="1" applyBorder="1" applyAlignment="1">
      <alignment horizontal="center" vertical="top" wrapText="1"/>
    </xf>
    <xf numFmtId="0" fontId="13" fillId="0" borderId="38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5" fillId="0" borderId="22" xfId="0" applyFont="1" applyBorder="1" applyAlignment="1">
      <alignment vertical="top" wrapText="1"/>
    </xf>
    <xf numFmtId="0" fontId="15" fillId="0" borderId="23" xfId="0" applyFont="1" applyBorder="1" applyAlignment="1">
      <alignment vertical="top" wrapText="1"/>
    </xf>
    <xf numFmtId="0" fontId="13" fillId="0" borderId="27" xfId="0" applyFont="1" applyBorder="1" applyAlignment="1">
      <alignment vertical="top" wrapText="1"/>
    </xf>
    <xf numFmtId="0" fontId="13" fillId="0" borderId="28" xfId="0" applyFont="1" applyBorder="1" applyAlignment="1">
      <alignment vertical="top" wrapText="1"/>
    </xf>
    <xf numFmtId="0" fontId="13" fillId="0" borderId="11" xfId="0" applyFont="1" applyBorder="1" applyAlignment="1">
      <alignment vertical="center" wrapText="1"/>
    </xf>
    <xf numFmtId="0" fontId="13" fillId="0" borderId="12" xfId="0" applyFont="1" applyBorder="1" applyAlignment="1">
      <alignment vertical="center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5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3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5" fillId="0" borderId="0" xfId="42" applyNumberFormat="1" applyFont="1" applyFill="1" applyAlignment="1">
      <alignment horizontal="left"/>
    </xf>
    <xf numFmtId="21" fontId="13" fillId="0" borderId="0" xfId="42" applyNumberFormat="1" applyFill="1" applyAlignment="1">
      <alignment horizontal="left"/>
    </xf>
    <xf numFmtId="0" fontId="13" fillId="0" borderId="52" xfId="42" applyFill="1" applyBorder="1" applyAlignment="1">
      <alignment horizontal="left" wrapText="1"/>
    </xf>
    <xf numFmtId="0" fontId="13" fillId="0" borderId="53" xfId="42" applyFill="1" applyBorder="1" applyAlignment="1">
      <alignment horizontal="left" wrapText="1"/>
    </xf>
    <xf numFmtId="0" fontId="13" fillId="0" borderId="72" xfId="42" applyFill="1" applyBorder="1" applyAlignment="1">
      <alignment wrapText="1"/>
    </xf>
    <xf numFmtId="0" fontId="13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50" fillId="31" borderId="0" xfId="42" applyFont="1" applyFill="1" applyBorder="1"/>
    <xf numFmtId="0" fontId="13" fillId="28" borderId="0" xfId="42" applyFont="1" applyFill="1" applyBorder="1"/>
    <xf numFmtId="0" fontId="23" fillId="0" borderId="0" xfId="0" applyFont="1" applyFill="1" applyBorder="1" applyAlignment="1" applyProtection="1">
      <alignment horizontal="left" vertical="center" wrapText="1"/>
    </xf>
    <xf numFmtId="0" fontId="23" fillId="0" borderId="34" xfId="0" applyFont="1" applyFill="1" applyBorder="1" applyAlignment="1" applyProtection="1">
      <alignment horizontal="left" vertical="center" wrapText="1"/>
    </xf>
    <xf numFmtId="0" fontId="15" fillId="0" borderId="23" xfId="42" applyFont="1" applyBorder="1" applyAlignment="1">
      <alignment horizontal="left"/>
    </xf>
    <xf numFmtId="14" fontId="13" fillId="0" borderId="0" xfId="42" applyNumberFormat="1" applyAlignment="1"/>
    <xf numFmtId="0" fontId="13" fillId="0" borderId="0" xfId="42" applyAlignment="1"/>
    <xf numFmtId="0" fontId="15" fillId="0" borderId="0" xfId="42" applyFont="1" applyAlignment="1">
      <alignment horizontal="left"/>
    </xf>
    <xf numFmtId="166" fontId="15" fillId="0" borderId="0" xfId="42" applyNumberFormat="1" applyFont="1" applyAlignment="1">
      <alignment horizontal="left"/>
    </xf>
    <xf numFmtId="166" fontId="13" fillId="0" borderId="0" xfId="42" applyNumberFormat="1" applyAlignment="1">
      <alignment horizontal="left"/>
    </xf>
    <xf numFmtId="2" fontId="13" fillId="0" borderId="0" xfId="42" applyNumberFormat="1" applyAlignment="1"/>
    <xf numFmtId="0" fontId="13" fillId="0" borderId="15" xfId="42" applyBorder="1" applyAlignment="1"/>
    <xf numFmtId="0" fontId="13" fillId="0" borderId="0" xfId="42" applyFont="1" applyAlignment="1">
      <alignment shrinkToFit="1"/>
    </xf>
    <xf numFmtId="0" fontId="0" fillId="0" borderId="0" xfId="0" applyAlignment="1">
      <alignment shrinkToFit="1"/>
    </xf>
    <xf numFmtId="0" fontId="13" fillId="0" borderId="0" xfId="42" applyFont="1" applyAlignment="1">
      <alignment horizontal="left" shrinkToFit="1"/>
    </xf>
    <xf numFmtId="0" fontId="13" fillId="0" borderId="0" xfId="42" applyFont="1" applyAlignment="1">
      <alignment horizontal="right"/>
    </xf>
    <xf numFmtId="0" fontId="13" fillId="0" borderId="0" xfId="42" applyFont="1" applyAlignment="1">
      <alignment horizontal="left"/>
    </xf>
    <xf numFmtId="0" fontId="15" fillId="0" borderId="0" xfId="42" applyFont="1" applyAlignment="1">
      <alignment horizontal="left" shrinkToFit="1"/>
    </xf>
    <xf numFmtId="14" fontId="13" fillId="0" borderId="0" xfId="42" applyNumberFormat="1" applyFont="1" applyAlignment="1">
      <alignment horizontal="left"/>
    </xf>
    <xf numFmtId="0" fontId="97" fillId="0" borderId="0" xfId="42" applyFont="1" applyFill="1" applyBorder="1" applyAlignment="1">
      <alignment horizontal="left" vertical="top" wrapText="1"/>
    </xf>
    <xf numFmtId="0" fontId="13" fillId="0" borderId="24" xfId="42" applyFont="1" applyFill="1" applyBorder="1" applyAlignment="1">
      <alignment horizontal="left" vertical="top" wrapText="1"/>
    </xf>
    <xf numFmtId="0" fontId="13" fillId="0" borderId="0" xfId="42"/>
    <xf numFmtId="0" fontId="13" fillId="0" borderId="0" xfId="42" applyAlignment="1">
      <alignment horizontal="left"/>
    </xf>
    <xf numFmtId="0" fontId="15" fillId="0" borderId="24" xfId="42" applyFont="1" applyFill="1" applyBorder="1" applyAlignment="1">
      <alignment horizontal="left"/>
    </xf>
    <xf numFmtId="0" fontId="22" fillId="0" borderId="24" xfId="42" applyFont="1" applyFill="1" applyBorder="1" applyAlignment="1">
      <alignment horizontal="left"/>
    </xf>
    <xf numFmtId="0" fontId="15" fillId="25" borderId="45" xfId="42" applyFont="1" applyFill="1" applyBorder="1" applyAlignment="1">
      <alignment shrinkToFit="1"/>
    </xf>
    <xf numFmtId="172" fontId="15" fillId="0" borderId="0" xfId="42" applyNumberFormat="1" applyFont="1" applyAlignment="1">
      <alignment horizontal="left"/>
    </xf>
    <xf numFmtId="0" fontId="15" fillId="0" borderId="0" xfId="42" applyFont="1"/>
    <xf numFmtId="174" fontId="13" fillId="0" borderId="0" xfId="42" applyNumberFormat="1" applyAlignment="1">
      <alignment horizontal="left"/>
    </xf>
    <xf numFmtId="0" fontId="23" fillId="0" borderId="13" xfId="0" applyFont="1" applyBorder="1" applyAlignment="1">
      <alignment horizontal="center"/>
    </xf>
  </cellXfs>
  <cellStyles count="89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1 6" xfId="520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2 6" xfId="521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3 6" xfId="522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4 6" xfId="523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5 6" xfId="524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20% - Accent6 6" xfId="525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1 6" xfId="526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2 6" xfId="527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3 6" xfId="528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4 6" xfId="529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5 6" xfId="530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40% - Accent6 6" xfId="531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1 6" xfId="532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2 6" xfId="533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3 6" xfId="534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4 6" xfId="535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5 6" xfId="536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60% - Accent6 6" xfId="537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1 6" xfId="538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2 6" xfId="539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3 6" xfId="540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4 6" xfId="541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5 6" xfId="542"/>
    <cellStyle name="Accent6" xfId="24" builtinId="49" customBuiltin="1"/>
    <cellStyle name="Accent6 2" xfId="68"/>
    <cellStyle name="Accent6 3" xfId="95"/>
    <cellStyle name="Accent6 4" xfId="124"/>
    <cellStyle name="Accent6 5" xfId="231"/>
    <cellStyle name="Accent6 6" xfId="543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2 2 2" xfId="633"/>
    <cellStyle name="Standaard 10 2 2 2 3" xfId="632"/>
    <cellStyle name="Standaard 10 2 2 3" xfId="249"/>
    <cellStyle name="Standaard 10 2 2 3 2" xfId="634"/>
    <cellStyle name="Standaard 10 2 2 4" xfId="620"/>
    <cellStyle name="Standaard 10 2 3" xfId="250"/>
    <cellStyle name="Standaard 10 2 3 2" xfId="251"/>
    <cellStyle name="Standaard 10 2 3 2 2" xfId="636"/>
    <cellStyle name="Standaard 10 2 3 3" xfId="635"/>
    <cellStyle name="Standaard 10 2 4" xfId="252"/>
    <cellStyle name="Standaard 10 2 4 2" xfId="637"/>
    <cellStyle name="Standaard 10 2 5" xfId="576"/>
    <cellStyle name="Standaard 10 3" xfId="177"/>
    <cellStyle name="Standaard 10 3 2" xfId="253"/>
    <cellStyle name="Standaard 10 3 2 2" xfId="254"/>
    <cellStyle name="Standaard 10 3 2 2 2" xfId="639"/>
    <cellStyle name="Standaard 10 3 2 3" xfId="638"/>
    <cellStyle name="Standaard 10 3 3" xfId="255"/>
    <cellStyle name="Standaard 10 3 3 2" xfId="640"/>
    <cellStyle name="Standaard 10 3 4" xfId="601"/>
    <cellStyle name="Standaard 10 4" xfId="256"/>
    <cellStyle name="Standaard 10 4 2" xfId="257"/>
    <cellStyle name="Standaard 10 4 2 2" xfId="642"/>
    <cellStyle name="Standaard 10 4 3" xfId="641"/>
    <cellStyle name="Standaard 10 5" xfId="258"/>
    <cellStyle name="Standaard 10 5 2" xfId="643"/>
    <cellStyle name="Standaard 10 6" xfId="557"/>
    <cellStyle name="Standaard 11" xfId="158"/>
    <cellStyle name="Standaard 11 2" xfId="202"/>
    <cellStyle name="Standaard 11 2 2" xfId="259"/>
    <cellStyle name="Standaard 11 2 2 2" xfId="260"/>
    <cellStyle name="Standaard 11 2 2 2 2" xfId="645"/>
    <cellStyle name="Standaard 11 2 2 3" xfId="644"/>
    <cellStyle name="Standaard 11 2 3" xfId="261"/>
    <cellStyle name="Standaard 11 2 3 2" xfId="646"/>
    <cellStyle name="Standaard 11 2 4" xfId="626"/>
    <cellStyle name="Standaard 11 3" xfId="262"/>
    <cellStyle name="Standaard 11 3 2" xfId="263"/>
    <cellStyle name="Standaard 11 3 2 2" xfId="648"/>
    <cellStyle name="Standaard 11 3 3" xfId="647"/>
    <cellStyle name="Standaard 11 4" xfId="264"/>
    <cellStyle name="Standaard 11 4 2" xfId="649"/>
    <cellStyle name="Standaard 11 5" xfId="582"/>
    <cellStyle name="Standaard 12" xfId="265"/>
    <cellStyle name="Standaard 13" xfId="266"/>
    <cellStyle name="Standaard 13 2" xfId="650"/>
    <cellStyle name="Standaard 14" xfId="267"/>
    <cellStyle name="Standaard 15" xfId="519"/>
    <cellStyle name="Standaard 15 2" xfId="897"/>
    <cellStyle name="Standaard 16" xfId="518"/>
    <cellStyle name="Standaard 2" xfId="42"/>
    <cellStyle name="Standaard 3" xfId="44"/>
    <cellStyle name="Standaard 3 10" xfId="268"/>
    <cellStyle name="Standaard 3 10 2" xfId="651"/>
    <cellStyle name="Standaard 3 11" xfId="544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2 2 2" xfId="653"/>
    <cellStyle name="Standaard 3 2 2 2 2 2 3" xfId="652"/>
    <cellStyle name="Standaard 3 2 2 2 2 3" xfId="271"/>
    <cellStyle name="Standaard 3 2 2 2 2 3 2" xfId="654"/>
    <cellStyle name="Standaard 3 2 2 2 2 4" xfId="616"/>
    <cellStyle name="Standaard 3 2 2 2 3" xfId="272"/>
    <cellStyle name="Standaard 3 2 2 2 3 2" xfId="273"/>
    <cellStyle name="Standaard 3 2 2 2 3 2 2" xfId="656"/>
    <cellStyle name="Standaard 3 2 2 2 3 3" xfId="655"/>
    <cellStyle name="Standaard 3 2 2 2 4" xfId="274"/>
    <cellStyle name="Standaard 3 2 2 2 4 2" xfId="657"/>
    <cellStyle name="Standaard 3 2 2 2 5" xfId="572"/>
    <cellStyle name="Standaard 3 2 2 3" xfId="173"/>
    <cellStyle name="Standaard 3 2 2 3 2" xfId="275"/>
    <cellStyle name="Standaard 3 2 2 3 2 2" xfId="276"/>
    <cellStyle name="Standaard 3 2 2 3 2 2 2" xfId="659"/>
    <cellStyle name="Standaard 3 2 2 3 2 3" xfId="658"/>
    <cellStyle name="Standaard 3 2 2 3 3" xfId="277"/>
    <cellStyle name="Standaard 3 2 2 3 3 2" xfId="660"/>
    <cellStyle name="Standaard 3 2 2 3 4" xfId="597"/>
    <cellStyle name="Standaard 3 2 2 4" xfId="278"/>
    <cellStyle name="Standaard 3 2 2 4 2" xfId="279"/>
    <cellStyle name="Standaard 3 2 2 4 2 2" xfId="662"/>
    <cellStyle name="Standaard 3 2 2 4 3" xfId="661"/>
    <cellStyle name="Standaard 3 2 2 5" xfId="280"/>
    <cellStyle name="Standaard 3 2 2 5 2" xfId="663"/>
    <cellStyle name="Standaard 3 2 2 6" xfId="553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2 2 2" xfId="665"/>
    <cellStyle name="Standaard 3 2 3 2 2 2 3" xfId="664"/>
    <cellStyle name="Standaard 3 2 3 2 2 3" xfId="283"/>
    <cellStyle name="Standaard 3 2 3 2 2 3 2" xfId="666"/>
    <cellStyle name="Standaard 3 2 3 2 2 4" xfId="624"/>
    <cellStyle name="Standaard 3 2 3 2 3" xfId="284"/>
    <cellStyle name="Standaard 3 2 3 2 3 2" xfId="285"/>
    <cellStyle name="Standaard 3 2 3 2 3 2 2" xfId="668"/>
    <cellStyle name="Standaard 3 2 3 2 3 3" xfId="667"/>
    <cellStyle name="Standaard 3 2 3 2 4" xfId="286"/>
    <cellStyle name="Standaard 3 2 3 2 4 2" xfId="669"/>
    <cellStyle name="Standaard 3 2 3 2 5" xfId="580"/>
    <cellStyle name="Standaard 3 2 3 3" xfId="181"/>
    <cellStyle name="Standaard 3 2 3 3 2" xfId="287"/>
    <cellStyle name="Standaard 3 2 3 3 2 2" xfId="288"/>
    <cellStyle name="Standaard 3 2 3 3 2 2 2" xfId="671"/>
    <cellStyle name="Standaard 3 2 3 3 2 3" xfId="670"/>
    <cellStyle name="Standaard 3 2 3 3 3" xfId="289"/>
    <cellStyle name="Standaard 3 2 3 3 3 2" xfId="672"/>
    <cellStyle name="Standaard 3 2 3 3 4" xfId="605"/>
    <cellStyle name="Standaard 3 2 3 4" xfId="290"/>
    <cellStyle name="Standaard 3 2 3 4 2" xfId="291"/>
    <cellStyle name="Standaard 3 2 3 4 2 2" xfId="674"/>
    <cellStyle name="Standaard 3 2 3 4 3" xfId="673"/>
    <cellStyle name="Standaard 3 2 3 5" xfId="292"/>
    <cellStyle name="Standaard 3 2 3 5 2" xfId="675"/>
    <cellStyle name="Standaard 3 2 3 6" xfId="561"/>
    <cellStyle name="Standaard 3 2 4" xfId="142"/>
    <cellStyle name="Standaard 3 2 4 2" xfId="186"/>
    <cellStyle name="Standaard 3 2 4 2 2" xfId="293"/>
    <cellStyle name="Standaard 3 2 4 2 2 2" xfId="294"/>
    <cellStyle name="Standaard 3 2 4 2 2 2 2" xfId="677"/>
    <cellStyle name="Standaard 3 2 4 2 2 3" xfId="676"/>
    <cellStyle name="Standaard 3 2 4 2 3" xfId="295"/>
    <cellStyle name="Standaard 3 2 4 2 3 2" xfId="678"/>
    <cellStyle name="Standaard 3 2 4 2 4" xfId="610"/>
    <cellStyle name="Standaard 3 2 4 3" xfId="296"/>
    <cellStyle name="Standaard 3 2 4 3 2" xfId="297"/>
    <cellStyle name="Standaard 3 2 4 3 2 2" xfId="680"/>
    <cellStyle name="Standaard 3 2 4 3 3" xfId="679"/>
    <cellStyle name="Standaard 3 2 4 4" xfId="298"/>
    <cellStyle name="Standaard 3 2 4 4 2" xfId="681"/>
    <cellStyle name="Standaard 3 2 4 5" xfId="566"/>
    <cellStyle name="Standaard 3 2 5" xfId="162"/>
    <cellStyle name="Standaard 3 2 5 2" xfId="206"/>
    <cellStyle name="Standaard 3 2 5 2 2" xfId="299"/>
    <cellStyle name="Standaard 3 2 5 2 2 2" xfId="300"/>
    <cellStyle name="Standaard 3 2 5 2 2 2 2" xfId="683"/>
    <cellStyle name="Standaard 3 2 5 2 2 3" xfId="682"/>
    <cellStyle name="Standaard 3 2 5 2 3" xfId="301"/>
    <cellStyle name="Standaard 3 2 5 2 3 2" xfId="684"/>
    <cellStyle name="Standaard 3 2 5 2 4" xfId="630"/>
    <cellStyle name="Standaard 3 2 5 3" xfId="302"/>
    <cellStyle name="Standaard 3 2 5 3 2" xfId="303"/>
    <cellStyle name="Standaard 3 2 5 3 2 2" xfId="686"/>
    <cellStyle name="Standaard 3 2 5 3 3" xfId="685"/>
    <cellStyle name="Standaard 3 2 5 4" xfId="304"/>
    <cellStyle name="Standaard 3 2 5 4 2" xfId="687"/>
    <cellStyle name="Standaard 3 2 5 5" xfId="586"/>
    <cellStyle name="Standaard 3 2 6" xfId="167"/>
    <cellStyle name="Standaard 3 2 6 2" xfId="305"/>
    <cellStyle name="Standaard 3 2 6 2 2" xfId="306"/>
    <cellStyle name="Standaard 3 2 6 2 2 2" xfId="689"/>
    <cellStyle name="Standaard 3 2 6 2 3" xfId="688"/>
    <cellStyle name="Standaard 3 2 6 3" xfId="307"/>
    <cellStyle name="Standaard 3 2 6 3 2" xfId="690"/>
    <cellStyle name="Standaard 3 2 6 4" xfId="591"/>
    <cellStyle name="Standaard 3 2 7" xfId="308"/>
    <cellStyle name="Standaard 3 2 7 2" xfId="309"/>
    <cellStyle name="Standaard 3 2 7 2 2" xfId="692"/>
    <cellStyle name="Standaard 3 2 7 3" xfId="691"/>
    <cellStyle name="Standaard 3 2 8" xfId="310"/>
    <cellStyle name="Standaard 3 2 8 2" xfId="693"/>
    <cellStyle name="Standaard 3 2 9" xfId="547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2 2 2" xfId="695"/>
    <cellStyle name="Standaard 3 3 2 2 2 3" xfId="694"/>
    <cellStyle name="Standaard 3 3 2 2 3" xfId="313"/>
    <cellStyle name="Standaard 3 3 2 2 3 2" xfId="696"/>
    <cellStyle name="Standaard 3 3 2 2 4" xfId="613"/>
    <cellStyle name="Standaard 3 3 2 3" xfId="314"/>
    <cellStyle name="Standaard 3 3 2 3 2" xfId="315"/>
    <cellStyle name="Standaard 3 3 2 3 2 2" xfId="698"/>
    <cellStyle name="Standaard 3 3 2 3 3" xfId="697"/>
    <cellStyle name="Standaard 3 3 2 4" xfId="316"/>
    <cellStyle name="Standaard 3 3 2 4 2" xfId="699"/>
    <cellStyle name="Standaard 3 3 2 5" xfId="569"/>
    <cellStyle name="Standaard 3 3 3" xfId="170"/>
    <cellStyle name="Standaard 3 3 3 2" xfId="317"/>
    <cellStyle name="Standaard 3 3 3 2 2" xfId="318"/>
    <cellStyle name="Standaard 3 3 3 2 2 2" xfId="701"/>
    <cellStyle name="Standaard 3 3 3 2 3" xfId="700"/>
    <cellStyle name="Standaard 3 3 3 3" xfId="319"/>
    <cellStyle name="Standaard 3 3 3 3 2" xfId="702"/>
    <cellStyle name="Standaard 3 3 3 4" xfId="594"/>
    <cellStyle name="Standaard 3 3 4" xfId="320"/>
    <cellStyle name="Standaard 3 3 4 2" xfId="321"/>
    <cellStyle name="Standaard 3 3 4 2 2" xfId="704"/>
    <cellStyle name="Standaard 3 3 4 3" xfId="703"/>
    <cellStyle name="Standaard 3 3 5" xfId="322"/>
    <cellStyle name="Standaard 3 3 5 2" xfId="705"/>
    <cellStyle name="Standaard 3 3 6" xfId="550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2 2 2" xfId="707"/>
    <cellStyle name="Standaard 3 4 2 2 2 3" xfId="706"/>
    <cellStyle name="Standaard 3 4 2 2 3" xfId="325"/>
    <cellStyle name="Standaard 3 4 2 2 3 2" xfId="708"/>
    <cellStyle name="Standaard 3 4 2 2 4" xfId="619"/>
    <cellStyle name="Standaard 3 4 2 3" xfId="326"/>
    <cellStyle name="Standaard 3 4 2 3 2" xfId="327"/>
    <cellStyle name="Standaard 3 4 2 3 2 2" xfId="710"/>
    <cellStyle name="Standaard 3 4 2 3 3" xfId="709"/>
    <cellStyle name="Standaard 3 4 2 4" xfId="328"/>
    <cellStyle name="Standaard 3 4 2 4 2" xfId="711"/>
    <cellStyle name="Standaard 3 4 2 5" xfId="575"/>
    <cellStyle name="Standaard 3 4 3" xfId="176"/>
    <cellStyle name="Standaard 3 4 3 2" xfId="329"/>
    <cellStyle name="Standaard 3 4 3 2 2" xfId="330"/>
    <cellStyle name="Standaard 3 4 3 2 2 2" xfId="713"/>
    <cellStyle name="Standaard 3 4 3 2 3" xfId="712"/>
    <cellStyle name="Standaard 3 4 3 3" xfId="331"/>
    <cellStyle name="Standaard 3 4 3 3 2" xfId="714"/>
    <cellStyle name="Standaard 3 4 3 4" xfId="600"/>
    <cellStyle name="Standaard 3 4 4" xfId="332"/>
    <cellStyle name="Standaard 3 4 4 2" xfId="333"/>
    <cellStyle name="Standaard 3 4 4 2 2" xfId="716"/>
    <cellStyle name="Standaard 3 4 4 3" xfId="715"/>
    <cellStyle name="Standaard 3 4 5" xfId="334"/>
    <cellStyle name="Standaard 3 4 5 2" xfId="717"/>
    <cellStyle name="Standaard 3 4 6" xfId="556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2 2 2" xfId="719"/>
    <cellStyle name="Standaard 3 5 2 2 2 3" xfId="718"/>
    <cellStyle name="Standaard 3 5 2 2 3" xfId="337"/>
    <cellStyle name="Standaard 3 5 2 2 3 2" xfId="720"/>
    <cellStyle name="Standaard 3 5 2 2 4" xfId="621"/>
    <cellStyle name="Standaard 3 5 2 3" xfId="338"/>
    <cellStyle name="Standaard 3 5 2 3 2" xfId="339"/>
    <cellStyle name="Standaard 3 5 2 3 2 2" xfId="722"/>
    <cellStyle name="Standaard 3 5 2 3 3" xfId="721"/>
    <cellStyle name="Standaard 3 5 2 4" xfId="340"/>
    <cellStyle name="Standaard 3 5 2 4 2" xfId="723"/>
    <cellStyle name="Standaard 3 5 2 5" xfId="577"/>
    <cellStyle name="Standaard 3 5 3" xfId="178"/>
    <cellStyle name="Standaard 3 5 3 2" xfId="341"/>
    <cellStyle name="Standaard 3 5 3 2 2" xfId="342"/>
    <cellStyle name="Standaard 3 5 3 2 2 2" xfId="725"/>
    <cellStyle name="Standaard 3 5 3 2 3" xfId="724"/>
    <cellStyle name="Standaard 3 5 3 3" xfId="343"/>
    <cellStyle name="Standaard 3 5 3 3 2" xfId="726"/>
    <cellStyle name="Standaard 3 5 3 4" xfId="602"/>
    <cellStyle name="Standaard 3 5 4" xfId="344"/>
    <cellStyle name="Standaard 3 5 4 2" xfId="345"/>
    <cellStyle name="Standaard 3 5 4 2 2" xfId="728"/>
    <cellStyle name="Standaard 3 5 4 3" xfId="727"/>
    <cellStyle name="Standaard 3 5 5" xfId="346"/>
    <cellStyle name="Standaard 3 5 5 2" xfId="729"/>
    <cellStyle name="Standaard 3 5 6" xfId="558"/>
    <cellStyle name="Standaard 3 6" xfId="139"/>
    <cellStyle name="Standaard 3 6 2" xfId="183"/>
    <cellStyle name="Standaard 3 6 2 2" xfId="347"/>
    <cellStyle name="Standaard 3 6 2 2 2" xfId="348"/>
    <cellStyle name="Standaard 3 6 2 2 2 2" xfId="731"/>
    <cellStyle name="Standaard 3 6 2 2 3" xfId="730"/>
    <cellStyle name="Standaard 3 6 2 3" xfId="349"/>
    <cellStyle name="Standaard 3 6 2 3 2" xfId="732"/>
    <cellStyle name="Standaard 3 6 2 4" xfId="607"/>
    <cellStyle name="Standaard 3 6 3" xfId="350"/>
    <cellStyle name="Standaard 3 6 3 2" xfId="351"/>
    <cellStyle name="Standaard 3 6 3 2 2" xfId="734"/>
    <cellStyle name="Standaard 3 6 3 3" xfId="733"/>
    <cellStyle name="Standaard 3 6 4" xfId="352"/>
    <cellStyle name="Standaard 3 6 4 2" xfId="735"/>
    <cellStyle name="Standaard 3 6 5" xfId="563"/>
    <cellStyle name="Standaard 3 7" xfId="159"/>
    <cellStyle name="Standaard 3 7 2" xfId="203"/>
    <cellStyle name="Standaard 3 7 2 2" xfId="353"/>
    <cellStyle name="Standaard 3 7 2 2 2" xfId="354"/>
    <cellStyle name="Standaard 3 7 2 2 2 2" xfId="737"/>
    <cellStyle name="Standaard 3 7 2 2 3" xfId="736"/>
    <cellStyle name="Standaard 3 7 2 3" xfId="355"/>
    <cellStyle name="Standaard 3 7 2 3 2" xfId="738"/>
    <cellStyle name="Standaard 3 7 2 4" xfId="627"/>
    <cellStyle name="Standaard 3 7 3" xfId="356"/>
    <cellStyle name="Standaard 3 7 3 2" xfId="357"/>
    <cellStyle name="Standaard 3 7 3 2 2" xfId="740"/>
    <cellStyle name="Standaard 3 7 3 3" xfId="739"/>
    <cellStyle name="Standaard 3 7 4" xfId="358"/>
    <cellStyle name="Standaard 3 7 4 2" xfId="741"/>
    <cellStyle name="Standaard 3 7 5" xfId="583"/>
    <cellStyle name="Standaard 3 8" xfId="164"/>
    <cellStyle name="Standaard 3 8 2" xfId="359"/>
    <cellStyle name="Standaard 3 8 2 2" xfId="360"/>
    <cellStyle name="Standaard 3 8 2 2 2" xfId="743"/>
    <cellStyle name="Standaard 3 8 2 3" xfId="742"/>
    <cellStyle name="Standaard 3 8 3" xfId="361"/>
    <cellStyle name="Standaard 3 8 3 2" xfId="744"/>
    <cellStyle name="Standaard 3 8 4" xfId="588"/>
    <cellStyle name="Standaard 3 9" xfId="362"/>
    <cellStyle name="Standaard 3 9 2" xfId="363"/>
    <cellStyle name="Standaard 3 9 2 2" xfId="746"/>
    <cellStyle name="Standaard 3 9 3" xfId="745"/>
    <cellStyle name="Standaard 4" xfId="69"/>
    <cellStyle name="Standaard 4 10" xfId="545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2 2 2" xfId="748"/>
    <cellStyle name="Standaard 4 2 2 2 2 2 3" xfId="747"/>
    <cellStyle name="Standaard 4 2 2 2 2 3" xfId="366"/>
    <cellStyle name="Standaard 4 2 2 2 2 3 2" xfId="749"/>
    <cellStyle name="Standaard 4 2 2 2 2 4" xfId="617"/>
    <cellStyle name="Standaard 4 2 2 2 3" xfId="367"/>
    <cellStyle name="Standaard 4 2 2 2 3 2" xfId="368"/>
    <cellStyle name="Standaard 4 2 2 2 3 2 2" xfId="751"/>
    <cellStyle name="Standaard 4 2 2 2 3 3" xfId="750"/>
    <cellStyle name="Standaard 4 2 2 2 4" xfId="369"/>
    <cellStyle name="Standaard 4 2 2 2 4 2" xfId="752"/>
    <cellStyle name="Standaard 4 2 2 2 5" xfId="573"/>
    <cellStyle name="Standaard 4 2 2 3" xfId="174"/>
    <cellStyle name="Standaard 4 2 2 3 2" xfId="370"/>
    <cellStyle name="Standaard 4 2 2 3 2 2" xfId="371"/>
    <cellStyle name="Standaard 4 2 2 3 2 2 2" xfId="754"/>
    <cellStyle name="Standaard 4 2 2 3 2 3" xfId="753"/>
    <cellStyle name="Standaard 4 2 2 3 3" xfId="372"/>
    <cellStyle name="Standaard 4 2 2 3 3 2" xfId="755"/>
    <cellStyle name="Standaard 4 2 2 3 4" xfId="598"/>
    <cellStyle name="Standaard 4 2 2 4" xfId="373"/>
    <cellStyle name="Standaard 4 2 2 4 2" xfId="374"/>
    <cellStyle name="Standaard 4 2 2 4 2 2" xfId="757"/>
    <cellStyle name="Standaard 4 2 2 4 3" xfId="756"/>
    <cellStyle name="Standaard 4 2 2 5" xfId="375"/>
    <cellStyle name="Standaard 4 2 2 5 2" xfId="758"/>
    <cellStyle name="Standaard 4 2 2 6" xfId="554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2 2 2" xfId="760"/>
    <cellStyle name="Standaard 4 2 3 2 2 2 3" xfId="759"/>
    <cellStyle name="Standaard 4 2 3 2 2 3" xfId="378"/>
    <cellStyle name="Standaard 4 2 3 2 2 3 2" xfId="761"/>
    <cellStyle name="Standaard 4 2 3 2 2 4" xfId="625"/>
    <cellStyle name="Standaard 4 2 3 2 3" xfId="379"/>
    <cellStyle name="Standaard 4 2 3 2 3 2" xfId="380"/>
    <cellStyle name="Standaard 4 2 3 2 3 2 2" xfId="763"/>
    <cellStyle name="Standaard 4 2 3 2 3 3" xfId="762"/>
    <cellStyle name="Standaard 4 2 3 2 4" xfId="381"/>
    <cellStyle name="Standaard 4 2 3 2 4 2" xfId="764"/>
    <cellStyle name="Standaard 4 2 3 2 5" xfId="581"/>
    <cellStyle name="Standaard 4 2 3 3" xfId="182"/>
    <cellStyle name="Standaard 4 2 3 3 2" xfId="382"/>
    <cellStyle name="Standaard 4 2 3 3 2 2" xfId="383"/>
    <cellStyle name="Standaard 4 2 3 3 2 2 2" xfId="766"/>
    <cellStyle name="Standaard 4 2 3 3 2 3" xfId="765"/>
    <cellStyle name="Standaard 4 2 3 3 3" xfId="384"/>
    <cellStyle name="Standaard 4 2 3 3 3 2" xfId="767"/>
    <cellStyle name="Standaard 4 2 3 3 4" xfId="606"/>
    <cellStyle name="Standaard 4 2 3 4" xfId="385"/>
    <cellStyle name="Standaard 4 2 3 4 2" xfId="386"/>
    <cellStyle name="Standaard 4 2 3 4 2 2" xfId="769"/>
    <cellStyle name="Standaard 4 2 3 4 3" xfId="768"/>
    <cellStyle name="Standaard 4 2 3 5" xfId="387"/>
    <cellStyle name="Standaard 4 2 3 5 2" xfId="770"/>
    <cellStyle name="Standaard 4 2 3 6" xfId="562"/>
    <cellStyle name="Standaard 4 2 4" xfId="143"/>
    <cellStyle name="Standaard 4 2 4 2" xfId="187"/>
    <cellStyle name="Standaard 4 2 4 2 2" xfId="388"/>
    <cellStyle name="Standaard 4 2 4 2 2 2" xfId="389"/>
    <cellStyle name="Standaard 4 2 4 2 2 2 2" xfId="772"/>
    <cellStyle name="Standaard 4 2 4 2 2 3" xfId="771"/>
    <cellStyle name="Standaard 4 2 4 2 3" xfId="390"/>
    <cellStyle name="Standaard 4 2 4 2 3 2" xfId="773"/>
    <cellStyle name="Standaard 4 2 4 2 4" xfId="611"/>
    <cellStyle name="Standaard 4 2 4 3" xfId="391"/>
    <cellStyle name="Standaard 4 2 4 3 2" xfId="392"/>
    <cellStyle name="Standaard 4 2 4 3 2 2" xfId="775"/>
    <cellStyle name="Standaard 4 2 4 3 3" xfId="774"/>
    <cellStyle name="Standaard 4 2 4 4" xfId="393"/>
    <cellStyle name="Standaard 4 2 4 4 2" xfId="776"/>
    <cellStyle name="Standaard 4 2 4 5" xfId="567"/>
    <cellStyle name="Standaard 4 2 5" xfId="163"/>
    <cellStyle name="Standaard 4 2 5 2" xfId="207"/>
    <cellStyle name="Standaard 4 2 5 2 2" xfId="394"/>
    <cellStyle name="Standaard 4 2 5 2 2 2" xfId="395"/>
    <cellStyle name="Standaard 4 2 5 2 2 2 2" xfId="778"/>
    <cellStyle name="Standaard 4 2 5 2 2 3" xfId="777"/>
    <cellStyle name="Standaard 4 2 5 2 3" xfId="396"/>
    <cellStyle name="Standaard 4 2 5 2 3 2" xfId="779"/>
    <cellStyle name="Standaard 4 2 5 2 4" xfId="631"/>
    <cellStyle name="Standaard 4 2 5 3" xfId="397"/>
    <cellStyle name="Standaard 4 2 5 3 2" xfId="398"/>
    <cellStyle name="Standaard 4 2 5 3 2 2" xfId="781"/>
    <cellStyle name="Standaard 4 2 5 3 3" xfId="780"/>
    <cellStyle name="Standaard 4 2 5 4" xfId="399"/>
    <cellStyle name="Standaard 4 2 5 4 2" xfId="782"/>
    <cellStyle name="Standaard 4 2 5 5" xfId="587"/>
    <cellStyle name="Standaard 4 2 6" xfId="168"/>
    <cellStyle name="Standaard 4 2 6 2" xfId="400"/>
    <cellStyle name="Standaard 4 2 6 2 2" xfId="401"/>
    <cellStyle name="Standaard 4 2 6 2 2 2" xfId="784"/>
    <cellStyle name="Standaard 4 2 6 2 3" xfId="783"/>
    <cellStyle name="Standaard 4 2 6 3" xfId="402"/>
    <cellStyle name="Standaard 4 2 6 3 2" xfId="785"/>
    <cellStyle name="Standaard 4 2 6 4" xfId="592"/>
    <cellStyle name="Standaard 4 2 7" xfId="403"/>
    <cellStyle name="Standaard 4 2 7 2" xfId="404"/>
    <cellStyle name="Standaard 4 2 7 2 2" xfId="787"/>
    <cellStyle name="Standaard 4 2 7 3" xfId="786"/>
    <cellStyle name="Standaard 4 2 8" xfId="405"/>
    <cellStyle name="Standaard 4 2 8 2" xfId="788"/>
    <cellStyle name="Standaard 4 2 9" xfId="548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2 2 2" xfId="790"/>
    <cellStyle name="Standaard 4 3 2 2 2 3" xfId="789"/>
    <cellStyle name="Standaard 4 3 2 2 3" xfId="408"/>
    <cellStyle name="Standaard 4 3 2 2 3 2" xfId="791"/>
    <cellStyle name="Standaard 4 3 2 2 4" xfId="614"/>
    <cellStyle name="Standaard 4 3 2 3" xfId="409"/>
    <cellStyle name="Standaard 4 3 2 3 2" xfId="410"/>
    <cellStyle name="Standaard 4 3 2 3 2 2" xfId="793"/>
    <cellStyle name="Standaard 4 3 2 3 3" xfId="792"/>
    <cellStyle name="Standaard 4 3 2 4" xfId="411"/>
    <cellStyle name="Standaard 4 3 2 4 2" xfId="794"/>
    <cellStyle name="Standaard 4 3 2 5" xfId="570"/>
    <cellStyle name="Standaard 4 3 3" xfId="171"/>
    <cellStyle name="Standaard 4 3 3 2" xfId="412"/>
    <cellStyle name="Standaard 4 3 3 2 2" xfId="413"/>
    <cellStyle name="Standaard 4 3 3 2 2 2" xfId="796"/>
    <cellStyle name="Standaard 4 3 3 2 3" xfId="795"/>
    <cellStyle name="Standaard 4 3 3 3" xfId="414"/>
    <cellStyle name="Standaard 4 3 3 3 2" xfId="797"/>
    <cellStyle name="Standaard 4 3 3 4" xfId="595"/>
    <cellStyle name="Standaard 4 3 4" xfId="415"/>
    <cellStyle name="Standaard 4 3 4 2" xfId="416"/>
    <cellStyle name="Standaard 4 3 4 2 2" xfId="799"/>
    <cellStyle name="Standaard 4 3 4 3" xfId="798"/>
    <cellStyle name="Standaard 4 3 5" xfId="417"/>
    <cellStyle name="Standaard 4 3 5 2" xfId="800"/>
    <cellStyle name="Standaard 4 3 6" xfId="551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2 2 2" xfId="802"/>
    <cellStyle name="Standaard 4 4 2 2 2 3" xfId="801"/>
    <cellStyle name="Standaard 4 4 2 2 3" xfId="420"/>
    <cellStyle name="Standaard 4 4 2 2 3 2" xfId="803"/>
    <cellStyle name="Standaard 4 4 2 2 4" xfId="622"/>
    <cellStyle name="Standaard 4 4 2 3" xfId="421"/>
    <cellStyle name="Standaard 4 4 2 3 2" xfId="422"/>
    <cellStyle name="Standaard 4 4 2 3 2 2" xfId="805"/>
    <cellStyle name="Standaard 4 4 2 3 3" xfId="804"/>
    <cellStyle name="Standaard 4 4 2 4" xfId="423"/>
    <cellStyle name="Standaard 4 4 2 4 2" xfId="806"/>
    <cellStyle name="Standaard 4 4 2 5" xfId="578"/>
    <cellStyle name="Standaard 4 4 3" xfId="179"/>
    <cellStyle name="Standaard 4 4 3 2" xfId="424"/>
    <cellStyle name="Standaard 4 4 3 2 2" xfId="425"/>
    <cellStyle name="Standaard 4 4 3 2 2 2" xfId="808"/>
    <cellStyle name="Standaard 4 4 3 2 3" xfId="807"/>
    <cellStyle name="Standaard 4 4 3 3" xfId="426"/>
    <cellStyle name="Standaard 4 4 3 3 2" xfId="809"/>
    <cellStyle name="Standaard 4 4 3 4" xfId="603"/>
    <cellStyle name="Standaard 4 4 4" xfId="427"/>
    <cellStyle name="Standaard 4 4 4 2" xfId="428"/>
    <cellStyle name="Standaard 4 4 4 2 2" xfId="811"/>
    <cellStyle name="Standaard 4 4 4 3" xfId="810"/>
    <cellStyle name="Standaard 4 4 5" xfId="429"/>
    <cellStyle name="Standaard 4 4 5 2" xfId="812"/>
    <cellStyle name="Standaard 4 4 6" xfId="559"/>
    <cellStyle name="Standaard 4 5" xfId="140"/>
    <cellStyle name="Standaard 4 5 2" xfId="184"/>
    <cellStyle name="Standaard 4 5 2 2" xfId="430"/>
    <cellStyle name="Standaard 4 5 2 2 2" xfId="431"/>
    <cellStyle name="Standaard 4 5 2 2 2 2" xfId="814"/>
    <cellStyle name="Standaard 4 5 2 2 3" xfId="813"/>
    <cellStyle name="Standaard 4 5 2 3" xfId="432"/>
    <cellStyle name="Standaard 4 5 2 3 2" xfId="815"/>
    <cellStyle name="Standaard 4 5 2 4" xfId="608"/>
    <cellStyle name="Standaard 4 5 3" xfId="433"/>
    <cellStyle name="Standaard 4 5 3 2" xfId="434"/>
    <cellStyle name="Standaard 4 5 3 2 2" xfId="817"/>
    <cellStyle name="Standaard 4 5 3 3" xfId="816"/>
    <cellStyle name="Standaard 4 5 4" xfId="435"/>
    <cellStyle name="Standaard 4 5 4 2" xfId="818"/>
    <cellStyle name="Standaard 4 5 5" xfId="564"/>
    <cellStyle name="Standaard 4 6" xfId="160"/>
    <cellStyle name="Standaard 4 6 2" xfId="204"/>
    <cellStyle name="Standaard 4 6 2 2" xfId="436"/>
    <cellStyle name="Standaard 4 6 2 2 2" xfId="437"/>
    <cellStyle name="Standaard 4 6 2 2 2 2" xfId="820"/>
    <cellStyle name="Standaard 4 6 2 2 3" xfId="819"/>
    <cellStyle name="Standaard 4 6 2 3" xfId="438"/>
    <cellStyle name="Standaard 4 6 2 3 2" xfId="821"/>
    <cellStyle name="Standaard 4 6 2 4" xfId="628"/>
    <cellStyle name="Standaard 4 6 3" xfId="439"/>
    <cellStyle name="Standaard 4 6 3 2" xfId="440"/>
    <cellStyle name="Standaard 4 6 3 2 2" xfId="823"/>
    <cellStyle name="Standaard 4 6 3 3" xfId="822"/>
    <cellStyle name="Standaard 4 6 4" xfId="441"/>
    <cellStyle name="Standaard 4 6 4 2" xfId="824"/>
    <cellStyle name="Standaard 4 6 5" xfId="584"/>
    <cellStyle name="Standaard 4 7" xfId="165"/>
    <cellStyle name="Standaard 4 7 2" xfId="442"/>
    <cellStyle name="Standaard 4 7 2 2" xfId="443"/>
    <cellStyle name="Standaard 4 7 2 2 2" xfId="826"/>
    <cellStyle name="Standaard 4 7 2 3" xfId="825"/>
    <cellStyle name="Standaard 4 7 3" xfId="444"/>
    <cellStyle name="Standaard 4 7 3 2" xfId="827"/>
    <cellStyle name="Standaard 4 7 4" xfId="589"/>
    <cellStyle name="Standaard 4 8" xfId="445"/>
    <cellStyle name="Standaard 4 8 2" xfId="446"/>
    <cellStyle name="Standaard 4 8 2 2" xfId="829"/>
    <cellStyle name="Standaard 4 8 3" xfId="828"/>
    <cellStyle name="Standaard 4 9" xfId="447"/>
    <cellStyle name="Standaard 4 9 2" xfId="830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2 2 2" xfId="832"/>
    <cellStyle name="Standaard 6 2 2 2 2 3" xfId="831"/>
    <cellStyle name="Standaard 6 2 2 2 3" xfId="450"/>
    <cellStyle name="Standaard 6 2 2 2 3 2" xfId="833"/>
    <cellStyle name="Standaard 6 2 2 2 4" xfId="615"/>
    <cellStyle name="Standaard 6 2 2 3" xfId="451"/>
    <cellStyle name="Standaard 6 2 2 3 2" xfId="452"/>
    <cellStyle name="Standaard 6 2 2 3 2 2" xfId="835"/>
    <cellStyle name="Standaard 6 2 2 3 3" xfId="834"/>
    <cellStyle name="Standaard 6 2 2 4" xfId="453"/>
    <cellStyle name="Standaard 6 2 2 4 2" xfId="836"/>
    <cellStyle name="Standaard 6 2 2 5" xfId="571"/>
    <cellStyle name="Standaard 6 2 3" xfId="172"/>
    <cellStyle name="Standaard 6 2 3 2" xfId="454"/>
    <cellStyle name="Standaard 6 2 3 2 2" xfId="455"/>
    <cellStyle name="Standaard 6 2 3 2 2 2" xfId="838"/>
    <cellStyle name="Standaard 6 2 3 2 3" xfId="837"/>
    <cellStyle name="Standaard 6 2 3 3" xfId="456"/>
    <cellStyle name="Standaard 6 2 3 3 2" xfId="839"/>
    <cellStyle name="Standaard 6 2 3 4" xfId="596"/>
    <cellStyle name="Standaard 6 2 4" xfId="457"/>
    <cellStyle name="Standaard 6 2 4 2" xfId="458"/>
    <cellStyle name="Standaard 6 2 4 2 2" xfId="841"/>
    <cellStyle name="Standaard 6 2 4 3" xfId="840"/>
    <cellStyle name="Standaard 6 2 5" xfId="459"/>
    <cellStyle name="Standaard 6 2 5 2" xfId="842"/>
    <cellStyle name="Standaard 6 2 6" xfId="552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2 2 2" xfId="844"/>
    <cellStyle name="Standaard 6 3 2 2 2 3" xfId="843"/>
    <cellStyle name="Standaard 6 3 2 2 3" xfId="462"/>
    <cellStyle name="Standaard 6 3 2 2 3 2" xfId="845"/>
    <cellStyle name="Standaard 6 3 2 2 4" xfId="623"/>
    <cellStyle name="Standaard 6 3 2 3" xfId="463"/>
    <cellStyle name="Standaard 6 3 2 3 2" xfId="464"/>
    <cellStyle name="Standaard 6 3 2 3 2 2" xfId="847"/>
    <cellStyle name="Standaard 6 3 2 3 3" xfId="846"/>
    <cellStyle name="Standaard 6 3 2 4" xfId="465"/>
    <cellStyle name="Standaard 6 3 2 4 2" xfId="848"/>
    <cellStyle name="Standaard 6 3 2 5" xfId="579"/>
    <cellStyle name="Standaard 6 3 3" xfId="180"/>
    <cellStyle name="Standaard 6 3 3 2" xfId="466"/>
    <cellStyle name="Standaard 6 3 3 2 2" xfId="467"/>
    <cellStyle name="Standaard 6 3 3 2 2 2" xfId="850"/>
    <cellStyle name="Standaard 6 3 3 2 3" xfId="849"/>
    <cellStyle name="Standaard 6 3 3 3" xfId="468"/>
    <cellStyle name="Standaard 6 3 3 3 2" xfId="851"/>
    <cellStyle name="Standaard 6 3 3 4" xfId="604"/>
    <cellStyle name="Standaard 6 3 4" xfId="469"/>
    <cellStyle name="Standaard 6 3 4 2" xfId="470"/>
    <cellStyle name="Standaard 6 3 4 2 2" xfId="853"/>
    <cellStyle name="Standaard 6 3 4 3" xfId="852"/>
    <cellStyle name="Standaard 6 3 5" xfId="471"/>
    <cellStyle name="Standaard 6 3 5 2" xfId="854"/>
    <cellStyle name="Standaard 6 3 6" xfId="560"/>
    <cellStyle name="Standaard 6 4" xfId="141"/>
    <cellStyle name="Standaard 6 4 2" xfId="185"/>
    <cellStyle name="Standaard 6 4 2 2" xfId="472"/>
    <cellStyle name="Standaard 6 4 2 2 2" xfId="473"/>
    <cellStyle name="Standaard 6 4 2 2 2 2" xfId="856"/>
    <cellStyle name="Standaard 6 4 2 2 3" xfId="855"/>
    <cellStyle name="Standaard 6 4 2 3" xfId="474"/>
    <cellStyle name="Standaard 6 4 2 3 2" xfId="857"/>
    <cellStyle name="Standaard 6 4 2 4" xfId="609"/>
    <cellStyle name="Standaard 6 4 3" xfId="475"/>
    <cellStyle name="Standaard 6 4 3 2" xfId="476"/>
    <cellStyle name="Standaard 6 4 3 2 2" xfId="859"/>
    <cellStyle name="Standaard 6 4 3 3" xfId="858"/>
    <cellStyle name="Standaard 6 4 4" xfId="477"/>
    <cellStyle name="Standaard 6 4 4 2" xfId="860"/>
    <cellStyle name="Standaard 6 4 5" xfId="565"/>
    <cellStyle name="Standaard 6 5" xfId="161"/>
    <cellStyle name="Standaard 6 5 2" xfId="205"/>
    <cellStyle name="Standaard 6 5 2 2" xfId="478"/>
    <cellStyle name="Standaard 6 5 2 2 2" xfId="479"/>
    <cellStyle name="Standaard 6 5 2 2 2 2" xfId="862"/>
    <cellStyle name="Standaard 6 5 2 2 3" xfId="861"/>
    <cellStyle name="Standaard 6 5 2 3" xfId="480"/>
    <cellStyle name="Standaard 6 5 2 3 2" xfId="863"/>
    <cellStyle name="Standaard 6 5 2 4" xfId="629"/>
    <cellStyle name="Standaard 6 5 3" xfId="481"/>
    <cellStyle name="Standaard 6 5 3 2" xfId="482"/>
    <cellStyle name="Standaard 6 5 3 2 2" xfId="865"/>
    <cellStyle name="Standaard 6 5 3 3" xfId="864"/>
    <cellStyle name="Standaard 6 5 4" xfId="483"/>
    <cellStyle name="Standaard 6 5 4 2" xfId="866"/>
    <cellStyle name="Standaard 6 5 5" xfId="585"/>
    <cellStyle name="Standaard 6 6" xfId="166"/>
    <cellStyle name="Standaard 6 6 2" xfId="484"/>
    <cellStyle name="Standaard 6 6 2 2" xfId="485"/>
    <cellStyle name="Standaard 6 6 2 2 2" xfId="868"/>
    <cellStyle name="Standaard 6 6 2 3" xfId="867"/>
    <cellStyle name="Standaard 6 6 3" xfId="486"/>
    <cellStyle name="Standaard 6 6 3 2" xfId="869"/>
    <cellStyle name="Standaard 6 6 4" xfId="590"/>
    <cellStyle name="Standaard 6 7" xfId="487"/>
    <cellStyle name="Standaard 6 7 2" xfId="488"/>
    <cellStyle name="Standaard 6 7 2 2" xfId="871"/>
    <cellStyle name="Standaard 6 7 3" xfId="870"/>
    <cellStyle name="Standaard 6 8" xfId="489"/>
    <cellStyle name="Standaard 6 8 2" xfId="872"/>
    <cellStyle name="Standaard 6 9" xfId="54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2 2 2" xfId="874"/>
    <cellStyle name="Standaard 8 2 2 2 3" xfId="873"/>
    <cellStyle name="Standaard 8 2 2 3" xfId="492"/>
    <cellStyle name="Standaard 8 2 2 3 2" xfId="875"/>
    <cellStyle name="Standaard 8 2 2 4" xfId="612"/>
    <cellStyle name="Standaard 8 2 3" xfId="493"/>
    <cellStyle name="Standaard 8 2 3 2" xfId="494"/>
    <cellStyle name="Standaard 8 2 3 2 2" xfId="877"/>
    <cellStyle name="Standaard 8 2 3 3" xfId="876"/>
    <cellStyle name="Standaard 8 2 4" xfId="495"/>
    <cellStyle name="Standaard 8 2 4 2" xfId="878"/>
    <cellStyle name="Standaard 8 2 5" xfId="568"/>
    <cellStyle name="Standaard 8 3" xfId="169"/>
    <cellStyle name="Standaard 8 3 2" xfId="496"/>
    <cellStyle name="Standaard 8 3 2 2" xfId="497"/>
    <cellStyle name="Standaard 8 3 2 2 2" xfId="880"/>
    <cellStyle name="Standaard 8 3 2 3" xfId="879"/>
    <cellStyle name="Standaard 8 3 3" xfId="498"/>
    <cellStyle name="Standaard 8 3 3 2" xfId="881"/>
    <cellStyle name="Standaard 8 3 4" xfId="593"/>
    <cellStyle name="Standaard 8 4" xfId="499"/>
    <cellStyle name="Standaard 8 4 2" xfId="500"/>
    <cellStyle name="Standaard 8 4 2 2" xfId="883"/>
    <cellStyle name="Standaard 8 4 3" xfId="882"/>
    <cellStyle name="Standaard 8 5" xfId="501"/>
    <cellStyle name="Standaard 8 5 2" xfId="884"/>
    <cellStyle name="Standaard 8 6" xfId="549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2 2 2" xfId="886"/>
    <cellStyle name="Standaard 9 2 2 2 3" xfId="885"/>
    <cellStyle name="Standaard 9 2 2 3" xfId="504"/>
    <cellStyle name="Standaard 9 2 2 3 2" xfId="887"/>
    <cellStyle name="Standaard 9 2 2 4" xfId="618"/>
    <cellStyle name="Standaard 9 2 3" xfId="505"/>
    <cellStyle name="Standaard 9 2 3 2" xfId="506"/>
    <cellStyle name="Standaard 9 2 3 2 2" xfId="889"/>
    <cellStyle name="Standaard 9 2 3 3" xfId="888"/>
    <cellStyle name="Standaard 9 2 4" xfId="507"/>
    <cellStyle name="Standaard 9 2 4 2" xfId="890"/>
    <cellStyle name="Standaard 9 2 5" xfId="574"/>
    <cellStyle name="Standaard 9 3" xfId="175"/>
    <cellStyle name="Standaard 9 3 2" xfId="508"/>
    <cellStyle name="Standaard 9 3 2 2" xfId="509"/>
    <cellStyle name="Standaard 9 3 2 2 2" xfId="892"/>
    <cellStyle name="Standaard 9 3 2 3" xfId="891"/>
    <cellStyle name="Standaard 9 3 3" xfId="510"/>
    <cellStyle name="Standaard 9 3 3 2" xfId="893"/>
    <cellStyle name="Standaard 9 3 4" xfId="599"/>
    <cellStyle name="Standaard 9 4" xfId="511"/>
    <cellStyle name="Standaard 9 4 2" xfId="512"/>
    <cellStyle name="Standaard 9 4 2 2" xfId="895"/>
    <cellStyle name="Standaard 9 4 3" xfId="894"/>
    <cellStyle name="Standaard 9 5" xfId="513"/>
    <cellStyle name="Standaard 9 5 2" xfId="896"/>
    <cellStyle name="Standaard 9 6" xfId="555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8"/>
              <a:ext cx="1362075" cy="695325"/>
              <a:chOff x="266700" y="4287346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346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209"/>
  <sheetViews>
    <sheetView tabSelected="1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66" customWidth="1"/>
    <col min="6" max="16384" width="9.140625" style="287"/>
  </cols>
  <sheetData>
    <row r="7" spans="4:18" s="758" customFormat="1" x14ac:dyDescent="0.2">
      <c r="E7" s="761"/>
    </row>
    <row r="8" spans="4:18" s="758" customFormat="1" x14ac:dyDescent="0.2">
      <c r="D8" s="759"/>
      <c r="E8" s="762"/>
      <c r="F8" s="759"/>
      <c r="G8" s="759"/>
      <c r="H8" s="759"/>
      <c r="I8" s="759"/>
      <c r="J8" s="759"/>
      <c r="K8" s="759"/>
      <c r="L8" s="759"/>
      <c r="M8" s="759"/>
      <c r="N8" s="759"/>
      <c r="O8" s="759"/>
      <c r="P8" s="759"/>
      <c r="Q8" s="759"/>
      <c r="R8" s="759"/>
    </row>
    <row r="9" spans="4:18" s="758" customFormat="1" ht="59.25" x14ac:dyDescent="0.75">
      <c r="D9" s="759"/>
      <c r="E9" s="763" t="s">
        <v>4465</v>
      </c>
      <c r="F9" s="759"/>
      <c r="G9" s="759"/>
      <c r="H9" s="759"/>
      <c r="I9" s="759"/>
      <c r="J9" s="759"/>
      <c r="K9" s="759"/>
      <c r="L9" s="759"/>
      <c r="M9" s="759"/>
      <c r="N9" s="759"/>
      <c r="O9" s="759"/>
      <c r="P9" s="759"/>
      <c r="Q9" s="759"/>
      <c r="R9" s="759"/>
    </row>
    <row r="10" spans="4:18" s="758" customFormat="1" ht="19.5" customHeight="1" x14ac:dyDescent="0.75">
      <c r="D10" s="759"/>
      <c r="E10" s="763"/>
      <c r="F10" s="759"/>
      <c r="G10" s="759"/>
      <c r="H10" s="759"/>
      <c r="I10" s="759"/>
      <c r="J10" s="759"/>
      <c r="K10" s="759"/>
      <c r="L10" s="759"/>
      <c r="M10" s="759"/>
      <c r="N10" s="759"/>
      <c r="O10" s="759"/>
      <c r="P10" s="759"/>
      <c r="Q10" s="759"/>
      <c r="R10" s="759"/>
    </row>
    <row r="11" spans="4:18" s="758" customFormat="1" ht="59.25" x14ac:dyDescent="0.75">
      <c r="D11" s="759"/>
      <c r="E11" s="763" t="s">
        <v>7928</v>
      </c>
      <c r="F11" s="759"/>
      <c r="G11" s="759"/>
      <c r="H11" s="759"/>
      <c r="I11" s="759"/>
      <c r="J11" s="759"/>
      <c r="K11" s="759"/>
      <c r="L11" s="759"/>
      <c r="M11" s="759"/>
      <c r="N11" s="759"/>
      <c r="O11" s="759"/>
      <c r="P11" s="759"/>
      <c r="Q11" s="759"/>
      <c r="R11" s="759"/>
    </row>
    <row r="12" spans="4:18" s="758" customFormat="1" ht="59.25" x14ac:dyDescent="0.75">
      <c r="D12" s="759"/>
      <c r="E12" s="763"/>
      <c r="F12" s="759"/>
      <c r="G12" s="759"/>
      <c r="H12" s="759"/>
      <c r="I12" s="759"/>
      <c r="J12" s="759"/>
      <c r="K12" s="759"/>
      <c r="L12" s="759"/>
      <c r="M12" s="759"/>
      <c r="N12" s="759"/>
      <c r="O12" s="759"/>
      <c r="P12" s="759"/>
      <c r="Q12" s="759"/>
      <c r="R12" s="759"/>
    </row>
    <row r="13" spans="4:18" s="758" customFormat="1" ht="33" x14ac:dyDescent="0.45">
      <c r="D13" s="759"/>
      <c r="E13" s="764" t="s">
        <v>3709</v>
      </c>
      <c r="F13" s="759"/>
      <c r="G13" s="760" t="str">
        <f>$G$20</f>
        <v>0.45.00-beta</v>
      </c>
      <c r="H13" s="759"/>
      <c r="I13" s="759"/>
      <c r="J13" s="759"/>
      <c r="K13" s="759"/>
      <c r="L13" s="759"/>
      <c r="M13" s="759"/>
      <c r="N13" s="759"/>
      <c r="O13" s="759"/>
      <c r="P13" s="759"/>
      <c r="Q13" s="759"/>
      <c r="R13" s="759"/>
    </row>
    <row r="14" spans="4:18" s="758" customFormat="1" x14ac:dyDescent="0.2">
      <c r="D14" s="759"/>
      <c r="E14" s="762"/>
      <c r="F14" s="759"/>
      <c r="G14" s="759"/>
      <c r="H14" s="759"/>
      <c r="I14" s="759"/>
      <c r="J14" s="759"/>
      <c r="K14" s="759"/>
      <c r="L14" s="759"/>
      <c r="M14" s="759"/>
      <c r="N14" s="759"/>
      <c r="O14" s="759"/>
      <c r="P14" s="759"/>
      <c r="Q14" s="759"/>
      <c r="R14" s="759"/>
    </row>
    <row r="15" spans="4:18" s="758" customFormat="1" x14ac:dyDescent="0.2">
      <c r="D15" s="759"/>
      <c r="E15" s="762"/>
      <c r="F15" s="759"/>
      <c r="G15" s="759"/>
      <c r="H15" s="759"/>
      <c r="I15" s="759"/>
      <c r="J15" s="759"/>
      <c r="K15" s="759"/>
      <c r="L15" s="759"/>
      <c r="M15" s="759"/>
      <c r="N15" s="759"/>
      <c r="O15" s="759"/>
      <c r="P15" s="759"/>
      <c r="Q15" s="759"/>
      <c r="R15" s="759"/>
    </row>
    <row r="18" spans="5:10" x14ac:dyDescent="0.2">
      <c r="E18" s="765" t="s">
        <v>350</v>
      </c>
      <c r="G18" s="383" t="s">
        <v>3709</v>
      </c>
      <c r="J18" s="383" t="s">
        <v>6958</v>
      </c>
    </row>
    <row r="20" spans="5:10" x14ac:dyDescent="0.2">
      <c r="E20" s="809">
        <v>43418</v>
      </c>
      <c r="G20" s="288" t="s">
        <v>7926</v>
      </c>
      <c r="J20" s="288" t="s">
        <v>7927</v>
      </c>
    </row>
    <row r="21" spans="5:10" x14ac:dyDescent="0.2">
      <c r="E21" s="809">
        <v>43418</v>
      </c>
      <c r="G21" s="288" t="s">
        <v>7923</v>
      </c>
      <c r="J21" s="288" t="s">
        <v>7925</v>
      </c>
    </row>
    <row r="22" spans="5:10" x14ac:dyDescent="0.2">
      <c r="E22" s="809">
        <v>43418</v>
      </c>
      <c r="G22" s="288" t="s">
        <v>7922</v>
      </c>
      <c r="J22" s="288" t="s">
        <v>7924</v>
      </c>
    </row>
    <row r="23" spans="5:10" x14ac:dyDescent="0.2">
      <c r="E23" s="809">
        <v>43418</v>
      </c>
      <c r="G23" s="288" t="s">
        <v>7919</v>
      </c>
      <c r="J23" s="288" t="s">
        <v>7920</v>
      </c>
    </row>
    <row r="24" spans="5:10" x14ac:dyDescent="0.2">
      <c r="E24" s="809">
        <v>43418</v>
      </c>
      <c r="G24" s="288" t="s">
        <v>7917</v>
      </c>
      <c r="J24" s="288" t="s">
        <v>7918</v>
      </c>
    </row>
    <row r="25" spans="5:10" x14ac:dyDescent="0.2">
      <c r="E25" s="809">
        <v>43418</v>
      </c>
      <c r="G25" s="288" t="s">
        <v>7915</v>
      </c>
      <c r="J25" s="288" t="s">
        <v>7916</v>
      </c>
    </row>
    <row r="26" spans="5:10" x14ac:dyDescent="0.2">
      <c r="E26" s="809">
        <v>43418</v>
      </c>
      <c r="G26" s="288" t="s">
        <v>7913</v>
      </c>
      <c r="J26" s="288" t="s">
        <v>7914</v>
      </c>
    </row>
    <row r="27" spans="5:10" x14ac:dyDescent="0.2">
      <c r="E27" s="809">
        <v>43418</v>
      </c>
      <c r="G27" s="288" t="s">
        <v>7889</v>
      </c>
      <c r="J27" s="288" t="s">
        <v>7890</v>
      </c>
    </row>
    <row r="28" spans="5:10" x14ac:dyDescent="0.2">
      <c r="E28" s="809">
        <v>43418</v>
      </c>
      <c r="G28" s="288" t="s">
        <v>7887</v>
      </c>
      <c r="J28" s="288" t="s">
        <v>7888</v>
      </c>
    </row>
    <row r="29" spans="5:10" x14ac:dyDescent="0.2">
      <c r="E29" s="809">
        <v>43417</v>
      </c>
      <c r="G29" s="288" t="s">
        <v>7885</v>
      </c>
      <c r="J29" s="288" t="s">
        <v>7886</v>
      </c>
    </row>
    <row r="30" spans="5:10" x14ac:dyDescent="0.2">
      <c r="E30" s="809">
        <v>43417</v>
      </c>
      <c r="G30" s="288" t="s">
        <v>7883</v>
      </c>
      <c r="J30" s="288" t="s">
        <v>7884</v>
      </c>
    </row>
    <row r="31" spans="5:10" x14ac:dyDescent="0.2">
      <c r="E31" s="809">
        <v>43417</v>
      </c>
      <c r="G31" s="288" t="s">
        <v>7881</v>
      </c>
      <c r="J31" s="288" t="s">
        <v>7882</v>
      </c>
    </row>
    <row r="32" spans="5:10" x14ac:dyDescent="0.2">
      <c r="E32" s="809">
        <v>43417</v>
      </c>
      <c r="G32" s="288" t="s">
        <v>7879</v>
      </c>
      <c r="J32" s="288" t="s">
        <v>7880</v>
      </c>
    </row>
    <row r="33" spans="5:10" x14ac:dyDescent="0.2">
      <c r="E33" s="809">
        <v>43404</v>
      </c>
      <c r="G33" s="288" t="s">
        <v>7876</v>
      </c>
      <c r="J33" s="288" t="s">
        <v>7877</v>
      </c>
    </row>
    <row r="34" spans="5:10" x14ac:dyDescent="0.2">
      <c r="E34" s="809">
        <v>43404</v>
      </c>
      <c r="G34" s="288" t="s">
        <v>7875</v>
      </c>
      <c r="J34" s="288" t="s">
        <v>7225</v>
      </c>
    </row>
    <row r="35" spans="5:10" x14ac:dyDescent="0.2">
      <c r="E35" s="809">
        <v>43274</v>
      </c>
      <c r="G35" s="288" t="s">
        <v>7867</v>
      </c>
      <c r="J35" s="288" t="s">
        <v>7868</v>
      </c>
    </row>
    <row r="36" spans="5:10" x14ac:dyDescent="0.2">
      <c r="E36" s="809">
        <v>43244</v>
      </c>
      <c r="G36" s="288" t="s">
        <v>7862</v>
      </c>
      <c r="J36" s="288" t="s">
        <v>7863</v>
      </c>
    </row>
    <row r="37" spans="5:10" x14ac:dyDescent="0.2">
      <c r="E37" s="809">
        <v>43238</v>
      </c>
      <c r="G37" s="288" t="s">
        <v>7859</v>
      </c>
      <c r="J37" s="288" t="s">
        <v>7860</v>
      </c>
    </row>
    <row r="38" spans="5:10" x14ac:dyDescent="0.2">
      <c r="E38" s="809">
        <v>43196</v>
      </c>
      <c r="G38" s="288" t="s">
        <v>7858</v>
      </c>
      <c r="J38" s="288" t="s">
        <v>7857</v>
      </c>
    </row>
    <row r="39" spans="5:10" x14ac:dyDescent="0.2">
      <c r="E39" s="809" t="s">
        <v>7851</v>
      </c>
      <c r="G39" s="288" t="s">
        <v>7856</v>
      </c>
      <c r="J39" s="288" t="s">
        <v>7855</v>
      </c>
    </row>
    <row r="40" spans="5:10" x14ac:dyDescent="0.2">
      <c r="E40" s="809" t="s">
        <v>7851</v>
      </c>
      <c r="G40" s="288" t="s">
        <v>7853</v>
      </c>
      <c r="J40" s="288" t="s">
        <v>7854</v>
      </c>
    </row>
    <row r="41" spans="5:10" x14ac:dyDescent="0.2">
      <c r="E41" s="809" t="s">
        <v>7851</v>
      </c>
      <c r="G41" s="288" t="s">
        <v>7850</v>
      </c>
      <c r="J41" s="288" t="s">
        <v>7852</v>
      </c>
    </row>
    <row r="42" spans="5:10" x14ac:dyDescent="0.2">
      <c r="E42" s="809" t="s">
        <v>7786</v>
      </c>
      <c r="G42" s="288" t="s">
        <v>7787</v>
      </c>
      <c r="J42" s="288" t="s">
        <v>7788</v>
      </c>
    </row>
    <row r="43" spans="5:10" x14ac:dyDescent="0.2">
      <c r="E43" s="809" t="s">
        <v>7783</v>
      </c>
      <c r="G43" s="288" t="s">
        <v>7784</v>
      </c>
      <c r="J43" s="288" t="s">
        <v>7785</v>
      </c>
    </row>
    <row r="44" spans="5:10" x14ac:dyDescent="0.2">
      <c r="E44" s="809" t="s">
        <v>7656</v>
      </c>
      <c r="G44" s="288" t="s">
        <v>7781</v>
      </c>
      <c r="J44" s="288" t="s">
        <v>7782</v>
      </c>
    </row>
    <row r="45" spans="5:10" x14ac:dyDescent="0.2">
      <c r="E45" s="809" t="s">
        <v>7656</v>
      </c>
      <c r="G45" s="288" t="s">
        <v>7657</v>
      </c>
      <c r="J45" s="288" t="s">
        <v>7658</v>
      </c>
    </row>
    <row r="46" spans="5:10" x14ac:dyDescent="0.2">
      <c r="E46" s="809" t="s">
        <v>7653</v>
      </c>
      <c r="G46" s="288" t="s">
        <v>7654</v>
      </c>
      <c r="J46" s="288" t="s">
        <v>7655</v>
      </c>
    </row>
    <row r="47" spans="5:10" x14ac:dyDescent="0.2">
      <c r="E47" s="809" t="s">
        <v>7643</v>
      </c>
      <c r="G47" s="288" t="s">
        <v>7646</v>
      </c>
      <c r="J47" s="288" t="s">
        <v>7647</v>
      </c>
    </row>
    <row r="48" spans="5:10" x14ac:dyDescent="0.2">
      <c r="E48" s="809" t="s">
        <v>7643</v>
      </c>
      <c r="G48" s="288" t="s">
        <v>7644</v>
      </c>
      <c r="J48" s="288" t="s">
        <v>7645</v>
      </c>
    </row>
    <row r="49" spans="5:10" x14ac:dyDescent="0.2">
      <c r="E49" s="809" t="s">
        <v>7640</v>
      </c>
      <c r="G49" s="288" t="s">
        <v>7641</v>
      </c>
      <c r="J49" s="288" t="s">
        <v>7642</v>
      </c>
    </row>
    <row r="50" spans="5:10" x14ac:dyDescent="0.2">
      <c r="E50" s="809" t="s">
        <v>7629</v>
      </c>
      <c r="G50" s="288" t="s">
        <v>7630</v>
      </c>
      <c r="J50" s="288" t="s">
        <v>7631</v>
      </c>
    </row>
    <row r="51" spans="5:10" x14ac:dyDescent="0.2">
      <c r="E51" s="809" t="s">
        <v>7627</v>
      </c>
      <c r="G51" s="288" t="s">
        <v>7626</v>
      </c>
      <c r="J51" s="288" t="s">
        <v>7628</v>
      </c>
    </row>
    <row r="52" spans="5:10" x14ac:dyDescent="0.2">
      <c r="E52" s="809" t="s">
        <v>7620</v>
      </c>
      <c r="G52" s="288" t="s">
        <v>7619</v>
      </c>
      <c r="J52" s="288" t="s">
        <v>7618</v>
      </c>
    </row>
    <row r="53" spans="5:10" x14ac:dyDescent="0.2">
      <c r="E53" s="809" t="s">
        <v>7620</v>
      </c>
      <c r="G53" s="288" t="s">
        <v>7616</v>
      </c>
      <c r="J53" s="288" t="s">
        <v>7617</v>
      </c>
    </row>
    <row r="54" spans="5:10" x14ac:dyDescent="0.2">
      <c r="E54" s="809" t="s">
        <v>7507</v>
      </c>
      <c r="G54" s="288" t="s">
        <v>7614</v>
      </c>
      <c r="J54" s="288" t="s">
        <v>7615</v>
      </c>
    </row>
    <row r="55" spans="5:10" x14ac:dyDescent="0.2">
      <c r="E55" s="809" t="s">
        <v>7507</v>
      </c>
      <c r="G55" s="288" t="s">
        <v>7520</v>
      </c>
      <c r="J55" s="288" t="s">
        <v>7521</v>
      </c>
    </row>
    <row r="56" spans="5:10" x14ac:dyDescent="0.2">
      <c r="E56" s="809" t="s">
        <v>7507</v>
      </c>
      <c r="G56" s="288" t="s">
        <v>7518</v>
      </c>
      <c r="J56" s="288" t="s">
        <v>7519</v>
      </c>
    </row>
    <row r="57" spans="5:10" x14ac:dyDescent="0.2">
      <c r="E57" s="809" t="s">
        <v>7507</v>
      </c>
      <c r="G57" s="288" t="s">
        <v>7516</v>
      </c>
      <c r="J57" s="288" t="s">
        <v>7517</v>
      </c>
    </row>
    <row r="58" spans="5:10" x14ac:dyDescent="0.2">
      <c r="E58" s="809" t="s">
        <v>7507</v>
      </c>
      <c r="G58" s="288" t="s">
        <v>7514</v>
      </c>
      <c r="J58" s="288" t="s">
        <v>7515</v>
      </c>
    </row>
    <row r="59" spans="5:10" x14ac:dyDescent="0.2">
      <c r="E59" s="809" t="s">
        <v>7507</v>
      </c>
      <c r="G59" s="288" t="s">
        <v>7512</v>
      </c>
      <c r="J59" s="288" t="s">
        <v>7513</v>
      </c>
    </row>
    <row r="60" spans="5:10" x14ac:dyDescent="0.2">
      <c r="E60" s="809" t="s">
        <v>7507</v>
      </c>
      <c r="G60" s="288" t="s">
        <v>7510</v>
      </c>
      <c r="J60" s="288" t="s">
        <v>7511</v>
      </c>
    </row>
    <row r="61" spans="5:10" x14ac:dyDescent="0.2">
      <c r="E61" s="809" t="s">
        <v>7507</v>
      </c>
      <c r="G61" s="288" t="s">
        <v>7508</v>
      </c>
      <c r="J61" s="288" t="s">
        <v>7509</v>
      </c>
    </row>
    <row r="62" spans="5:10" x14ac:dyDescent="0.2">
      <c r="E62" s="809" t="s">
        <v>7500</v>
      </c>
      <c r="G62" s="288" t="s">
        <v>7505</v>
      </c>
      <c r="J62" s="288" t="s">
        <v>7506</v>
      </c>
    </row>
    <row r="63" spans="5:10" x14ac:dyDescent="0.2">
      <c r="E63" s="809" t="s">
        <v>7500</v>
      </c>
      <c r="G63" s="288" t="s">
        <v>7503</v>
      </c>
      <c r="J63" s="288" t="s">
        <v>7504</v>
      </c>
    </row>
    <row r="64" spans="5:10" x14ac:dyDescent="0.2">
      <c r="E64" s="809" t="s">
        <v>7500</v>
      </c>
      <c r="G64" s="288" t="s">
        <v>7501</v>
      </c>
      <c r="J64" s="288" t="s">
        <v>7502</v>
      </c>
    </row>
    <row r="65" spans="5:10" x14ac:dyDescent="0.2">
      <c r="E65" s="809" t="s">
        <v>7499</v>
      </c>
      <c r="G65" s="288" t="s">
        <v>7497</v>
      </c>
      <c r="J65" s="288" t="s">
        <v>7498</v>
      </c>
    </row>
    <row r="66" spans="5:10" x14ac:dyDescent="0.2">
      <c r="E66" s="809" t="s">
        <v>7499</v>
      </c>
      <c r="G66" s="288" t="s">
        <v>7495</v>
      </c>
      <c r="J66" s="288" t="s">
        <v>7496</v>
      </c>
    </row>
    <row r="67" spans="5:10" x14ac:dyDescent="0.2">
      <c r="E67" s="809" t="s">
        <v>7476</v>
      </c>
      <c r="G67" s="288" t="s">
        <v>7493</v>
      </c>
      <c r="J67" s="288" t="s">
        <v>7494</v>
      </c>
    </row>
    <row r="68" spans="5:10" x14ac:dyDescent="0.2">
      <c r="E68" s="809" t="s">
        <v>7476</v>
      </c>
      <c r="G68" s="288" t="s">
        <v>7491</v>
      </c>
      <c r="J68" s="288" t="s">
        <v>7490</v>
      </c>
    </row>
    <row r="69" spans="5:10" x14ac:dyDescent="0.2">
      <c r="E69" s="809" t="s">
        <v>7476</v>
      </c>
      <c r="G69" s="288" t="s">
        <v>7489</v>
      </c>
      <c r="J69" s="288" t="s">
        <v>7492</v>
      </c>
    </row>
    <row r="70" spans="5:10" x14ac:dyDescent="0.2">
      <c r="E70" s="809" t="s">
        <v>7476</v>
      </c>
      <c r="G70" s="288" t="s">
        <v>7487</v>
      </c>
      <c r="J70" s="288" t="s">
        <v>7488</v>
      </c>
    </row>
    <row r="71" spans="5:10" x14ac:dyDescent="0.2">
      <c r="E71" s="809" t="s">
        <v>7476</v>
      </c>
      <c r="G71" s="288" t="s">
        <v>7485</v>
      </c>
      <c r="J71" s="288" t="s">
        <v>7486</v>
      </c>
    </row>
    <row r="72" spans="5:10" x14ac:dyDescent="0.2">
      <c r="E72" s="809" t="s">
        <v>7476</v>
      </c>
      <c r="G72" s="288" t="s">
        <v>7483</v>
      </c>
      <c r="J72" s="288" t="s">
        <v>7484</v>
      </c>
    </row>
    <row r="73" spans="5:10" x14ac:dyDescent="0.2">
      <c r="E73" s="809" t="s">
        <v>7476</v>
      </c>
      <c r="G73" s="288" t="s">
        <v>7481</v>
      </c>
      <c r="J73" s="288" t="s">
        <v>7482</v>
      </c>
    </row>
    <row r="74" spans="5:10" x14ac:dyDescent="0.2">
      <c r="E74" s="809" t="s">
        <v>7476</v>
      </c>
      <c r="G74" s="288" t="s">
        <v>7479</v>
      </c>
      <c r="J74" s="288" t="s">
        <v>7480</v>
      </c>
    </row>
    <row r="75" spans="5:10" x14ac:dyDescent="0.2">
      <c r="E75" s="809" t="s">
        <v>7476</v>
      </c>
      <c r="G75" s="288" t="s">
        <v>7477</v>
      </c>
      <c r="J75" s="288" t="s">
        <v>7478</v>
      </c>
    </row>
    <row r="76" spans="5:10" x14ac:dyDescent="0.2">
      <c r="E76" s="809" t="s">
        <v>7476</v>
      </c>
      <c r="G76" s="288" t="s">
        <v>7474</v>
      </c>
      <c r="J76" s="288" t="s">
        <v>7475</v>
      </c>
    </row>
    <row r="77" spans="5:10" x14ac:dyDescent="0.2">
      <c r="E77" s="809" t="s">
        <v>7468</v>
      </c>
      <c r="G77" s="288" t="s">
        <v>7471</v>
      </c>
      <c r="J77" s="288" t="s">
        <v>7472</v>
      </c>
    </row>
    <row r="78" spans="5:10" x14ac:dyDescent="0.2">
      <c r="E78" s="809" t="s">
        <v>7468</v>
      </c>
      <c r="G78" s="288" t="s">
        <v>7470</v>
      </c>
      <c r="J78" s="288" t="s">
        <v>7473</v>
      </c>
    </row>
    <row r="79" spans="5:10" x14ac:dyDescent="0.2">
      <c r="E79" s="809" t="s">
        <v>7468</v>
      </c>
      <c r="G79" s="288" t="s">
        <v>7466</v>
      </c>
      <c r="J79" s="288" t="s">
        <v>7467</v>
      </c>
    </row>
    <row r="80" spans="5:10" x14ac:dyDescent="0.2">
      <c r="E80" s="809" t="s">
        <v>7454</v>
      </c>
      <c r="G80" s="288" t="s">
        <v>7457</v>
      </c>
      <c r="J80" s="288" t="s">
        <v>7458</v>
      </c>
    </row>
    <row r="81" spans="5:10" x14ac:dyDescent="0.2">
      <c r="E81" s="809" t="s">
        <v>7454</v>
      </c>
      <c r="G81" s="288" t="s">
        <v>7455</v>
      </c>
      <c r="J81" s="288" t="s">
        <v>7456</v>
      </c>
    </row>
    <row r="82" spans="5:10" x14ac:dyDescent="0.2">
      <c r="E82" s="809" t="s">
        <v>7442</v>
      </c>
      <c r="G82" s="288" t="s">
        <v>7452</v>
      </c>
      <c r="J82" s="288" t="s">
        <v>7453</v>
      </c>
    </row>
    <row r="83" spans="5:10" x14ac:dyDescent="0.2">
      <c r="E83" s="809" t="s">
        <v>7442</v>
      </c>
      <c r="G83" s="288" t="s">
        <v>7451</v>
      </c>
      <c r="J83" s="288" t="s">
        <v>7461</v>
      </c>
    </row>
    <row r="84" spans="5:10" x14ac:dyDescent="0.2">
      <c r="E84" s="809" t="s">
        <v>7442</v>
      </c>
      <c r="G84" s="288" t="s">
        <v>7448</v>
      </c>
      <c r="J84" s="288" t="s">
        <v>7449</v>
      </c>
    </row>
    <row r="85" spans="5:10" x14ac:dyDescent="0.2">
      <c r="E85" s="809" t="s">
        <v>7442</v>
      </c>
      <c r="G85" s="288" t="s">
        <v>7447</v>
      </c>
      <c r="J85" s="288" t="s">
        <v>7446</v>
      </c>
    </row>
    <row r="86" spans="5:10" x14ac:dyDescent="0.2">
      <c r="E86" s="809" t="s">
        <v>7442</v>
      </c>
      <c r="G86" s="288" t="s">
        <v>7443</v>
      </c>
      <c r="J86" s="288" t="s">
        <v>7444</v>
      </c>
    </row>
    <row r="87" spans="5:10" x14ac:dyDescent="0.2">
      <c r="E87" s="809" t="s">
        <v>7441</v>
      </c>
      <c r="G87" s="288" t="s">
        <v>7439</v>
      </c>
      <c r="J87" s="288" t="s">
        <v>7440</v>
      </c>
    </row>
    <row r="88" spans="5:10" x14ac:dyDescent="0.2">
      <c r="E88" s="809" t="s">
        <v>7430</v>
      </c>
      <c r="G88" s="288" t="s">
        <v>7437</v>
      </c>
      <c r="J88" s="288" t="s">
        <v>7438</v>
      </c>
    </row>
    <row r="89" spans="5:10" x14ac:dyDescent="0.2">
      <c r="E89" s="809" t="s">
        <v>7430</v>
      </c>
      <c r="G89" s="288" t="s">
        <v>7434</v>
      </c>
      <c r="J89" s="288" t="s">
        <v>7435</v>
      </c>
    </row>
    <row r="90" spans="5:10" x14ac:dyDescent="0.2">
      <c r="E90" s="809" t="s">
        <v>7430</v>
      </c>
      <c r="G90" s="288" t="s">
        <v>7431</v>
      </c>
      <c r="J90" s="288" t="s">
        <v>7432</v>
      </c>
    </row>
    <row r="91" spans="5:10" x14ac:dyDescent="0.2">
      <c r="E91" s="809" t="s">
        <v>7430</v>
      </c>
      <c r="G91" s="288" t="s">
        <v>7429</v>
      </c>
      <c r="J91" s="288" t="s">
        <v>7428</v>
      </c>
    </row>
    <row r="92" spans="5:10" x14ac:dyDescent="0.2">
      <c r="E92" s="809" t="s">
        <v>7430</v>
      </c>
      <c r="G92" s="288" t="s">
        <v>7424</v>
      </c>
      <c r="J92" s="288" t="s">
        <v>7460</v>
      </c>
    </row>
    <row r="93" spans="5:10" x14ac:dyDescent="0.2">
      <c r="E93" s="809" t="s">
        <v>7409</v>
      </c>
      <c r="G93" s="288" t="s">
        <v>7422</v>
      </c>
      <c r="J93" s="288" t="s">
        <v>7423</v>
      </c>
    </row>
    <row r="94" spans="5:10" x14ac:dyDescent="0.2">
      <c r="E94" s="809" t="s">
        <v>7409</v>
      </c>
      <c r="G94" s="288" t="s">
        <v>7419</v>
      </c>
      <c r="J94" s="288" t="s">
        <v>7420</v>
      </c>
    </row>
    <row r="95" spans="5:10" x14ac:dyDescent="0.2">
      <c r="E95" s="809" t="s">
        <v>7409</v>
      </c>
      <c r="G95" s="288" t="s">
        <v>7417</v>
      </c>
      <c r="J95" s="288" t="s">
        <v>7418</v>
      </c>
    </row>
    <row r="96" spans="5:10" x14ac:dyDescent="0.2">
      <c r="E96" s="809" t="s">
        <v>7409</v>
      </c>
      <c r="G96" s="288" t="s">
        <v>7412</v>
      </c>
      <c r="J96" s="288" t="s">
        <v>7413</v>
      </c>
    </row>
    <row r="97" spans="5:10" x14ac:dyDescent="0.2">
      <c r="E97" s="809" t="s">
        <v>7409</v>
      </c>
      <c r="G97" s="288" t="s">
        <v>7410</v>
      </c>
      <c r="J97" s="288" t="s">
        <v>7421</v>
      </c>
    </row>
    <row r="98" spans="5:10" x14ac:dyDescent="0.2">
      <c r="E98" s="809" t="s">
        <v>7404</v>
      </c>
      <c r="G98" s="288" t="s">
        <v>7407</v>
      </c>
      <c r="J98" s="288" t="s">
        <v>7408</v>
      </c>
    </row>
    <row r="99" spans="5:10" x14ac:dyDescent="0.2">
      <c r="E99" s="809" t="s">
        <v>7404</v>
      </c>
      <c r="G99" s="288" t="s">
        <v>7405</v>
      </c>
      <c r="J99" s="288" t="s">
        <v>7406</v>
      </c>
    </row>
    <row r="100" spans="5:10" x14ac:dyDescent="0.2">
      <c r="E100" s="809" t="s">
        <v>7375</v>
      </c>
      <c r="G100" s="288" t="s">
        <v>7383</v>
      </c>
      <c r="J100" s="288" t="s">
        <v>7385</v>
      </c>
    </row>
    <row r="101" spans="5:10" x14ac:dyDescent="0.2">
      <c r="E101" s="809" t="s">
        <v>7375</v>
      </c>
      <c r="G101" s="288" t="s">
        <v>7382</v>
      </c>
      <c r="J101" s="288" t="s">
        <v>7384</v>
      </c>
    </row>
    <row r="102" spans="5:10" x14ac:dyDescent="0.2">
      <c r="E102" s="809" t="s">
        <v>7375</v>
      </c>
      <c r="G102" s="288" t="s">
        <v>7380</v>
      </c>
      <c r="J102" s="288" t="s">
        <v>7381</v>
      </c>
    </row>
    <row r="103" spans="5:10" x14ac:dyDescent="0.2">
      <c r="E103" s="809" t="s">
        <v>7375</v>
      </c>
      <c r="G103" s="288" t="s">
        <v>7378</v>
      </c>
      <c r="J103" s="288" t="s">
        <v>7379</v>
      </c>
    </row>
    <row r="104" spans="5:10" x14ac:dyDescent="0.2">
      <c r="E104" s="809" t="s">
        <v>7375</v>
      </c>
      <c r="G104" s="288" t="s">
        <v>7376</v>
      </c>
      <c r="J104" s="288" t="s">
        <v>7377</v>
      </c>
    </row>
    <row r="105" spans="5:10" x14ac:dyDescent="0.2">
      <c r="E105" s="809" t="s">
        <v>7353</v>
      </c>
      <c r="G105" s="288" t="s">
        <v>7373</v>
      </c>
      <c r="J105" s="288" t="s">
        <v>7374</v>
      </c>
    </row>
    <row r="106" spans="5:10" x14ac:dyDescent="0.2">
      <c r="E106" s="809" t="s">
        <v>7353</v>
      </c>
      <c r="G106" s="288" t="s">
        <v>7368</v>
      </c>
      <c r="J106" s="288" t="s">
        <v>7369</v>
      </c>
    </row>
    <row r="107" spans="5:10" x14ac:dyDescent="0.2">
      <c r="E107" s="809" t="s">
        <v>7353</v>
      </c>
      <c r="G107" s="288" t="s">
        <v>7366</v>
      </c>
      <c r="J107" s="288" t="s">
        <v>7367</v>
      </c>
    </row>
    <row r="108" spans="5:10" x14ac:dyDescent="0.2">
      <c r="E108" s="809" t="s">
        <v>7353</v>
      </c>
      <c r="G108" s="288" t="s">
        <v>7363</v>
      </c>
      <c r="J108" s="288" t="s">
        <v>7364</v>
      </c>
    </row>
    <row r="109" spans="5:10" x14ac:dyDescent="0.2">
      <c r="E109" s="809" t="s">
        <v>7353</v>
      </c>
      <c r="G109" s="288" t="s">
        <v>7362</v>
      </c>
      <c r="J109" s="288" t="s">
        <v>7365</v>
      </c>
    </row>
    <row r="110" spans="5:10" x14ac:dyDescent="0.2">
      <c r="E110" s="809" t="s">
        <v>7353</v>
      </c>
      <c r="G110" s="288" t="s">
        <v>7360</v>
      </c>
      <c r="J110" s="288" t="s">
        <v>7361</v>
      </c>
    </row>
    <row r="111" spans="5:10" x14ac:dyDescent="0.2">
      <c r="E111" s="809" t="s">
        <v>7353</v>
      </c>
      <c r="G111" s="288" t="s">
        <v>7358</v>
      </c>
      <c r="J111" s="288" t="s">
        <v>7359</v>
      </c>
    </row>
    <row r="112" spans="5:10" x14ac:dyDescent="0.2">
      <c r="E112" s="809" t="s">
        <v>7353</v>
      </c>
      <c r="G112" s="288" t="s">
        <v>7356</v>
      </c>
      <c r="J112" s="288" t="s">
        <v>7357</v>
      </c>
    </row>
    <row r="113" spans="5:10" x14ac:dyDescent="0.2">
      <c r="E113" s="809" t="s">
        <v>7353</v>
      </c>
      <c r="G113" s="288" t="s">
        <v>7354</v>
      </c>
      <c r="J113" s="288" t="s">
        <v>7355</v>
      </c>
    </row>
    <row r="114" spans="5:10" x14ac:dyDescent="0.2">
      <c r="E114" s="809" t="s">
        <v>7346</v>
      </c>
      <c r="G114" s="288" t="s">
        <v>7351</v>
      </c>
      <c r="J114" s="288" t="s">
        <v>7352</v>
      </c>
    </row>
    <row r="115" spans="5:10" x14ac:dyDescent="0.2">
      <c r="E115" s="809" t="s">
        <v>7346</v>
      </c>
      <c r="G115" s="288" t="s">
        <v>7349</v>
      </c>
      <c r="J115" s="288" t="s">
        <v>7350</v>
      </c>
    </row>
    <row r="116" spans="5:10" x14ac:dyDescent="0.2">
      <c r="E116" s="809" t="s">
        <v>7346</v>
      </c>
      <c r="G116" s="288" t="s">
        <v>7347</v>
      </c>
      <c r="J116" s="288" t="s">
        <v>7348</v>
      </c>
    </row>
    <row r="117" spans="5:10" x14ac:dyDescent="0.2">
      <c r="E117" s="809" t="s">
        <v>7337</v>
      </c>
      <c r="G117" s="288" t="s">
        <v>7338</v>
      </c>
      <c r="J117" s="288" t="s">
        <v>7339</v>
      </c>
    </row>
    <row r="118" spans="5:10" x14ac:dyDescent="0.2">
      <c r="E118" s="809" t="s">
        <v>7330</v>
      </c>
      <c r="G118" s="288" t="s">
        <v>7334</v>
      </c>
      <c r="J118" s="288" t="s">
        <v>7336</v>
      </c>
    </row>
    <row r="119" spans="5:10" x14ac:dyDescent="0.2">
      <c r="E119" s="809" t="s">
        <v>7330</v>
      </c>
      <c r="G119" s="288" t="s">
        <v>7333</v>
      </c>
      <c r="J119" s="288" t="s">
        <v>7335</v>
      </c>
    </row>
    <row r="120" spans="5:10" x14ac:dyDescent="0.2">
      <c r="E120" s="809" t="s">
        <v>7330</v>
      </c>
      <c r="G120" s="288" t="s">
        <v>7331</v>
      </c>
      <c r="J120" s="288" t="s">
        <v>7332</v>
      </c>
    </row>
    <row r="121" spans="5:10" x14ac:dyDescent="0.2">
      <c r="E121" s="809" t="s">
        <v>7310</v>
      </c>
      <c r="G121" s="288" t="s">
        <v>7325</v>
      </c>
      <c r="J121" s="288" t="s">
        <v>7326</v>
      </c>
    </row>
    <row r="122" spans="5:10" x14ac:dyDescent="0.2">
      <c r="E122" s="809" t="s">
        <v>7310</v>
      </c>
      <c r="G122" s="288" t="s">
        <v>7323</v>
      </c>
      <c r="J122" s="288" t="s">
        <v>7324</v>
      </c>
    </row>
    <row r="123" spans="5:10" x14ac:dyDescent="0.2">
      <c r="E123" s="809" t="s">
        <v>7310</v>
      </c>
      <c r="G123" s="288" t="s">
        <v>7321</v>
      </c>
      <c r="J123" s="288" t="s">
        <v>7322</v>
      </c>
    </row>
    <row r="124" spans="5:10" x14ac:dyDescent="0.2">
      <c r="E124" s="809" t="s">
        <v>7310</v>
      </c>
      <c r="G124" s="288" t="s">
        <v>7319</v>
      </c>
      <c r="J124" s="288" t="s">
        <v>7320</v>
      </c>
    </row>
    <row r="125" spans="5:10" x14ac:dyDescent="0.2">
      <c r="E125" s="809" t="s">
        <v>7310</v>
      </c>
      <c r="G125" s="288" t="s">
        <v>7317</v>
      </c>
      <c r="J125" s="288" t="s">
        <v>7318</v>
      </c>
    </row>
    <row r="126" spans="5:10" x14ac:dyDescent="0.2">
      <c r="E126" s="809" t="s">
        <v>7310</v>
      </c>
      <c r="G126" s="288" t="s">
        <v>7315</v>
      </c>
      <c r="J126" s="288" t="s">
        <v>7316</v>
      </c>
    </row>
    <row r="127" spans="5:10" x14ac:dyDescent="0.2">
      <c r="E127" s="809" t="s">
        <v>7310</v>
      </c>
      <c r="G127" s="288" t="s">
        <v>7313</v>
      </c>
      <c r="J127" s="288" t="s">
        <v>7314</v>
      </c>
    </row>
    <row r="128" spans="5:10" x14ac:dyDescent="0.2">
      <c r="E128" s="809" t="s">
        <v>7310</v>
      </c>
      <c r="G128" s="288" t="s">
        <v>7311</v>
      </c>
      <c r="J128" s="288" t="s">
        <v>7312</v>
      </c>
    </row>
    <row r="129" spans="5:10" x14ac:dyDescent="0.2">
      <c r="E129" s="809" t="s">
        <v>7301</v>
      </c>
      <c r="G129" s="288" t="s">
        <v>7308</v>
      </c>
      <c r="J129" s="288" t="s">
        <v>7309</v>
      </c>
    </row>
    <row r="130" spans="5:10" x14ac:dyDescent="0.2">
      <c r="E130" s="809" t="s">
        <v>7301</v>
      </c>
      <c r="G130" s="288" t="s">
        <v>7305</v>
      </c>
      <c r="J130" s="288" t="s">
        <v>7307</v>
      </c>
    </row>
    <row r="131" spans="5:10" x14ac:dyDescent="0.2">
      <c r="E131" s="809" t="s">
        <v>7301</v>
      </c>
      <c r="G131" s="288" t="s">
        <v>7304</v>
      </c>
      <c r="J131" s="288" t="s">
        <v>7306</v>
      </c>
    </row>
    <row r="132" spans="5:10" x14ac:dyDescent="0.2">
      <c r="E132" s="809" t="s">
        <v>7301</v>
      </c>
      <c r="G132" s="288" t="s">
        <v>7302</v>
      </c>
      <c r="J132" s="288" t="s">
        <v>7303</v>
      </c>
    </row>
    <row r="133" spans="5:10" x14ac:dyDescent="0.2">
      <c r="E133" s="809" t="s">
        <v>7290</v>
      </c>
      <c r="G133" s="288" t="s">
        <v>7299</v>
      </c>
      <c r="J133" s="288" t="s">
        <v>7300</v>
      </c>
    </row>
    <row r="134" spans="5:10" x14ac:dyDescent="0.2">
      <c r="E134" s="809" t="s">
        <v>7290</v>
      </c>
      <c r="G134" s="288" t="s">
        <v>7297</v>
      </c>
      <c r="J134" s="288" t="s">
        <v>7298</v>
      </c>
    </row>
    <row r="135" spans="5:10" x14ac:dyDescent="0.2">
      <c r="E135" s="809" t="s">
        <v>7290</v>
      </c>
      <c r="G135" s="288" t="s">
        <v>7295</v>
      </c>
      <c r="J135" s="288" t="s">
        <v>7296</v>
      </c>
    </row>
    <row r="136" spans="5:10" x14ac:dyDescent="0.2">
      <c r="E136" s="809" t="s">
        <v>7290</v>
      </c>
      <c r="G136" s="288" t="s">
        <v>7293</v>
      </c>
      <c r="J136" s="288" t="s">
        <v>7294</v>
      </c>
    </row>
    <row r="137" spans="5:10" x14ac:dyDescent="0.2">
      <c r="E137" s="809" t="s">
        <v>7290</v>
      </c>
      <c r="G137" s="288" t="s">
        <v>7291</v>
      </c>
      <c r="J137" s="288" t="s">
        <v>7292</v>
      </c>
    </row>
    <row r="138" spans="5:10" x14ac:dyDescent="0.2">
      <c r="E138" s="809" t="s">
        <v>7283</v>
      </c>
      <c r="G138" s="288" t="s">
        <v>7288</v>
      </c>
      <c r="J138" s="288" t="s">
        <v>7289</v>
      </c>
    </row>
    <row r="139" spans="5:10" x14ac:dyDescent="0.2">
      <c r="E139" s="809" t="s">
        <v>7283</v>
      </c>
      <c r="G139" s="288" t="s">
        <v>7286</v>
      </c>
      <c r="J139" s="288" t="s">
        <v>7287</v>
      </c>
    </row>
    <row r="140" spans="5:10" x14ac:dyDescent="0.2">
      <c r="E140" s="809" t="s">
        <v>7283</v>
      </c>
      <c r="G140" s="288" t="s">
        <v>7284</v>
      </c>
      <c r="J140" s="288" t="s">
        <v>7285</v>
      </c>
    </row>
    <row r="141" spans="5:10" x14ac:dyDescent="0.2">
      <c r="E141" s="809" t="s">
        <v>7280</v>
      </c>
      <c r="G141" s="288" t="s">
        <v>7281</v>
      </c>
      <c r="J141" s="288" t="s">
        <v>7282</v>
      </c>
    </row>
    <row r="142" spans="5:10" x14ac:dyDescent="0.2">
      <c r="E142" s="809" t="s">
        <v>7257</v>
      </c>
      <c r="G142" s="288" t="s">
        <v>7277</v>
      </c>
      <c r="J142" s="288" t="s">
        <v>7278</v>
      </c>
    </row>
    <row r="143" spans="5:10" x14ac:dyDescent="0.2">
      <c r="E143" s="809" t="s">
        <v>7257</v>
      </c>
      <c r="G143" s="288" t="s">
        <v>7260</v>
      </c>
      <c r="J143" s="288" t="s">
        <v>7279</v>
      </c>
    </row>
    <row r="144" spans="5:10" x14ac:dyDescent="0.2">
      <c r="E144" s="809" t="s">
        <v>7257</v>
      </c>
      <c r="G144" s="288" t="s">
        <v>7258</v>
      </c>
      <c r="J144" s="288" t="s">
        <v>7259</v>
      </c>
    </row>
    <row r="145" spans="5:10" x14ac:dyDescent="0.2">
      <c r="E145" s="809" t="s">
        <v>7257</v>
      </c>
      <c r="G145" s="288" t="s">
        <v>7255</v>
      </c>
      <c r="J145" s="288" t="s">
        <v>7256</v>
      </c>
    </row>
    <row r="146" spans="5:10" x14ac:dyDescent="0.2">
      <c r="E146" s="809" t="s">
        <v>7209</v>
      </c>
      <c r="G146" s="288" t="s">
        <v>7234</v>
      </c>
      <c r="J146" s="288" t="s">
        <v>7235</v>
      </c>
    </row>
    <row r="147" spans="5:10" x14ac:dyDescent="0.2">
      <c r="E147" s="809" t="s">
        <v>7209</v>
      </c>
      <c r="G147" s="288" t="s">
        <v>7232</v>
      </c>
      <c r="J147" s="288" t="s">
        <v>7233</v>
      </c>
    </row>
    <row r="148" spans="5:10" x14ac:dyDescent="0.2">
      <c r="E148" s="809" t="s">
        <v>7209</v>
      </c>
      <c r="G148" s="288" t="s">
        <v>7230</v>
      </c>
      <c r="J148" s="288" t="s">
        <v>7231</v>
      </c>
    </row>
    <row r="149" spans="5:10" x14ac:dyDescent="0.2">
      <c r="E149" s="809" t="s">
        <v>7209</v>
      </c>
      <c r="G149" s="288" t="s">
        <v>7228</v>
      </c>
      <c r="J149" s="288" t="s">
        <v>7229</v>
      </c>
    </row>
    <row r="150" spans="5:10" x14ac:dyDescent="0.2">
      <c r="E150" s="809" t="s">
        <v>7209</v>
      </c>
      <c r="G150" s="288" t="s">
        <v>7227</v>
      </c>
      <c r="J150" s="288" t="s">
        <v>7226</v>
      </c>
    </row>
    <row r="151" spans="5:10" x14ac:dyDescent="0.2">
      <c r="E151" s="809" t="s">
        <v>7209</v>
      </c>
      <c r="G151" s="288" t="s">
        <v>7224</v>
      </c>
      <c r="J151" s="288" t="s">
        <v>7225</v>
      </c>
    </row>
    <row r="152" spans="5:10" x14ac:dyDescent="0.2">
      <c r="E152" s="809" t="s">
        <v>7209</v>
      </c>
      <c r="G152" s="288" t="s">
        <v>7222</v>
      </c>
      <c r="J152" s="288" t="s">
        <v>7223</v>
      </c>
    </row>
    <row r="153" spans="5:10" x14ac:dyDescent="0.2">
      <c r="E153" s="809" t="s">
        <v>7209</v>
      </c>
      <c r="G153" s="288" t="s">
        <v>7220</v>
      </c>
      <c r="J153" s="288" t="s">
        <v>7221</v>
      </c>
    </row>
    <row r="154" spans="5:10" x14ac:dyDescent="0.2">
      <c r="E154" s="809" t="s">
        <v>7209</v>
      </c>
      <c r="G154" s="288" t="s">
        <v>7218</v>
      </c>
      <c r="J154" s="288" t="s">
        <v>7219</v>
      </c>
    </row>
    <row r="155" spans="5:10" x14ac:dyDescent="0.2">
      <c r="E155" s="809" t="s">
        <v>7209</v>
      </c>
      <c r="G155" s="288" t="s">
        <v>7216</v>
      </c>
      <c r="J155" s="288" t="s">
        <v>7217</v>
      </c>
    </row>
    <row r="156" spans="5:10" x14ac:dyDescent="0.2">
      <c r="E156" s="809" t="s">
        <v>7209</v>
      </c>
      <c r="G156" s="288" t="s">
        <v>7215</v>
      </c>
      <c r="J156" s="288" t="s">
        <v>7214</v>
      </c>
    </row>
    <row r="157" spans="5:10" x14ac:dyDescent="0.2">
      <c r="E157" s="809" t="s">
        <v>7209</v>
      </c>
      <c r="G157" s="288" t="s">
        <v>7213</v>
      </c>
      <c r="J157" s="288" t="s">
        <v>7212</v>
      </c>
    </row>
    <row r="158" spans="5:10" x14ac:dyDescent="0.2">
      <c r="E158" s="809" t="s">
        <v>7209</v>
      </c>
      <c r="G158" s="288" t="s">
        <v>7211</v>
      </c>
      <c r="J158" s="288" t="s">
        <v>7208</v>
      </c>
    </row>
    <row r="159" spans="5:10" x14ac:dyDescent="0.2">
      <c r="E159" s="809" t="s">
        <v>7209</v>
      </c>
      <c r="G159" s="288" t="s">
        <v>7210</v>
      </c>
      <c r="J159" s="288" t="s">
        <v>7207</v>
      </c>
    </row>
    <row r="160" spans="5:10" x14ac:dyDescent="0.2">
      <c r="E160" s="809" t="s">
        <v>7139</v>
      </c>
      <c r="G160" s="288" t="s">
        <v>7140</v>
      </c>
      <c r="J160" s="288" t="s">
        <v>7141</v>
      </c>
    </row>
    <row r="161" spans="5:10" x14ac:dyDescent="0.2">
      <c r="E161" s="809" t="s">
        <v>7132</v>
      </c>
      <c r="G161" s="288" t="s">
        <v>7137</v>
      </c>
      <c r="J161" s="288" t="s">
        <v>7138</v>
      </c>
    </row>
    <row r="162" spans="5:10" x14ac:dyDescent="0.2">
      <c r="E162" s="809" t="s">
        <v>7132</v>
      </c>
      <c r="G162" s="288" t="s">
        <v>7133</v>
      </c>
      <c r="J162" s="288" t="s">
        <v>7134</v>
      </c>
    </row>
    <row r="163" spans="5:10" x14ac:dyDescent="0.2">
      <c r="E163" s="809" t="s">
        <v>7132</v>
      </c>
      <c r="G163" s="288" t="s">
        <v>7130</v>
      </c>
      <c r="J163" s="288" t="s">
        <v>7131</v>
      </c>
    </row>
    <row r="164" spans="5:10" x14ac:dyDescent="0.2">
      <c r="E164" s="809" t="s">
        <v>7102</v>
      </c>
      <c r="G164" s="288" t="s">
        <v>7109</v>
      </c>
      <c r="J164" s="288" t="s">
        <v>7110</v>
      </c>
    </row>
    <row r="165" spans="5:10" x14ac:dyDescent="0.2">
      <c r="E165" s="809" t="s">
        <v>7102</v>
      </c>
      <c r="G165" s="288" t="s">
        <v>7107</v>
      </c>
      <c r="J165" s="288" t="s">
        <v>7108</v>
      </c>
    </row>
    <row r="166" spans="5:10" x14ac:dyDescent="0.2">
      <c r="E166" s="809" t="s">
        <v>7102</v>
      </c>
      <c r="G166" s="288" t="s">
        <v>7105</v>
      </c>
      <c r="J166" s="288" t="s">
        <v>7106</v>
      </c>
    </row>
    <row r="167" spans="5:10" x14ac:dyDescent="0.2">
      <c r="E167" s="809" t="s">
        <v>7102</v>
      </c>
      <c r="G167" s="288" t="s">
        <v>7103</v>
      </c>
      <c r="J167" s="288" t="s">
        <v>7104</v>
      </c>
    </row>
    <row r="168" spans="5:10" x14ac:dyDescent="0.2">
      <c r="E168" s="809" t="s">
        <v>7097</v>
      </c>
      <c r="G168" s="288" t="s">
        <v>7100</v>
      </c>
      <c r="J168" s="288" t="s">
        <v>7101</v>
      </c>
    </row>
    <row r="169" spans="5:10" x14ac:dyDescent="0.2">
      <c r="E169" s="809" t="s">
        <v>7097</v>
      </c>
      <c r="G169" s="288" t="s">
        <v>7098</v>
      </c>
      <c r="J169" s="288" t="s">
        <v>7099</v>
      </c>
    </row>
    <row r="170" spans="5:10" x14ac:dyDescent="0.2">
      <c r="E170" s="809" t="s">
        <v>7094</v>
      </c>
      <c r="G170" s="288" t="s">
        <v>7095</v>
      </c>
      <c r="J170" s="288" t="s">
        <v>7096</v>
      </c>
    </row>
    <row r="171" spans="5:10" x14ac:dyDescent="0.2">
      <c r="E171" s="810" t="s">
        <v>7091</v>
      </c>
      <c r="G171" s="288" t="s">
        <v>7092</v>
      </c>
      <c r="J171" s="288" t="s">
        <v>7093</v>
      </c>
    </row>
    <row r="172" spans="5:10" x14ac:dyDescent="0.2">
      <c r="E172" s="810">
        <v>43039</v>
      </c>
      <c r="G172" s="288" t="s">
        <v>7089</v>
      </c>
      <c r="J172" s="288" t="s">
        <v>7090</v>
      </c>
    </row>
    <row r="173" spans="5:10" x14ac:dyDescent="0.2">
      <c r="E173" s="810">
        <v>43039</v>
      </c>
      <c r="G173" s="288" t="s">
        <v>7041</v>
      </c>
      <c r="J173" s="288" t="s">
        <v>7042</v>
      </c>
    </row>
    <row r="174" spans="5:10" x14ac:dyDescent="0.2">
      <c r="E174" s="810">
        <v>43039</v>
      </c>
      <c r="G174" s="288" t="s">
        <v>7039</v>
      </c>
      <c r="J174" s="288" t="s">
        <v>7040</v>
      </c>
    </row>
    <row r="175" spans="5:10" x14ac:dyDescent="0.2">
      <c r="E175" s="810">
        <v>43038</v>
      </c>
      <c r="G175" s="288" t="s">
        <v>7037</v>
      </c>
      <c r="J175" s="288" t="s">
        <v>7038</v>
      </c>
    </row>
    <row r="176" spans="5:10" x14ac:dyDescent="0.2">
      <c r="E176" s="810">
        <v>43038</v>
      </c>
      <c r="G176" s="288" t="s">
        <v>7035</v>
      </c>
      <c r="J176" s="288" t="s">
        <v>7036</v>
      </c>
    </row>
    <row r="177" spans="5:10" x14ac:dyDescent="0.2">
      <c r="E177" s="810">
        <v>43038</v>
      </c>
      <c r="G177" s="288" t="s">
        <v>7030</v>
      </c>
      <c r="J177" s="288" t="s">
        <v>7031</v>
      </c>
    </row>
    <row r="178" spans="5:10" x14ac:dyDescent="0.2">
      <c r="E178" s="810">
        <v>43038</v>
      </c>
      <c r="G178" s="288" t="s">
        <v>7028</v>
      </c>
      <c r="J178" s="288" t="s">
        <v>7029</v>
      </c>
    </row>
    <row r="179" spans="5:10" x14ac:dyDescent="0.2">
      <c r="E179" s="810">
        <v>43038</v>
      </c>
      <c r="G179" s="288" t="s">
        <v>7026</v>
      </c>
      <c r="J179" s="288" t="s">
        <v>7027</v>
      </c>
    </row>
    <row r="180" spans="5:10" x14ac:dyDescent="0.2">
      <c r="E180" s="810">
        <v>43037</v>
      </c>
      <c r="G180" s="288" t="s">
        <v>7024</v>
      </c>
      <c r="J180" s="288" t="s">
        <v>7025</v>
      </c>
    </row>
    <row r="181" spans="5:10" x14ac:dyDescent="0.2">
      <c r="E181" s="810">
        <v>43037</v>
      </c>
      <c r="G181" s="288" t="s">
        <v>7022</v>
      </c>
      <c r="J181" s="288" t="s">
        <v>7023</v>
      </c>
    </row>
    <row r="182" spans="5:10" x14ac:dyDescent="0.2">
      <c r="E182" s="810">
        <v>43037</v>
      </c>
      <c r="G182" s="288" t="s">
        <v>7016</v>
      </c>
      <c r="J182" s="288" t="s">
        <v>7017</v>
      </c>
    </row>
    <row r="183" spans="5:10" x14ac:dyDescent="0.2">
      <c r="E183" s="810">
        <v>43037</v>
      </c>
      <c r="G183" s="288" t="s">
        <v>7014</v>
      </c>
      <c r="J183" s="288" t="s">
        <v>7018</v>
      </c>
    </row>
    <row r="184" spans="5:10" x14ac:dyDescent="0.2">
      <c r="E184" s="810">
        <v>43037</v>
      </c>
      <c r="G184" s="288" t="s">
        <v>7013</v>
      </c>
      <c r="J184" s="288" t="s">
        <v>7015</v>
      </c>
    </row>
    <row r="185" spans="5:10" x14ac:dyDescent="0.2">
      <c r="E185" s="810">
        <v>43033</v>
      </c>
      <c r="G185" s="288" t="s">
        <v>7011</v>
      </c>
      <c r="J185" s="288" t="s">
        <v>7012</v>
      </c>
    </row>
    <row r="186" spans="5:10" x14ac:dyDescent="0.2">
      <c r="E186" s="810">
        <v>43033</v>
      </c>
      <c r="G186" s="288" t="s">
        <v>7009</v>
      </c>
      <c r="J186" s="288" t="s">
        <v>7010</v>
      </c>
    </row>
    <row r="187" spans="5:10" x14ac:dyDescent="0.2">
      <c r="E187" s="810">
        <v>43033</v>
      </c>
      <c r="G187" s="288" t="s">
        <v>7007</v>
      </c>
      <c r="J187" s="288" t="s">
        <v>7008</v>
      </c>
    </row>
    <row r="188" spans="5:10" x14ac:dyDescent="0.2">
      <c r="E188" s="810">
        <v>43033</v>
      </c>
      <c r="G188" s="288" t="s">
        <v>7004</v>
      </c>
      <c r="J188" s="287" t="s">
        <v>7005</v>
      </c>
    </row>
    <row r="189" spans="5:10" x14ac:dyDescent="0.2">
      <c r="E189" s="810">
        <v>43033</v>
      </c>
      <c r="G189" s="288" t="s">
        <v>7002</v>
      </c>
      <c r="J189" s="288" t="s">
        <v>7003</v>
      </c>
    </row>
    <row r="190" spans="5:10" x14ac:dyDescent="0.2">
      <c r="E190" s="810">
        <v>43033</v>
      </c>
      <c r="G190" s="288" t="s">
        <v>7000</v>
      </c>
      <c r="J190" s="288" t="s">
        <v>7001</v>
      </c>
    </row>
    <row r="191" spans="5:10" x14ac:dyDescent="0.2">
      <c r="E191" s="810">
        <v>43032</v>
      </c>
      <c r="G191" s="288" t="s">
        <v>6998</v>
      </c>
      <c r="J191" s="288" t="s">
        <v>6999</v>
      </c>
    </row>
    <row r="192" spans="5:10" x14ac:dyDescent="0.2">
      <c r="E192" s="810">
        <v>43032</v>
      </c>
      <c r="G192" s="288" t="s">
        <v>6996</v>
      </c>
      <c r="J192" s="288" t="s">
        <v>6997</v>
      </c>
    </row>
    <row r="193" spans="5:10" x14ac:dyDescent="0.2">
      <c r="E193" s="810">
        <v>43032</v>
      </c>
      <c r="G193" s="288" t="s">
        <v>6994</v>
      </c>
      <c r="J193" s="288" t="s">
        <v>6995</v>
      </c>
    </row>
    <row r="194" spans="5:10" x14ac:dyDescent="0.2">
      <c r="E194" s="810">
        <v>43032</v>
      </c>
      <c r="G194" s="288" t="s">
        <v>6993</v>
      </c>
      <c r="J194" s="288" t="s">
        <v>6992</v>
      </c>
    </row>
    <row r="195" spans="5:10" x14ac:dyDescent="0.2">
      <c r="E195" s="810">
        <v>43031</v>
      </c>
      <c r="G195" s="288" t="s">
        <v>6990</v>
      </c>
      <c r="J195" s="288" t="s">
        <v>6991</v>
      </c>
    </row>
    <row r="196" spans="5:10" x14ac:dyDescent="0.2">
      <c r="E196" s="810">
        <v>43031</v>
      </c>
      <c r="G196" s="288" t="s">
        <v>6988</v>
      </c>
      <c r="J196" s="288" t="s">
        <v>6989</v>
      </c>
    </row>
    <row r="197" spans="5:10" x14ac:dyDescent="0.2">
      <c r="E197" s="810">
        <v>43031</v>
      </c>
      <c r="G197" s="288" t="s">
        <v>6986</v>
      </c>
      <c r="J197" s="288" t="s">
        <v>6987</v>
      </c>
    </row>
    <row r="198" spans="5:10" x14ac:dyDescent="0.2">
      <c r="E198" s="810">
        <v>43031</v>
      </c>
      <c r="G198" s="288" t="s">
        <v>6984</v>
      </c>
      <c r="J198" s="288" t="s">
        <v>6985</v>
      </c>
    </row>
    <row r="199" spans="5:10" x14ac:dyDescent="0.2">
      <c r="E199" s="810">
        <v>43030</v>
      </c>
      <c r="G199" s="288" t="s">
        <v>6980</v>
      </c>
      <c r="J199" s="288" t="s">
        <v>6981</v>
      </c>
    </row>
    <row r="200" spans="5:10" x14ac:dyDescent="0.2">
      <c r="E200" s="810">
        <v>43030</v>
      </c>
      <c r="G200" s="288" t="s">
        <v>7006</v>
      </c>
      <c r="J200" s="288" t="s">
        <v>6979</v>
      </c>
    </row>
    <row r="201" spans="5:10" x14ac:dyDescent="0.2">
      <c r="E201" s="810">
        <v>43030</v>
      </c>
      <c r="G201" s="288" t="s">
        <v>6974</v>
      </c>
      <c r="J201" s="288" t="s">
        <v>6975</v>
      </c>
    </row>
    <row r="202" spans="5:10" x14ac:dyDescent="0.2">
      <c r="E202" s="810">
        <v>43030</v>
      </c>
      <c r="G202" s="288" t="s">
        <v>6972</v>
      </c>
      <c r="J202" s="288" t="s">
        <v>6973</v>
      </c>
    </row>
    <row r="203" spans="5:10" x14ac:dyDescent="0.2">
      <c r="E203" s="810">
        <v>43017</v>
      </c>
      <c r="G203" s="287" t="s">
        <v>6967</v>
      </c>
      <c r="J203" s="287" t="s">
        <v>6971</v>
      </c>
    </row>
    <row r="204" spans="5:10" x14ac:dyDescent="0.2">
      <c r="E204" s="810">
        <v>43017</v>
      </c>
      <c r="G204" s="287" t="s">
        <v>6966</v>
      </c>
      <c r="J204" s="287" t="s">
        <v>6965</v>
      </c>
    </row>
    <row r="205" spans="5:10" x14ac:dyDescent="0.2">
      <c r="E205" s="810">
        <v>43017</v>
      </c>
      <c r="G205" s="287" t="s">
        <v>6968</v>
      </c>
      <c r="J205" s="287" t="s">
        <v>6964</v>
      </c>
    </row>
    <row r="206" spans="5:10" x14ac:dyDescent="0.2">
      <c r="E206" s="810">
        <v>43017</v>
      </c>
      <c r="G206" s="287" t="s">
        <v>6962</v>
      </c>
      <c r="J206" s="287" t="s">
        <v>6963</v>
      </c>
    </row>
    <row r="207" spans="5:10" x14ac:dyDescent="0.2">
      <c r="E207" s="810">
        <v>43017</v>
      </c>
      <c r="G207" s="288" t="s">
        <v>6960</v>
      </c>
      <c r="J207" s="288" t="s">
        <v>6961</v>
      </c>
    </row>
    <row r="208" spans="5:10" x14ac:dyDescent="0.2">
      <c r="E208" s="810">
        <v>43017</v>
      </c>
      <c r="G208" s="288" t="s">
        <v>6969</v>
      </c>
      <c r="J208" s="288" t="s">
        <v>6959</v>
      </c>
    </row>
    <row r="209" spans="5:10" x14ac:dyDescent="0.2">
      <c r="E209" s="810">
        <v>43015</v>
      </c>
      <c r="G209" s="288" t="s">
        <v>6970</v>
      </c>
      <c r="J209" s="288" t="s">
        <v>6957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229</v>
      </c>
      <c r="G2" s="566" t="str">
        <f ca="1">Txt_Pat_AfspraakDat</f>
        <v>16-nov-2018</v>
      </c>
      <c r="H2" s="570"/>
      <c r="I2" s="571"/>
      <c r="J2" s="569"/>
      <c r="K2" s="569"/>
      <c r="L2" s="579" t="s">
        <v>236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208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 t="str">
        <f>"Versie: " &amp; FormatDateTimeSeconds(Var_Glob_Versie)</f>
        <v xml:space="preserve">Versie: </v>
      </c>
    </row>
    <row r="4" spans="2:68" s="315" customFormat="1" ht="17.25" customHeight="1" x14ac:dyDescent="0.2">
      <c r="B4" s="566"/>
      <c r="C4" s="566"/>
      <c r="D4" s="566"/>
      <c r="E4" s="566"/>
      <c r="F4" s="575" t="s">
        <v>3457</v>
      </c>
      <c r="G4" s="566" t="str">
        <f>Txt_Pat_PatNo</f>
        <v/>
      </c>
      <c r="H4" s="569"/>
      <c r="I4" s="571"/>
      <c r="J4" s="569"/>
      <c r="K4" s="569"/>
      <c r="L4" s="566" t="s">
        <v>5262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3456</v>
      </c>
      <c r="C7" s="613" t="s">
        <v>3288</v>
      </c>
      <c r="D7" s="612"/>
      <c r="E7" s="612" t="s">
        <v>862</v>
      </c>
      <c r="F7" s="611" t="s">
        <v>254</v>
      </c>
      <c r="G7" s="610"/>
      <c r="H7" s="612"/>
      <c r="I7" s="612"/>
      <c r="J7" s="612" t="s">
        <v>154</v>
      </c>
      <c r="K7" s="612" t="s">
        <v>469</v>
      </c>
      <c r="L7" s="612"/>
      <c r="M7" s="612" t="s">
        <v>343</v>
      </c>
      <c r="N7" s="612" t="s">
        <v>255</v>
      </c>
      <c r="O7" s="612" t="s">
        <v>110</v>
      </c>
      <c r="P7" s="612"/>
      <c r="Q7" s="612"/>
      <c r="R7" s="612" t="s">
        <v>3292</v>
      </c>
      <c r="S7" s="612" t="s">
        <v>291</v>
      </c>
      <c r="T7" s="612" t="s">
        <v>181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8" t="str">
        <f>GlobBerMedDisc!AR2</f>
        <v/>
      </c>
      <c r="G9" s="818"/>
      <c r="H9" s="818"/>
      <c r="I9" s="818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7" t="str">
        <f>GlobBerMedDisc!AR3</f>
        <v/>
      </c>
      <c r="G10" s="817"/>
      <c r="H10" s="817"/>
      <c r="I10" s="817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7" t="str">
        <f>GlobBerMedDisc!AR4</f>
        <v/>
      </c>
      <c r="G11" s="817"/>
      <c r="H11" s="817"/>
      <c r="I11" s="817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7" t="str">
        <f>GlobBerMedDisc!AR5</f>
        <v/>
      </c>
      <c r="G12" s="817"/>
      <c r="H12" s="817"/>
      <c r="I12" s="817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7" t="str">
        <f>GlobBerMedDisc!AR6</f>
        <v/>
      </c>
      <c r="G13" s="817"/>
      <c r="H13" s="817"/>
      <c r="I13" s="817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7" t="str">
        <f>GlobBerMedDisc!AR7</f>
        <v/>
      </c>
      <c r="G14" s="817"/>
      <c r="H14" s="817"/>
      <c r="I14" s="817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7" t="str">
        <f>GlobBerMedDisc!AR8</f>
        <v/>
      </c>
      <c r="G15" s="817"/>
      <c r="H15" s="817"/>
      <c r="I15" s="817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7" t="str">
        <f>GlobBerMedDisc!AR9</f>
        <v/>
      </c>
      <c r="G16" s="817"/>
      <c r="H16" s="817"/>
      <c r="I16" s="817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7" t="str">
        <f>GlobBerMedDisc!AR10</f>
        <v/>
      </c>
      <c r="G17" s="817"/>
      <c r="H17" s="817"/>
      <c r="I17" s="817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7" t="str">
        <f>GlobBerMedDisc!AR11</f>
        <v/>
      </c>
      <c r="G18" s="817"/>
      <c r="H18" s="817"/>
      <c r="I18" s="817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7" t="str">
        <f>GlobBerMedDisc!AR12</f>
        <v/>
      </c>
      <c r="G19" s="817"/>
      <c r="H19" s="817"/>
      <c r="I19" s="817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7" t="str">
        <f>GlobBerMedDisc!AR13</f>
        <v/>
      </c>
      <c r="G20" s="817"/>
      <c r="H20" s="817"/>
      <c r="I20" s="817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7" t="str">
        <f>GlobBerMedDisc!AR14</f>
        <v/>
      </c>
      <c r="G21" s="817"/>
      <c r="H21" s="817"/>
      <c r="I21" s="817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7" t="str">
        <f>GlobBerMedDisc!AR15</f>
        <v/>
      </c>
      <c r="G22" s="817"/>
      <c r="H22" s="817"/>
      <c r="I22" s="817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7" t="str">
        <f>GlobBerMedDisc!AR16</f>
        <v/>
      </c>
      <c r="G23" s="817"/>
      <c r="H23" s="817"/>
      <c r="I23" s="817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7" t="str">
        <f>GlobBerMedDisc!AR17</f>
        <v/>
      </c>
      <c r="G24" s="817"/>
      <c r="H24" s="817"/>
      <c r="I24" s="817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7" t="str">
        <f>GlobBerMedDisc!AR18</f>
        <v/>
      </c>
      <c r="G25" s="817"/>
      <c r="H25" s="817"/>
      <c r="I25" s="817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7" t="str">
        <f>GlobBerMedDisc!AR19</f>
        <v/>
      </c>
      <c r="G26" s="817"/>
      <c r="H26" s="817"/>
      <c r="I26" s="817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7" t="str">
        <f>GlobBerMedDisc!AR20</f>
        <v/>
      </c>
      <c r="G27" s="817"/>
      <c r="H27" s="817"/>
      <c r="I27" s="817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7" t="str">
        <f>GlobBerMedDisc!AR21</f>
        <v/>
      </c>
      <c r="G28" s="817"/>
      <c r="H28" s="817"/>
      <c r="I28" s="817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7" t="str">
        <f>GlobBerMedDisc!AR22</f>
        <v/>
      </c>
      <c r="G29" s="817"/>
      <c r="H29" s="817"/>
      <c r="I29" s="817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7" t="str">
        <f>GlobBerMedDisc!AR23</f>
        <v/>
      </c>
      <c r="G30" s="817"/>
      <c r="H30" s="817"/>
      <c r="I30" s="817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7" t="str">
        <f>GlobBerMedDisc!AR24</f>
        <v/>
      </c>
      <c r="G31" s="817"/>
      <c r="H31" s="817"/>
      <c r="I31" s="817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7" t="str">
        <f>GlobBerMedDisc!AR25</f>
        <v/>
      </c>
      <c r="G32" s="817"/>
      <c r="H32" s="817"/>
      <c r="I32" s="817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7" t="str">
        <f>GlobBerMedDisc!AR26</f>
        <v/>
      </c>
      <c r="G33" s="817"/>
      <c r="H33" s="817"/>
      <c r="I33" s="817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7" t="str">
        <f>GlobBerMedDisc!AR27</f>
        <v/>
      </c>
      <c r="G34" s="817"/>
      <c r="H34" s="817"/>
      <c r="I34" s="817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7" t="str">
        <f>GlobBerMedDisc!AR28</f>
        <v/>
      </c>
      <c r="G35" s="817"/>
      <c r="H35" s="817"/>
      <c r="I35" s="817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7" t="str">
        <f>GlobBerMedDisc!AR29</f>
        <v/>
      </c>
      <c r="G36" s="817"/>
      <c r="H36" s="817"/>
      <c r="I36" s="817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7" t="str">
        <f>GlobBerMedDisc!AR30</f>
        <v/>
      </c>
      <c r="G37" s="817"/>
      <c r="H37" s="817"/>
      <c r="I37" s="817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9" t="str">
        <f>GlobBerMedDisc!AR31</f>
        <v/>
      </c>
      <c r="G38" s="819"/>
      <c r="H38" s="819"/>
      <c r="I38" s="819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BI2" activePane="bottomRight" state="frozen"/>
      <selection pane="topRight" activeCell="B1" sqref="B1"/>
      <selection pane="bottomLeft" activeCell="A2" sqref="A2"/>
      <selection pane="bottomRight" activeCell="BQ2" sqref="BQ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862</v>
      </c>
      <c r="C1" s="152" t="s">
        <v>3424</v>
      </c>
      <c r="D1" s="49" t="s">
        <v>352</v>
      </c>
      <c r="E1" t="s">
        <v>116</v>
      </c>
      <c r="F1" t="s">
        <v>117</v>
      </c>
      <c r="G1" t="s">
        <v>104</v>
      </c>
      <c r="H1" t="s">
        <v>255</v>
      </c>
      <c r="I1" t="s">
        <v>290</v>
      </c>
      <c r="J1" t="s">
        <v>154</v>
      </c>
      <c r="K1" t="s">
        <v>105</v>
      </c>
      <c r="L1" t="s">
        <v>106</v>
      </c>
      <c r="M1" t="s">
        <v>76</v>
      </c>
      <c r="N1" s="152" t="s">
        <v>4529</v>
      </c>
      <c r="O1" t="s">
        <v>284</v>
      </c>
      <c r="P1" t="s">
        <v>285</v>
      </c>
      <c r="Q1" t="s">
        <v>286</v>
      </c>
      <c r="R1" t="s">
        <v>291</v>
      </c>
      <c r="S1" t="s">
        <v>170</v>
      </c>
      <c r="T1" t="s">
        <v>288</v>
      </c>
      <c r="U1" t="s">
        <v>289</v>
      </c>
      <c r="V1" s="152" t="s">
        <v>861</v>
      </c>
      <c r="W1" t="s">
        <v>276</v>
      </c>
      <c r="X1" t="s">
        <v>342</v>
      </c>
      <c r="Y1" s="152" t="s">
        <v>4824</v>
      </c>
      <c r="Z1" t="s">
        <v>343</v>
      </c>
      <c r="AA1" s="152" t="s">
        <v>5181</v>
      </c>
      <c r="AB1" s="152" t="s">
        <v>5143</v>
      </c>
      <c r="AC1" t="s">
        <v>291</v>
      </c>
      <c r="AD1" t="s">
        <v>344</v>
      </c>
      <c r="AE1" t="s">
        <v>328</v>
      </c>
      <c r="AG1" s="152" t="s">
        <v>207</v>
      </c>
      <c r="AH1" s="152" t="s">
        <v>3288</v>
      </c>
      <c r="AI1" s="152" t="s">
        <v>3289</v>
      </c>
      <c r="AJ1" s="152" t="s">
        <v>863</v>
      </c>
      <c r="AK1" s="152" t="s">
        <v>153</v>
      </c>
      <c r="AL1" s="152" t="s">
        <v>864</v>
      </c>
      <c r="AM1" s="152" t="s">
        <v>865</v>
      </c>
      <c r="AN1" s="152" t="s">
        <v>3284</v>
      </c>
      <c r="AO1" s="152" t="s">
        <v>3290</v>
      </c>
      <c r="AP1" s="152" t="s">
        <v>110</v>
      </c>
      <c r="AQ1" s="152" t="s">
        <v>3293</v>
      </c>
      <c r="AR1" s="152" t="s">
        <v>3455</v>
      </c>
      <c r="AS1" s="152" t="s">
        <v>4493</v>
      </c>
      <c r="AT1" s="152" t="s">
        <v>5283</v>
      </c>
      <c r="AU1" s="152" t="s">
        <v>5284</v>
      </c>
      <c r="AV1" s="152" t="s">
        <v>5285</v>
      </c>
      <c r="AW1" s="152" t="s">
        <v>5286</v>
      </c>
      <c r="AX1" s="152" t="s">
        <v>5287</v>
      </c>
      <c r="AY1" s="152" t="s">
        <v>5288</v>
      </c>
      <c r="AZ1" s="152" t="s">
        <v>5289</v>
      </c>
      <c r="BA1" s="152" t="s">
        <v>5290</v>
      </c>
      <c r="BB1" s="152" t="s">
        <v>5291</v>
      </c>
      <c r="BC1" s="152" t="s">
        <v>5292</v>
      </c>
      <c r="BD1" s="152" t="s">
        <v>3292</v>
      </c>
      <c r="BE1" s="152" t="s">
        <v>154</v>
      </c>
      <c r="BF1" s="152" t="s">
        <v>5664</v>
      </c>
      <c r="BG1" s="152" t="s">
        <v>5665</v>
      </c>
      <c r="BH1" s="152" t="s">
        <v>5666</v>
      </c>
      <c r="BI1" s="152" t="s">
        <v>5667</v>
      </c>
      <c r="BJ1" s="152" t="s">
        <v>5668</v>
      </c>
      <c r="BK1" s="152" t="s">
        <v>5969</v>
      </c>
      <c r="BL1" s="152" t="s">
        <v>5970</v>
      </c>
      <c r="BM1" s="152" t="s">
        <v>5971</v>
      </c>
      <c r="BN1" s="152" t="s">
        <v>7142</v>
      </c>
      <c r="BO1" s="152" t="s">
        <v>6919</v>
      </c>
      <c r="BP1" s="152" t="s">
        <v>7143</v>
      </c>
      <c r="BQ1" s="152" t="s">
        <v>7530</v>
      </c>
      <c r="BR1" s="152" t="s">
        <v>7659</v>
      </c>
      <c r="BS1" s="152" t="s">
        <v>7660</v>
      </c>
      <c r="BT1" s="152" t="s">
        <v>7789</v>
      </c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OR(AND(BJ2&lt;&gt;0,BJ2&lt;&gt;"",BJ2&lt;=M2*_Pat_Gewicht),AND(BT2&lt;&gt;0,BT2&lt;&gt;"",BT2&lt;=H2))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259</v>
      </c>
      <c r="S32" s="152" t="s">
        <v>260</v>
      </c>
      <c r="T32" s="152" t="s">
        <v>140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163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4650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4505</v>
      </c>
      <c r="B4" s="151" t="s">
        <v>781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134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4506</v>
      </c>
      <c r="B5" s="151" t="s">
        <v>781</v>
      </c>
      <c r="C5">
        <v>1</v>
      </c>
      <c r="D5" s="501" t="s">
        <v>134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134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4507</v>
      </c>
      <c r="B6" s="151" t="s">
        <v>781</v>
      </c>
      <c r="C6">
        <v>2</v>
      </c>
      <c r="D6" s="501" t="s">
        <v>134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134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134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134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4508</v>
      </c>
      <c r="B7" s="151" t="s">
        <v>781</v>
      </c>
      <c r="C7">
        <v>3</v>
      </c>
      <c r="D7" s="501" t="s">
        <v>134</v>
      </c>
      <c r="E7" s="500"/>
      <c r="F7" s="500"/>
      <c r="G7" s="500"/>
      <c r="H7" s="500"/>
      <c r="I7" s="500"/>
      <c r="J7" s="500"/>
      <c r="K7" s="500"/>
      <c r="L7" s="501" t="s">
        <v>134</v>
      </c>
      <c r="M7" s="500"/>
      <c r="N7" s="500"/>
      <c r="O7" s="500"/>
      <c r="P7" s="500"/>
      <c r="Q7" s="500"/>
      <c r="R7" s="500"/>
      <c r="S7" s="500"/>
      <c r="T7" s="501" t="s">
        <v>134</v>
      </c>
      <c r="U7" s="500"/>
      <c r="V7" s="500"/>
      <c r="W7" s="500"/>
      <c r="X7" s="500"/>
      <c r="Y7" s="500"/>
      <c r="Z7" s="500"/>
      <c r="AA7" s="500"/>
      <c r="AB7" s="500" t="s">
        <v>134</v>
      </c>
      <c r="AC7" s="500"/>
      <c r="AD7" s="500"/>
      <c r="AE7" s="500"/>
      <c r="AF7" s="500"/>
      <c r="AG7" s="500"/>
      <c r="AH7" s="500"/>
      <c r="AI7" s="500"/>
      <c r="AJ7" s="500" t="s">
        <v>134</v>
      </c>
      <c r="AK7" s="500"/>
      <c r="AL7" s="500"/>
      <c r="AM7" s="500"/>
      <c r="AN7" s="500"/>
      <c r="AO7" s="500"/>
      <c r="AP7" s="500"/>
      <c r="AQ7" s="500"/>
      <c r="AR7" s="500" t="s">
        <v>134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4509</v>
      </c>
      <c r="B8" s="151" t="s">
        <v>781</v>
      </c>
      <c r="C8">
        <v>4</v>
      </c>
      <c r="D8" s="500"/>
      <c r="E8" s="500"/>
      <c r="F8" s="501" t="s">
        <v>134</v>
      </c>
      <c r="G8" s="500"/>
      <c r="H8" s="500"/>
      <c r="I8" s="500"/>
      <c r="J8" s="500"/>
      <c r="K8" s="500"/>
      <c r="L8" s="501" t="s">
        <v>134</v>
      </c>
      <c r="M8" s="500"/>
      <c r="N8" s="500"/>
      <c r="O8" s="500"/>
      <c r="P8" s="501"/>
      <c r="Q8" s="500"/>
      <c r="R8" s="501" t="s">
        <v>134</v>
      </c>
      <c r="S8" s="500"/>
      <c r="T8" s="500"/>
      <c r="U8" s="500"/>
      <c r="V8" s="500"/>
      <c r="W8" s="500"/>
      <c r="X8" s="501" t="s">
        <v>134</v>
      </c>
      <c r="Y8" s="500"/>
      <c r="Z8" s="500"/>
      <c r="AA8" s="500"/>
      <c r="AB8" s="500" t="s">
        <v>134</v>
      </c>
      <c r="AC8" s="500"/>
      <c r="AD8" s="500"/>
      <c r="AE8" s="500"/>
      <c r="AF8" s="500"/>
      <c r="AG8" s="500"/>
      <c r="AH8" s="500" t="s">
        <v>134</v>
      </c>
      <c r="AI8" s="500"/>
      <c r="AJ8" s="500"/>
      <c r="AK8" s="500"/>
      <c r="AL8" s="500"/>
      <c r="AM8" s="500"/>
      <c r="AN8" s="500" t="s">
        <v>134</v>
      </c>
      <c r="AO8" s="500"/>
      <c r="AP8" s="500"/>
      <c r="AQ8" s="500"/>
      <c r="AR8" s="500"/>
      <c r="AS8" s="500"/>
      <c r="AT8" s="500" t="s">
        <v>134</v>
      </c>
      <c r="AU8" s="500"/>
      <c r="AV8" s="500"/>
      <c r="AW8" s="500"/>
      <c r="AX8" s="500"/>
      <c r="AY8" s="500"/>
    </row>
    <row r="9" spans="1:51" x14ac:dyDescent="0.2">
      <c r="A9" t="s">
        <v>4510</v>
      </c>
      <c r="B9" s="151" t="s">
        <v>781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134</v>
      </c>
      <c r="AC9" s="500"/>
      <c r="AD9" s="500"/>
      <c r="AE9" s="500" t="s">
        <v>134</v>
      </c>
      <c r="AF9" s="500"/>
      <c r="AG9" s="500"/>
      <c r="AH9" s="500" t="s">
        <v>134</v>
      </c>
      <c r="AI9" s="500"/>
      <c r="AJ9" s="500"/>
      <c r="AK9" s="500" t="s">
        <v>134</v>
      </c>
      <c r="AL9" s="500"/>
      <c r="AM9" s="500"/>
      <c r="AN9" s="500"/>
      <c r="AO9" s="500" t="s">
        <v>134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4511</v>
      </c>
      <c r="B10" s="151" t="s">
        <v>781</v>
      </c>
      <c r="C10">
        <v>6</v>
      </c>
      <c r="D10" s="500" t="s">
        <v>134</v>
      </c>
      <c r="E10" s="500"/>
      <c r="F10" s="500"/>
      <c r="G10" s="500"/>
      <c r="H10" s="500" t="s">
        <v>134</v>
      </c>
      <c r="I10" s="500"/>
      <c r="J10" s="500"/>
      <c r="K10" s="500"/>
      <c r="L10" s="500" t="s">
        <v>134</v>
      </c>
      <c r="M10" s="500"/>
      <c r="N10" s="500"/>
      <c r="O10" s="500"/>
      <c r="P10" s="500" t="s">
        <v>134</v>
      </c>
      <c r="Q10" s="500"/>
      <c r="R10" s="500"/>
      <c r="S10" s="500"/>
      <c r="T10" s="500" t="s">
        <v>134</v>
      </c>
      <c r="U10" s="500"/>
      <c r="V10" s="500"/>
      <c r="W10" s="500"/>
      <c r="X10" s="500" t="s">
        <v>134</v>
      </c>
      <c r="Y10" s="500"/>
      <c r="Z10" s="500"/>
      <c r="AA10" s="500"/>
      <c r="AB10" s="500" t="s">
        <v>134</v>
      </c>
      <c r="AC10" s="500"/>
      <c r="AD10" s="500"/>
      <c r="AE10" s="500"/>
      <c r="AF10" s="500" t="s">
        <v>134</v>
      </c>
      <c r="AG10" s="500"/>
      <c r="AH10" s="500"/>
      <c r="AI10" s="500"/>
      <c r="AJ10" s="500" t="s">
        <v>134</v>
      </c>
      <c r="AK10" s="500"/>
      <c r="AL10" s="500"/>
      <c r="AM10" s="500"/>
      <c r="AN10" s="500" t="s">
        <v>134</v>
      </c>
      <c r="AO10" s="500"/>
      <c r="AP10" s="500"/>
      <c r="AQ10" s="500"/>
      <c r="AR10" s="500" t="s">
        <v>134</v>
      </c>
      <c r="AS10" s="500"/>
      <c r="AT10" s="500"/>
      <c r="AU10" s="500"/>
      <c r="AV10" s="500" t="s">
        <v>134</v>
      </c>
      <c r="AW10" s="500"/>
      <c r="AX10" s="500"/>
      <c r="AY10" s="500"/>
    </row>
    <row r="11" spans="1:51" x14ac:dyDescent="0.2">
      <c r="A11" t="s">
        <v>4512</v>
      </c>
      <c r="B11" s="151" t="s">
        <v>781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4513</v>
      </c>
      <c r="B12" s="151" t="s">
        <v>781</v>
      </c>
      <c r="C12">
        <v>8</v>
      </c>
      <c r="D12" s="500"/>
      <c r="E12" s="500" t="s">
        <v>134</v>
      </c>
      <c r="F12" s="500"/>
      <c r="G12" s="500"/>
      <c r="H12" s="500" t="s">
        <v>134</v>
      </c>
      <c r="I12" s="500"/>
      <c r="J12" s="500"/>
      <c r="K12" s="500" t="s">
        <v>134</v>
      </c>
      <c r="L12" s="500"/>
      <c r="M12" s="500"/>
      <c r="N12" s="500" t="s">
        <v>134</v>
      </c>
      <c r="O12" s="500"/>
      <c r="P12" s="500"/>
      <c r="Q12" s="500" t="s">
        <v>134</v>
      </c>
      <c r="R12" s="500"/>
      <c r="S12" s="500"/>
      <c r="T12" s="500" t="s">
        <v>134</v>
      </c>
      <c r="U12" s="500"/>
      <c r="V12" s="500"/>
      <c r="W12" s="500" t="s">
        <v>134</v>
      </c>
      <c r="X12" s="500"/>
      <c r="Y12" s="500"/>
      <c r="Z12" s="500" t="s">
        <v>134</v>
      </c>
      <c r="AA12" s="500"/>
      <c r="AB12" s="500"/>
      <c r="AC12" s="500"/>
      <c r="AD12" s="500" t="s">
        <v>134</v>
      </c>
      <c r="AE12" s="500"/>
      <c r="AF12" s="500"/>
      <c r="AG12" s="500" t="s">
        <v>134</v>
      </c>
      <c r="AH12" s="500"/>
      <c r="AI12" s="500"/>
      <c r="AJ12" s="500" t="s">
        <v>134</v>
      </c>
      <c r="AK12" s="500"/>
      <c r="AL12" s="500"/>
      <c r="AM12" s="500" t="s">
        <v>134</v>
      </c>
      <c r="AN12" s="500"/>
      <c r="AO12" s="500"/>
      <c r="AP12" s="500" t="s">
        <v>134</v>
      </c>
      <c r="AQ12" s="500"/>
      <c r="AR12" s="500"/>
      <c r="AS12" s="500" t="s">
        <v>134</v>
      </c>
      <c r="AT12" s="500"/>
      <c r="AU12" s="500"/>
      <c r="AV12" s="500" t="s">
        <v>134</v>
      </c>
      <c r="AW12" s="500"/>
      <c r="AX12" s="500"/>
      <c r="AY12" s="500" t="s">
        <v>134</v>
      </c>
    </row>
    <row r="13" spans="1:51" x14ac:dyDescent="0.2">
      <c r="A13" t="s">
        <v>4514</v>
      </c>
      <c r="B13" s="151" t="s">
        <v>781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4515</v>
      </c>
      <c r="B14" s="151" t="s">
        <v>781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4516</v>
      </c>
      <c r="B15" s="151" t="s">
        <v>781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4517</v>
      </c>
      <c r="B16" s="151" t="s">
        <v>781</v>
      </c>
      <c r="C16">
        <v>12</v>
      </c>
      <c r="D16" s="500" t="s">
        <v>134</v>
      </c>
      <c r="E16" s="500"/>
      <c r="F16" s="500" t="s">
        <v>134</v>
      </c>
      <c r="G16" s="500"/>
      <c r="H16" s="500" t="s">
        <v>134</v>
      </c>
      <c r="I16" s="500"/>
      <c r="J16" s="500" t="s">
        <v>134</v>
      </c>
      <c r="K16" s="500"/>
      <c r="L16" s="500" t="s">
        <v>134</v>
      </c>
      <c r="M16" s="500"/>
      <c r="N16" s="500" t="s">
        <v>134</v>
      </c>
      <c r="O16" s="500"/>
      <c r="P16" s="500" t="s">
        <v>134</v>
      </c>
      <c r="Q16" s="500"/>
      <c r="R16" s="500" t="s">
        <v>134</v>
      </c>
      <c r="S16" s="500"/>
      <c r="T16" s="500" t="s">
        <v>134</v>
      </c>
      <c r="U16" s="500"/>
      <c r="V16" s="500" t="s">
        <v>134</v>
      </c>
      <c r="W16" s="500"/>
      <c r="X16" s="500" t="s">
        <v>134</v>
      </c>
      <c r="Y16" s="500"/>
      <c r="Z16" s="500" t="s">
        <v>134</v>
      </c>
      <c r="AA16" s="500"/>
      <c r="AB16" s="500" t="s">
        <v>134</v>
      </c>
      <c r="AC16" s="500"/>
      <c r="AD16" s="500" t="s">
        <v>134</v>
      </c>
      <c r="AE16" s="500"/>
      <c r="AF16" s="500" t="s">
        <v>134</v>
      </c>
      <c r="AG16" s="500"/>
      <c r="AH16" s="500" t="s">
        <v>134</v>
      </c>
      <c r="AI16" s="500"/>
      <c r="AJ16" s="500" t="s">
        <v>134</v>
      </c>
      <c r="AK16" s="500"/>
      <c r="AL16" s="500" t="s">
        <v>134</v>
      </c>
      <c r="AM16" s="500"/>
      <c r="AN16" s="500" t="s">
        <v>134</v>
      </c>
      <c r="AO16" s="500"/>
      <c r="AP16" s="500" t="s">
        <v>134</v>
      </c>
      <c r="AQ16" s="500"/>
      <c r="AR16" s="500" t="s">
        <v>134</v>
      </c>
      <c r="AS16" s="500"/>
      <c r="AT16" s="500" t="s">
        <v>134</v>
      </c>
      <c r="AU16" s="500"/>
      <c r="AV16" s="500" t="s">
        <v>134</v>
      </c>
      <c r="AW16" s="500"/>
      <c r="AX16" s="500" t="s">
        <v>134</v>
      </c>
      <c r="AY16" s="500"/>
    </row>
    <row r="17" spans="1:51" s="151" customFormat="1" x14ac:dyDescent="0.2">
      <c r="A17" s="152" t="s">
        <v>5282</v>
      </c>
      <c r="B17" s="151" t="s">
        <v>781</v>
      </c>
      <c r="C17" s="151">
        <v>24</v>
      </c>
      <c r="D17" s="501" t="s">
        <v>134</v>
      </c>
      <c r="E17" s="501" t="s">
        <v>134</v>
      </c>
      <c r="F17" s="501" t="s">
        <v>134</v>
      </c>
      <c r="G17" s="501" t="s">
        <v>134</v>
      </c>
      <c r="H17" s="501" t="s">
        <v>134</v>
      </c>
      <c r="I17" s="501" t="s">
        <v>134</v>
      </c>
      <c r="J17" s="501" t="s">
        <v>134</v>
      </c>
      <c r="K17" s="501" t="s">
        <v>134</v>
      </c>
      <c r="L17" s="501" t="s">
        <v>134</v>
      </c>
      <c r="M17" s="501" t="s">
        <v>134</v>
      </c>
      <c r="N17" s="501" t="s">
        <v>134</v>
      </c>
      <c r="O17" s="501" t="s">
        <v>134</v>
      </c>
      <c r="P17" s="501" t="s">
        <v>134</v>
      </c>
      <c r="Q17" s="501" t="s">
        <v>134</v>
      </c>
      <c r="R17" s="501" t="s">
        <v>134</v>
      </c>
      <c r="S17" s="501" t="s">
        <v>134</v>
      </c>
      <c r="T17" s="501" t="s">
        <v>134</v>
      </c>
      <c r="U17" s="501" t="s">
        <v>134</v>
      </c>
      <c r="V17" s="501" t="s">
        <v>134</v>
      </c>
      <c r="W17" s="501" t="s">
        <v>134</v>
      </c>
      <c r="X17" s="501" t="s">
        <v>134</v>
      </c>
      <c r="Y17" s="501" t="s">
        <v>134</v>
      </c>
      <c r="Z17" s="501" t="s">
        <v>134</v>
      </c>
      <c r="AA17" s="501"/>
      <c r="AB17" s="501" t="s">
        <v>134</v>
      </c>
      <c r="AC17" s="501" t="s">
        <v>134</v>
      </c>
      <c r="AD17" s="501" t="s">
        <v>134</v>
      </c>
      <c r="AE17" s="501" t="s">
        <v>134</v>
      </c>
      <c r="AF17" s="501" t="s">
        <v>134</v>
      </c>
      <c r="AG17" s="501" t="s">
        <v>134</v>
      </c>
      <c r="AH17" s="501" t="s">
        <v>134</v>
      </c>
      <c r="AI17" s="501" t="s">
        <v>134</v>
      </c>
      <c r="AJ17" s="501" t="s">
        <v>134</v>
      </c>
      <c r="AK17" s="501" t="s">
        <v>134</v>
      </c>
      <c r="AL17" s="501" t="s">
        <v>134</v>
      </c>
      <c r="AM17" s="501" t="s">
        <v>134</v>
      </c>
      <c r="AN17" s="501" t="s">
        <v>134</v>
      </c>
      <c r="AO17" s="501" t="s">
        <v>134</v>
      </c>
      <c r="AP17" s="501" t="s">
        <v>134</v>
      </c>
      <c r="AQ17" s="501" t="s">
        <v>134</v>
      </c>
      <c r="AR17" s="501" t="s">
        <v>134</v>
      </c>
      <c r="AS17" s="501" t="s">
        <v>134</v>
      </c>
      <c r="AT17" s="501" t="s">
        <v>134</v>
      </c>
      <c r="AU17" s="501" t="s">
        <v>134</v>
      </c>
      <c r="AV17" s="501" t="s">
        <v>134</v>
      </c>
      <c r="AW17" s="501" t="s">
        <v>134</v>
      </c>
      <c r="AX17" s="501" t="s">
        <v>134</v>
      </c>
      <c r="AY17" s="501" t="s">
        <v>134</v>
      </c>
    </row>
    <row r="18" spans="1:51" x14ac:dyDescent="0.2">
      <c r="A18" t="s">
        <v>4518</v>
      </c>
      <c r="B18" s="151" t="s">
        <v>7522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4519</v>
      </c>
      <c r="B19" s="151" t="s">
        <v>7523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5281</v>
      </c>
      <c r="B20" s="155" t="s">
        <v>7524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4520</v>
      </c>
      <c r="B21" s="155" t="s">
        <v>782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4521</v>
      </c>
      <c r="B22" s="155" t="s">
        <v>782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4522</v>
      </c>
      <c r="B23" s="155" t="s">
        <v>782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4523</v>
      </c>
      <c r="B24" s="155" t="s">
        <v>782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4524</v>
      </c>
      <c r="B25" s="155" t="s">
        <v>7525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4525</v>
      </c>
      <c r="B26" s="155" t="s">
        <v>7526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4526</v>
      </c>
      <c r="B27" s="155" t="s">
        <v>7527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4527</v>
      </c>
      <c r="B28" s="155" t="s">
        <v>7528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4528</v>
      </c>
      <c r="B29" s="155" t="s">
        <v>7529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4703</v>
      </c>
      <c r="B32" s="152"/>
    </row>
    <row r="34" spans="1:1" x14ac:dyDescent="0.2">
      <c r="A34" t="s">
        <v>233</v>
      </c>
    </row>
    <row r="35" spans="1:1" x14ac:dyDescent="0.2">
      <c r="A35" t="s">
        <v>450</v>
      </c>
    </row>
    <row r="36" spans="1:1" x14ac:dyDescent="0.2">
      <c r="A36" t="s">
        <v>453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5977</v>
      </c>
    </row>
    <row r="2" spans="1:1" x14ac:dyDescent="0.2">
      <c r="A2" t="s">
        <v>5978</v>
      </c>
    </row>
    <row r="3" spans="1:1" x14ac:dyDescent="0.2">
      <c r="A3" t="s">
        <v>5979</v>
      </c>
    </row>
    <row r="4" spans="1:1" x14ac:dyDescent="0.2">
      <c r="A4" t="s">
        <v>5980</v>
      </c>
    </row>
    <row r="5" spans="1:1" x14ac:dyDescent="0.2">
      <c r="A5" t="s">
        <v>5981</v>
      </c>
    </row>
    <row r="6" spans="1:1" x14ac:dyDescent="0.2">
      <c r="A6" t="s">
        <v>5982</v>
      </c>
    </row>
    <row r="7" spans="1:1" x14ac:dyDescent="0.2">
      <c r="A7" t="s">
        <v>5983</v>
      </c>
    </row>
    <row r="8" spans="1:1" x14ac:dyDescent="0.2">
      <c r="A8" t="s">
        <v>5984</v>
      </c>
    </row>
    <row r="9" spans="1:1" x14ac:dyDescent="0.2">
      <c r="A9" t="s">
        <v>5985</v>
      </c>
    </row>
    <row r="10" spans="1:1" x14ac:dyDescent="0.2">
      <c r="A10" t="s">
        <v>5986</v>
      </c>
    </row>
    <row r="11" spans="1:1" x14ac:dyDescent="0.2">
      <c r="A11" t="s">
        <v>5987</v>
      </c>
    </row>
    <row r="12" spans="1:1" x14ac:dyDescent="0.2">
      <c r="A12" t="s">
        <v>5988</v>
      </c>
    </row>
    <row r="13" spans="1:1" x14ac:dyDescent="0.2">
      <c r="A13" t="s">
        <v>5989</v>
      </c>
    </row>
    <row r="14" spans="1:1" x14ac:dyDescent="0.2">
      <c r="A14" t="s">
        <v>5990</v>
      </c>
    </row>
    <row r="15" spans="1:1" x14ac:dyDescent="0.2">
      <c r="A15" t="s">
        <v>5991</v>
      </c>
    </row>
    <row r="16" spans="1:1" x14ac:dyDescent="0.2">
      <c r="A16" t="s">
        <v>5992</v>
      </c>
    </row>
    <row r="17" spans="1:1" x14ac:dyDescent="0.2">
      <c r="A17" t="s">
        <v>5993</v>
      </c>
    </row>
    <row r="18" spans="1:1" x14ac:dyDescent="0.2">
      <c r="A18" t="s">
        <v>5994</v>
      </c>
    </row>
    <row r="19" spans="1:1" x14ac:dyDescent="0.2">
      <c r="A19" t="s">
        <v>5995</v>
      </c>
    </row>
    <row r="20" spans="1:1" x14ac:dyDescent="0.2">
      <c r="A20" t="s">
        <v>5996</v>
      </c>
    </row>
    <row r="21" spans="1:1" x14ac:dyDescent="0.2">
      <c r="A21" t="s">
        <v>5997</v>
      </c>
    </row>
    <row r="22" spans="1:1" x14ac:dyDescent="0.2">
      <c r="A22" t="s">
        <v>5998</v>
      </c>
    </row>
    <row r="23" spans="1:1" x14ac:dyDescent="0.2">
      <c r="A23" t="s">
        <v>5999</v>
      </c>
    </row>
    <row r="24" spans="1:1" x14ac:dyDescent="0.2">
      <c r="A24" t="s">
        <v>6000</v>
      </c>
    </row>
    <row r="25" spans="1:1" x14ac:dyDescent="0.2">
      <c r="A25" t="s">
        <v>6001</v>
      </c>
    </row>
    <row r="26" spans="1:1" x14ac:dyDescent="0.2">
      <c r="A26" t="s">
        <v>6002</v>
      </c>
    </row>
    <row r="27" spans="1:1" x14ac:dyDescent="0.2">
      <c r="A27" t="s">
        <v>6003</v>
      </c>
    </row>
    <row r="28" spans="1:1" x14ac:dyDescent="0.2">
      <c r="A28" t="s">
        <v>6004</v>
      </c>
    </row>
    <row r="29" spans="1:1" x14ac:dyDescent="0.2">
      <c r="A29" t="s">
        <v>6005</v>
      </c>
    </row>
    <row r="30" spans="1:1" x14ac:dyDescent="0.2">
      <c r="A30" t="s">
        <v>6006</v>
      </c>
    </row>
    <row r="31" spans="1:1" x14ac:dyDescent="0.2">
      <c r="A31" t="s">
        <v>6007</v>
      </c>
    </row>
    <row r="32" spans="1:1" x14ac:dyDescent="0.2">
      <c r="A32" t="s">
        <v>6008</v>
      </c>
    </row>
    <row r="33" spans="1:1" x14ac:dyDescent="0.2">
      <c r="A33" t="s">
        <v>6009</v>
      </c>
    </row>
    <row r="34" spans="1:1" x14ac:dyDescent="0.2">
      <c r="A34" t="s">
        <v>6010</v>
      </c>
    </row>
    <row r="35" spans="1:1" x14ac:dyDescent="0.2">
      <c r="A35" t="s">
        <v>6011</v>
      </c>
    </row>
    <row r="36" spans="1:1" x14ac:dyDescent="0.2">
      <c r="A36" t="s">
        <v>6012</v>
      </c>
    </row>
    <row r="37" spans="1:1" x14ac:dyDescent="0.2">
      <c r="A37" t="s">
        <v>6013</v>
      </c>
    </row>
    <row r="38" spans="1:1" x14ac:dyDescent="0.2">
      <c r="A38" t="s">
        <v>6014</v>
      </c>
    </row>
    <row r="39" spans="1:1" x14ac:dyDescent="0.2">
      <c r="A39" t="s">
        <v>6015</v>
      </c>
    </row>
    <row r="40" spans="1:1" x14ac:dyDescent="0.2">
      <c r="A40" t="s">
        <v>6016</v>
      </c>
    </row>
    <row r="41" spans="1:1" x14ac:dyDescent="0.2">
      <c r="A41" t="s">
        <v>6017</v>
      </c>
    </row>
    <row r="42" spans="1:1" x14ac:dyDescent="0.2">
      <c r="A42" t="s">
        <v>6018</v>
      </c>
    </row>
    <row r="43" spans="1:1" x14ac:dyDescent="0.2">
      <c r="A43" t="s">
        <v>6019</v>
      </c>
    </row>
    <row r="44" spans="1:1" x14ac:dyDescent="0.2">
      <c r="A44" t="s">
        <v>6020</v>
      </c>
    </row>
    <row r="45" spans="1:1" x14ac:dyDescent="0.2">
      <c r="A45" t="s">
        <v>6021</v>
      </c>
    </row>
    <row r="46" spans="1:1" x14ac:dyDescent="0.2">
      <c r="A46" t="s">
        <v>6022</v>
      </c>
    </row>
    <row r="47" spans="1:1" x14ac:dyDescent="0.2">
      <c r="A47" t="s">
        <v>6023</v>
      </c>
    </row>
    <row r="48" spans="1:1" x14ac:dyDescent="0.2">
      <c r="A48" t="s">
        <v>6024</v>
      </c>
    </row>
    <row r="49" spans="1:1" x14ac:dyDescent="0.2">
      <c r="A49" t="s">
        <v>6025</v>
      </c>
    </row>
    <row r="50" spans="1:1" x14ac:dyDescent="0.2">
      <c r="A50" t="s">
        <v>6026</v>
      </c>
    </row>
    <row r="51" spans="1:1" x14ac:dyDescent="0.2">
      <c r="A51" t="s">
        <v>6027</v>
      </c>
    </row>
    <row r="52" spans="1:1" x14ac:dyDescent="0.2">
      <c r="A52" t="s">
        <v>6028</v>
      </c>
    </row>
    <row r="53" spans="1:1" x14ac:dyDescent="0.2">
      <c r="A53" t="s">
        <v>6029</v>
      </c>
    </row>
    <row r="54" spans="1:1" x14ac:dyDescent="0.2">
      <c r="A54" t="s">
        <v>6030</v>
      </c>
    </row>
    <row r="55" spans="1:1" x14ac:dyDescent="0.2">
      <c r="A55" t="s">
        <v>6031</v>
      </c>
    </row>
    <row r="56" spans="1:1" x14ac:dyDescent="0.2">
      <c r="A56" t="s">
        <v>6032</v>
      </c>
    </row>
    <row r="57" spans="1:1" x14ac:dyDescent="0.2">
      <c r="A57" t="s">
        <v>6033</v>
      </c>
    </row>
    <row r="58" spans="1:1" x14ac:dyDescent="0.2">
      <c r="A58" t="s">
        <v>6034</v>
      </c>
    </row>
    <row r="59" spans="1:1" x14ac:dyDescent="0.2">
      <c r="A59" t="s">
        <v>6035</v>
      </c>
    </row>
    <row r="60" spans="1:1" x14ac:dyDescent="0.2">
      <c r="A60" t="s">
        <v>6036</v>
      </c>
    </row>
    <row r="61" spans="1:1" x14ac:dyDescent="0.2">
      <c r="A61" t="s">
        <v>6037</v>
      </c>
    </row>
    <row r="62" spans="1:1" x14ac:dyDescent="0.2">
      <c r="A62" t="s">
        <v>6038</v>
      </c>
    </row>
    <row r="63" spans="1:1" x14ac:dyDescent="0.2">
      <c r="A63" t="s">
        <v>6039</v>
      </c>
    </row>
    <row r="64" spans="1:1" x14ac:dyDescent="0.2">
      <c r="A64" t="s">
        <v>6040</v>
      </c>
    </row>
    <row r="65" spans="1:1" x14ac:dyDescent="0.2">
      <c r="A65" t="s">
        <v>6041</v>
      </c>
    </row>
    <row r="66" spans="1:1" x14ac:dyDescent="0.2">
      <c r="A66" t="s">
        <v>6042</v>
      </c>
    </row>
    <row r="67" spans="1:1" x14ac:dyDescent="0.2">
      <c r="A67" t="s">
        <v>6043</v>
      </c>
    </row>
    <row r="68" spans="1:1" x14ac:dyDescent="0.2">
      <c r="A68" t="s">
        <v>6044</v>
      </c>
    </row>
    <row r="69" spans="1:1" x14ac:dyDescent="0.2">
      <c r="A69" t="s">
        <v>6045</v>
      </c>
    </row>
    <row r="70" spans="1:1" x14ac:dyDescent="0.2">
      <c r="A70" t="s">
        <v>6046</v>
      </c>
    </row>
    <row r="71" spans="1:1" x14ac:dyDescent="0.2">
      <c r="A71" t="s">
        <v>6047</v>
      </c>
    </row>
    <row r="72" spans="1:1" x14ac:dyDescent="0.2">
      <c r="A72" t="s">
        <v>6048</v>
      </c>
    </row>
    <row r="73" spans="1:1" x14ac:dyDescent="0.2">
      <c r="A73" t="s">
        <v>6049</v>
      </c>
    </row>
    <row r="74" spans="1:1" x14ac:dyDescent="0.2">
      <c r="A74" t="s">
        <v>6050</v>
      </c>
    </row>
    <row r="75" spans="1:1" x14ac:dyDescent="0.2">
      <c r="A75" t="s">
        <v>6051</v>
      </c>
    </row>
    <row r="76" spans="1:1" x14ac:dyDescent="0.2">
      <c r="A76" t="s">
        <v>6052</v>
      </c>
    </row>
    <row r="77" spans="1:1" x14ac:dyDescent="0.2">
      <c r="A77" t="s">
        <v>6053</v>
      </c>
    </row>
    <row r="78" spans="1:1" x14ac:dyDescent="0.2">
      <c r="A78" t="s">
        <v>6054</v>
      </c>
    </row>
    <row r="79" spans="1:1" x14ac:dyDescent="0.2">
      <c r="A79" t="s">
        <v>6055</v>
      </c>
    </row>
    <row r="80" spans="1:1" x14ac:dyDescent="0.2">
      <c r="A80" t="s">
        <v>6056</v>
      </c>
    </row>
    <row r="81" spans="1:1" x14ac:dyDescent="0.2">
      <c r="A81" t="s">
        <v>6057</v>
      </c>
    </row>
    <row r="82" spans="1:1" x14ac:dyDescent="0.2">
      <c r="A82" t="s">
        <v>6058</v>
      </c>
    </row>
    <row r="83" spans="1:1" x14ac:dyDescent="0.2">
      <c r="A83" t="s">
        <v>6059</v>
      </c>
    </row>
    <row r="84" spans="1:1" x14ac:dyDescent="0.2">
      <c r="A84" t="s">
        <v>6060</v>
      </c>
    </row>
    <row r="85" spans="1:1" x14ac:dyDescent="0.2">
      <c r="A85" t="s">
        <v>6061</v>
      </c>
    </row>
    <row r="86" spans="1:1" x14ac:dyDescent="0.2">
      <c r="A86" t="s">
        <v>6062</v>
      </c>
    </row>
    <row r="87" spans="1:1" x14ac:dyDescent="0.2">
      <c r="A87" t="s">
        <v>6063</v>
      </c>
    </row>
    <row r="88" spans="1:1" x14ac:dyDescent="0.2">
      <c r="A88" t="s">
        <v>6064</v>
      </c>
    </row>
    <row r="89" spans="1:1" x14ac:dyDescent="0.2">
      <c r="A89" t="s">
        <v>6065</v>
      </c>
    </row>
    <row r="90" spans="1:1" x14ac:dyDescent="0.2">
      <c r="A90" t="s">
        <v>6066</v>
      </c>
    </row>
    <row r="91" spans="1:1" x14ac:dyDescent="0.2">
      <c r="A91" t="s">
        <v>6067</v>
      </c>
    </row>
    <row r="92" spans="1:1" x14ac:dyDescent="0.2">
      <c r="A92" t="s">
        <v>6068</v>
      </c>
    </row>
    <row r="93" spans="1:1" x14ac:dyDescent="0.2">
      <c r="A93" t="s">
        <v>6069</v>
      </c>
    </row>
    <row r="94" spans="1:1" x14ac:dyDescent="0.2">
      <c r="A94" t="s">
        <v>6070</v>
      </c>
    </row>
    <row r="95" spans="1:1" x14ac:dyDescent="0.2">
      <c r="A95" t="s">
        <v>6071</v>
      </c>
    </row>
    <row r="96" spans="1:1" x14ac:dyDescent="0.2">
      <c r="A96" t="s">
        <v>6072</v>
      </c>
    </row>
    <row r="97" spans="1:1" x14ac:dyDescent="0.2">
      <c r="A97" t="s">
        <v>6073</v>
      </c>
    </row>
    <row r="98" spans="1:1" x14ac:dyDescent="0.2">
      <c r="A98" t="s">
        <v>6074</v>
      </c>
    </row>
    <row r="99" spans="1:1" x14ac:dyDescent="0.2">
      <c r="A99" t="s">
        <v>6075</v>
      </c>
    </row>
    <row r="100" spans="1:1" x14ac:dyDescent="0.2">
      <c r="A100" t="s">
        <v>6076</v>
      </c>
    </row>
    <row r="101" spans="1:1" x14ac:dyDescent="0.2">
      <c r="A101" t="s">
        <v>6077</v>
      </c>
    </row>
    <row r="102" spans="1:1" x14ac:dyDescent="0.2">
      <c r="A102" t="s">
        <v>6078</v>
      </c>
    </row>
    <row r="103" spans="1:1" x14ac:dyDescent="0.2">
      <c r="A103" t="s">
        <v>6079</v>
      </c>
    </row>
    <row r="104" spans="1:1" x14ac:dyDescent="0.2">
      <c r="A104" t="s">
        <v>6080</v>
      </c>
    </row>
    <row r="105" spans="1:1" x14ac:dyDescent="0.2">
      <c r="A105" t="s">
        <v>6081</v>
      </c>
    </row>
    <row r="106" spans="1:1" x14ac:dyDescent="0.2">
      <c r="A106" t="s">
        <v>6082</v>
      </c>
    </row>
    <row r="107" spans="1:1" x14ac:dyDescent="0.2">
      <c r="A107" t="s">
        <v>6083</v>
      </c>
    </row>
    <row r="108" spans="1:1" x14ac:dyDescent="0.2">
      <c r="A108" t="s">
        <v>6084</v>
      </c>
    </row>
    <row r="109" spans="1:1" x14ac:dyDescent="0.2">
      <c r="A109" t="s">
        <v>6085</v>
      </c>
    </row>
    <row r="110" spans="1:1" x14ac:dyDescent="0.2">
      <c r="A110" t="s">
        <v>6086</v>
      </c>
    </row>
    <row r="111" spans="1:1" x14ac:dyDescent="0.2">
      <c r="A111" t="s">
        <v>6087</v>
      </c>
    </row>
    <row r="112" spans="1:1" x14ac:dyDescent="0.2">
      <c r="A112" t="s">
        <v>6088</v>
      </c>
    </row>
    <row r="113" spans="1:1" x14ac:dyDescent="0.2">
      <c r="A113" t="s">
        <v>6089</v>
      </c>
    </row>
    <row r="114" spans="1:1" x14ac:dyDescent="0.2">
      <c r="A114" t="s">
        <v>6090</v>
      </c>
    </row>
    <row r="115" spans="1:1" x14ac:dyDescent="0.2">
      <c r="A115" t="s">
        <v>6091</v>
      </c>
    </row>
    <row r="116" spans="1:1" x14ac:dyDescent="0.2">
      <c r="A116" t="s">
        <v>6092</v>
      </c>
    </row>
    <row r="117" spans="1:1" x14ac:dyDescent="0.2">
      <c r="A117" t="s">
        <v>6093</v>
      </c>
    </row>
    <row r="118" spans="1:1" x14ac:dyDescent="0.2">
      <c r="A118" t="s">
        <v>6094</v>
      </c>
    </row>
    <row r="119" spans="1:1" x14ac:dyDescent="0.2">
      <c r="A119" t="s">
        <v>6095</v>
      </c>
    </row>
    <row r="120" spans="1:1" x14ac:dyDescent="0.2">
      <c r="A120" t="s">
        <v>6096</v>
      </c>
    </row>
    <row r="121" spans="1:1" x14ac:dyDescent="0.2">
      <c r="A121" t="s">
        <v>6097</v>
      </c>
    </row>
    <row r="122" spans="1:1" x14ac:dyDescent="0.2">
      <c r="A122" t="s">
        <v>6098</v>
      </c>
    </row>
    <row r="123" spans="1:1" x14ac:dyDescent="0.2">
      <c r="A123" t="s">
        <v>6099</v>
      </c>
    </row>
    <row r="124" spans="1:1" x14ac:dyDescent="0.2">
      <c r="A124" t="s">
        <v>6100</v>
      </c>
    </row>
    <row r="125" spans="1:1" x14ac:dyDescent="0.2">
      <c r="A125" t="s">
        <v>6101</v>
      </c>
    </row>
    <row r="126" spans="1:1" x14ac:dyDescent="0.2">
      <c r="A126" t="s">
        <v>7386</v>
      </c>
    </row>
    <row r="127" spans="1:1" x14ac:dyDescent="0.2">
      <c r="A127" t="s">
        <v>6102</v>
      </c>
    </row>
    <row r="128" spans="1:1" x14ac:dyDescent="0.2">
      <c r="A128" t="s">
        <v>6103</v>
      </c>
    </row>
    <row r="129" spans="1:1" x14ac:dyDescent="0.2">
      <c r="A129" t="s">
        <v>6104</v>
      </c>
    </row>
    <row r="130" spans="1:1" x14ac:dyDescent="0.2">
      <c r="A130" t="s">
        <v>6105</v>
      </c>
    </row>
    <row r="131" spans="1:1" x14ac:dyDescent="0.2">
      <c r="A131" t="s">
        <v>6106</v>
      </c>
    </row>
    <row r="132" spans="1:1" x14ac:dyDescent="0.2">
      <c r="A132" t="s">
        <v>6107</v>
      </c>
    </row>
    <row r="133" spans="1:1" x14ac:dyDescent="0.2">
      <c r="A133" t="s">
        <v>6108</v>
      </c>
    </row>
    <row r="134" spans="1:1" x14ac:dyDescent="0.2">
      <c r="A134" t="s">
        <v>6109</v>
      </c>
    </row>
    <row r="135" spans="1:1" x14ac:dyDescent="0.2">
      <c r="A135" t="s">
        <v>6110</v>
      </c>
    </row>
    <row r="136" spans="1:1" x14ac:dyDescent="0.2">
      <c r="A136" t="s">
        <v>7387</v>
      </c>
    </row>
    <row r="137" spans="1:1" x14ac:dyDescent="0.2">
      <c r="A137" t="s">
        <v>6111</v>
      </c>
    </row>
    <row r="138" spans="1:1" x14ac:dyDescent="0.2">
      <c r="A138" t="s">
        <v>6112</v>
      </c>
    </row>
    <row r="139" spans="1:1" x14ac:dyDescent="0.2">
      <c r="A139" t="s">
        <v>6113</v>
      </c>
    </row>
    <row r="140" spans="1:1" x14ac:dyDescent="0.2">
      <c r="A140" t="s">
        <v>6114</v>
      </c>
    </row>
    <row r="141" spans="1:1" x14ac:dyDescent="0.2">
      <c r="A141" t="s">
        <v>6115</v>
      </c>
    </row>
    <row r="142" spans="1:1" x14ac:dyDescent="0.2">
      <c r="A142" t="s">
        <v>6116</v>
      </c>
    </row>
    <row r="143" spans="1:1" x14ac:dyDescent="0.2">
      <c r="A143" t="s">
        <v>6117</v>
      </c>
    </row>
    <row r="144" spans="1:1" x14ac:dyDescent="0.2">
      <c r="A144" t="s">
        <v>6118</v>
      </c>
    </row>
    <row r="145" spans="1:1" x14ac:dyDescent="0.2">
      <c r="A145" t="s">
        <v>6119</v>
      </c>
    </row>
    <row r="146" spans="1:1" x14ac:dyDescent="0.2">
      <c r="A146" t="s">
        <v>6120</v>
      </c>
    </row>
    <row r="147" spans="1:1" x14ac:dyDescent="0.2">
      <c r="A147" t="s">
        <v>6121</v>
      </c>
    </row>
    <row r="148" spans="1:1" x14ac:dyDescent="0.2">
      <c r="A148" t="s">
        <v>6122</v>
      </c>
    </row>
    <row r="149" spans="1:1" x14ac:dyDescent="0.2">
      <c r="A149" t="s">
        <v>6123</v>
      </c>
    </row>
    <row r="150" spans="1:1" x14ac:dyDescent="0.2">
      <c r="A150" t="s">
        <v>6124</v>
      </c>
    </row>
    <row r="151" spans="1:1" x14ac:dyDescent="0.2">
      <c r="A151" t="s">
        <v>6125</v>
      </c>
    </row>
    <row r="152" spans="1:1" x14ac:dyDescent="0.2">
      <c r="A152" t="s">
        <v>6126</v>
      </c>
    </row>
    <row r="153" spans="1:1" x14ac:dyDescent="0.2">
      <c r="A153" t="s">
        <v>6127</v>
      </c>
    </row>
    <row r="154" spans="1:1" x14ac:dyDescent="0.2">
      <c r="A154" t="s">
        <v>6128</v>
      </c>
    </row>
    <row r="155" spans="1:1" x14ac:dyDescent="0.2">
      <c r="A155" t="s">
        <v>6129</v>
      </c>
    </row>
    <row r="156" spans="1:1" x14ac:dyDescent="0.2">
      <c r="A156" t="s">
        <v>6130</v>
      </c>
    </row>
    <row r="157" spans="1:1" x14ac:dyDescent="0.2">
      <c r="A157" t="s">
        <v>6131</v>
      </c>
    </row>
    <row r="158" spans="1:1" x14ac:dyDescent="0.2">
      <c r="A158" t="s">
        <v>6132</v>
      </c>
    </row>
    <row r="159" spans="1:1" x14ac:dyDescent="0.2">
      <c r="A159" t="s">
        <v>6133</v>
      </c>
    </row>
    <row r="160" spans="1:1" x14ac:dyDescent="0.2">
      <c r="A160" t="s">
        <v>6134</v>
      </c>
    </row>
    <row r="161" spans="1:1" x14ac:dyDescent="0.2">
      <c r="A161" t="s">
        <v>6135</v>
      </c>
    </row>
    <row r="162" spans="1:1" x14ac:dyDescent="0.2">
      <c r="A162" t="s">
        <v>7388</v>
      </c>
    </row>
    <row r="163" spans="1:1" x14ac:dyDescent="0.2">
      <c r="A163" t="s">
        <v>6136</v>
      </c>
    </row>
    <row r="164" spans="1:1" x14ac:dyDescent="0.2">
      <c r="A164" t="s">
        <v>6137</v>
      </c>
    </row>
    <row r="165" spans="1:1" x14ac:dyDescent="0.2">
      <c r="A165" t="s">
        <v>6138</v>
      </c>
    </row>
    <row r="166" spans="1:1" x14ac:dyDescent="0.2">
      <c r="A166" t="s">
        <v>6139</v>
      </c>
    </row>
    <row r="167" spans="1:1" x14ac:dyDescent="0.2">
      <c r="A167" t="s">
        <v>6140</v>
      </c>
    </row>
    <row r="168" spans="1:1" x14ac:dyDescent="0.2">
      <c r="A168" t="s">
        <v>6141</v>
      </c>
    </row>
    <row r="169" spans="1:1" x14ac:dyDescent="0.2">
      <c r="A169" t="s">
        <v>6142</v>
      </c>
    </row>
    <row r="170" spans="1:1" x14ac:dyDescent="0.2">
      <c r="A170" t="s">
        <v>6143</v>
      </c>
    </row>
    <row r="171" spans="1:1" x14ac:dyDescent="0.2">
      <c r="A171" t="s">
        <v>6144</v>
      </c>
    </row>
    <row r="172" spans="1:1" x14ac:dyDescent="0.2">
      <c r="A172" t="s">
        <v>6145</v>
      </c>
    </row>
    <row r="173" spans="1:1" x14ac:dyDescent="0.2">
      <c r="A173" t="s">
        <v>6146</v>
      </c>
    </row>
    <row r="174" spans="1:1" x14ac:dyDescent="0.2">
      <c r="A174" t="s">
        <v>6147</v>
      </c>
    </row>
    <row r="175" spans="1:1" x14ac:dyDescent="0.2">
      <c r="A175" t="s">
        <v>6148</v>
      </c>
    </row>
    <row r="176" spans="1:1" x14ac:dyDescent="0.2">
      <c r="A176" t="s">
        <v>6149</v>
      </c>
    </row>
    <row r="177" spans="1:1" x14ac:dyDescent="0.2">
      <c r="A177" t="s">
        <v>6150</v>
      </c>
    </row>
    <row r="178" spans="1:1" x14ac:dyDescent="0.2">
      <c r="A178" t="s">
        <v>6151</v>
      </c>
    </row>
    <row r="179" spans="1:1" x14ac:dyDescent="0.2">
      <c r="A179" t="s">
        <v>6152</v>
      </c>
    </row>
    <row r="180" spans="1:1" x14ac:dyDescent="0.2">
      <c r="A180" t="s">
        <v>6153</v>
      </c>
    </row>
    <row r="181" spans="1:1" x14ac:dyDescent="0.2">
      <c r="A181" t="s">
        <v>6154</v>
      </c>
    </row>
    <row r="182" spans="1:1" x14ac:dyDescent="0.2">
      <c r="A182" t="s">
        <v>6155</v>
      </c>
    </row>
    <row r="183" spans="1:1" x14ac:dyDescent="0.2">
      <c r="A183" t="s">
        <v>6156</v>
      </c>
    </row>
    <row r="184" spans="1:1" x14ac:dyDescent="0.2">
      <c r="A184" t="s">
        <v>6157</v>
      </c>
    </row>
    <row r="185" spans="1:1" x14ac:dyDescent="0.2">
      <c r="A185" t="s">
        <v>6158</v>
      </c>
    </row>
    <row r="186" spans="1:1" x14ac:dyDescent="0.2">
      <c r="A186" t="s">
        <v>6159</v>
      </c>
    </row>
    <row r="187" spans="1:1" x14ac:dyDescent="0.2">
      <c r="A187" t="s">
        <v>6160</v>
      </c>
    </row>
    <row r="188" spans="1:1" x14ac:dyDescent="0.2">
      <c r="A188" t="s">
        <v>6161</v>
      </c>
    </row>
    <row r="189" spans="1:1" x14ac:dyDescent="0.2">
      <c r="A189" t="s">
        <v>6162</v>
      </c>
    </row>
    <row r="190" spans="1:1" x14ac:dyDescent="0.2">
      <c r="A190" t="s">
        <v>6163</v>
      </c>
    </row>
    <row r="191" spans="1:1" x14ac:dyDescent="0.2">
      <c r="A191" t="s">
        <v>6164</v>
      </c>
    </row>
    <row r="192" spans="1:1" x14ac:dyDescent="0.2">
      <c r="A192" t="s">
        <v>6165</v>
      </c>
    </row>
    <row r="193" spans="1:1" x14ac:dyDescent="0.2">
      <c r="A193" t="s">
        <v>6166</v>
      </c>
    </row>
    <row r="194" spans="1:1" x14ac:dyDescent="0.2">
      <c r="A194" t="s">
        <v>6167</v>
      </c>
    </row>
    <row r="195" spans="1:1" x14ac:dyDescent="0.2">
      <c r="A195" t="s">
        <v>6168</v>
      </c>
    </row>
    <row r="196" spans="1:1" x14ac:dyDescent="0.2">
      <c r="A196" t="s">
        <v>7389</v>
      </c>
    </row>
    <row r="197" spans="1:1" x14ac:dyDescent="0.2">
      <c r="A197" t="s">
        <v>6169</v>
      </c>
    </row>
    <row r="198" spans="1:1" x14ac:dyDescent="0.2">
      <c r="A198" t="s">
        <v>7390</v>
      </c>
    </row>
    <row r="199" spans="1:1" x14ac:dyDescent="0.2">
      <c r="A199" t="s">
        <v>6170</v>
      </c>
    </row>
    <row r="200" spans="1:1" x14ac:dyDescent="0.2">
      <c r="A200" t="s">
        <v>6171</v>
      </c>
    </row>
    <row r="201" spans="1:1" x14ac:dyDescent="0.2">
      <c r="A201" t="s">
        <v>6172</v>
      </c>
    </row>
    <row r="202" spans="1:1" x14ac:dyDescent="0.2">
      <c r="A202" t="s">
        <v>6173</v>
      </c>
    </row>
    <row r="203" spans="1:1" x14ac:dyDescent="0.2">
      <c r="A203" t="s">
        <v>6174</v>
      </c>
    </row>
    <row r="204" spans="1:1" x14ac:dyDescent="0.2">
      <c r="A204" t="s">
        <v>6175</v>
      </c>
    </row>
    <row r="205" spans="1:1" x14ac:dyDescent="0.2">
      <c r="A205" t="s">
        <v>6176</v>
      </c>
    </row>
    <row r="206" spans="1:1" x14ac:dyDescent="0.2">
      <c r="A206" t="s">
        <v>6177</v>
      </c>
    </row>
    <row r="207" spans="1:1" x14ac:dyDescent="0.2">
      <c r="A207" t="s">
        <v>6178</v>
      </c>
    </row>
    <row r="208" spans="1:1" x14ac:dyDescent="0.2">
      <c r="A208" t="s">
        <v>6179</v>
      </c>
    </row>
    <row r="209" spans="1:1" x14ac:dyDescent="0.2">
      <c r="A209" t="s">
        <v>7391</v>
      </c>
    </row>
    <row r="210" spans="1:1" x14ac:dyDescent="0.2">
      <c r="A210" t="s">
        <v>6180</v>
      </c>
    </row>
    <row r="211" spans="1:1" x14ac:dyDescent="0.2">
      <c r="A211" t="s">
        <v>6181</v>
      </c>
    </row>
    <row r="212" spans="1:1" x14ac:dyDescent="0.2">
      <c r="A212" t="s">
        <v>6182</v>
      </c>
    </row>
    <row r="213" spans="1:1" x14ac:dyDescent="0.2">
      <c r="A213" t="s">
        <v>6183</v>
      </c>
    </row>
    <row r="214" spans="1:1" x14ac:dyDescent="0.2">
      <c r="A214" t="s">
        <v>6184</v>
      </c>
    </row>
    <row r="215" spans="1:1" x14ac:dyDescent="0.2">
      <c r="A215" t="s">
        <v>6185</v>
      </c>
    </row>
    <row r="216" spans="1:1" x14ac:dyDescent="0.2">
      <c r="A216" t="s">
        <v>6186</v>
      </c>
    </row>
    <row r="217" spans="1:1" x14ac:dyDescent="0.2">
      <c r="A217" t="s">
        <v>6187</v>
      </c>
    </row>
    <row r="218" spans="1:1" x14ac:dyDescent="0.2">
      <c r="A218" t="s">
        <v>6188</v>
      </c>
    </row>
    <row r="219" spans="1:1" x14ac:dyDescent="0.2">
      <c r="A219" t="s">
        <v>6189</v>
      </c>
    </row>
    <row r="220" spans="1:1" x14ac:dyDescent="0.2">
      <c r="A220" t="s">
        <v>6190</v>
      </c>
    </row>
    <row r="221" spans="1:1" x14ac:dyDescent="0.2">
      <c r="A221" t="s">
        <v>6191</v>
      </c>
    </row>
    <row r="222" spans="1:1" x14ac:dyDescent="0.2">
      <c r="A222" t="s">
        <v>6192</v>
      </c>
    </row>
    <row r="223" spans="1:1" x14ac:dyDescent="0.2">
      <c r="A223" t="s">
        <v>6193</v>
      </c>
    </row>
    <row r="224" spans="1:1" x14ac:dyDescent="0.2">
      <c r="A224" t="s">
        <v>6194</v>
      </c>
    </row>
    <row r="225" spans="1:1" x14ac:dyDescent="0.2">
      <c r="A225" t="s">
        <v>6195</v>
      </c>
    </row>
    <row r="226" spans="1:1" x14ac:dyDescent="0.2">
      <c r="A226" t="s">
        <v>6196</v>
      </c>
    </row>
    <row r="227" spans="1:1" x14ac:dyDescent="0.2">
      <c r="A227" t="s">
        <v>6197</v>
      </c>
    </row>
    <row r="228" spans="1:1" x14ac:dyDescent="0.2">
      <c r="A228" t="s">
        <v>6198</v>
      </c>
    </row>
    <row r="229" spans="1:1" x14ac:dyDescent="0.2">
      <c r="A229" t="s">
        <v>6199</v>
      </c>
    </row>
    <row r="230" spans="1:1" x14ac:dyDescent="0.2">
      <c r="A230" t="s">
        <v>6200</v>
      </c>
    </row>
    <row r="231" spans="1:1" x14ac:dyDescent="0.2">
      <c r="A231" t="s">
        <v>6201</v>
      </c>
    </row>
    <row r="232" spans="1:1" x14ac:dyDescent="0.2">
      <c r="A232" t="s">
        <v>6202</v>
      </c>
    </row>
    <row r="233" spans="1:1" x14ac:dyDescent="0.2">
      <c r="A233" t="s">
        <v>6203</v>
      </c>
    </row>
    <row r="234" spans="1:1" x14ac:dyDescent="0.2">
      <c r="A234" t="s">
        <v>6204</v>
      </c>
    </row>
    <row r="235" spans="1:1" x14ac:dyDescent="0.2">
      <c r="A235" t="s">
        <v>6205</v>
      </c>
    </row>
    <row r="236" spans="1:1" x14ac:dyDescent="0.2">
      <c r="A236" t="s">
        <v>6206</v>
      </c>
    </row>
    <row r="237" spans="1:1" x14ac:dyDescent="0.2">
      <c r="A237" t="s">
        <v>6207</v>
      </c>
    </row>
    <row r="238" spans="1:1" x14ac:dyDescent="0.2">
      <c r="A238" t="s">
        <v>6208</v>
      </c>
    </row>
    <row r="239" spans="1:1" x14ac:dyDescent="0.2">
      <c r="A239" t="s">
        <v>6209</v>
      </c>
    </row>
    <row r="240" spans="1:1" x14ac:dyDescent="0.2">
      <c r="A240" t="s">
        <v>6210</v>
      </c>
    </row>
    <row r="241" spans="1:1" x14ac:dyDescent="0.2">
      <c r="A241" t="s">
        <v>6211</v>
      </c>
    </row>
    <row r="242" spans="1:1" x14ac:dyDescent="0.2">
      <c r="A242" t="s">
        <v>6212</v>
      </c>
    </row>
    <row r="243" spans="1:1" x14ac:dyDescent="0.2">
      <c r="A243" t="s">
        <v>6213</v>
      </c>
    </row>
    <row r="244" spans="1:1" x14ac:dyDescent="0.2">
      <c r="A244" t="s">
        <v>6214</v>
      </c>
    </row>
    <row r="245" spans="1:1" x14ac:dyDescent="0.2">
      <c r="A245" t="s">
        <v>6215</v>
      </c>
    </row>
    <row r="246" spans="1:1" x14ac:dyDescent="0.2">
      <c r="A246" t="s">
        <v>6216</v>
      </c>
    </row>
    <row r="247" spans="1:1" x14ac:dyDescent="0.2">
      <c r="A247" t="s">
        <v>6217</v>
      </c>
    </row>
    <row r="248" spans="1:1" x14ac:dyDescent="0.2">
      <c r="A248" t="s">
        <v>6218</v>
      </c>
    </row>
    <row r="249" spans="1:1" x14ac:dyDescent="0.2">
      <c r="A249" t="s">
        <v>6219</v>
      </c>
    </row>
    <row r="250" spans="1:1" x14ac:dyDescent="0.2">
      <c r="A250" t="s">
        <v>6220</v>
      </c>
    </row>
    <row r="251" spans="1:1" x14ac:dyDescent="0.2">
      <c r="A251" t="s">
        <v>6221</v>
      </c>
    </row>
    <row r="252" spans="1:1" x14ac:dyDescent="0.2">
      <c r="A252" t="s">
        <v>6222</v>
      </c>
    </row>
    <row r="253" spans="1:1" x14ac:dyDescent="0.2">
      <c r="A253" t="s">
        <v>6223</v>
      </c>
    </row>
    <row r="254" spans="1:1" x14ac:dyDescent="0.2">
      <c r="A254" t="s">
        <v>6224</v>
      </c>
    </row>
    <row r="255" spans="1:1" x14ac:dyDescent="0.2">
      <c r="A255" t="s">
        <v>6225</v>
      </c>
    </row>
    <row r="256" spans="1:1" x14ac:dyDescent="0.2">
      <c r="A256" t="s">
        <v>6226</v>
      </c>
    </row>
    <row r="257" spans="1:1" x14ac:dyDescent="0.2">
      <c r="A257" t="s">
        <v>6227</v>
      </c>
    </row>
    <row r="258" spans="1:1" x14ac:dyDescent="0.2">
      <c r="A258" t="s">
        <v>6228</v>
      </c>
    </row>
    <row r="259" spans="1:1" x14ac:dyDescent="0.2">
      <c r="A259" t="s">
        <v>6229</v>
      </c>
    </row>
    <row r="260" spans="1:1" x14ac:dyDescent="0.2">
      <c r="A260" t="s">
        <v>6230</v>
      </c>
    </row>
    <row r="261" spans="1:1" x14ac:dyDescent="0.2">
      <c r="A261" t="s">
        <v>6231</v>
      </c>
    </row>
    <row r="262" spans="1:1" x14ac:dyDescent="0.2">
      <c r="A262" t="s">
        <v>6232</v>
      </c>
    </row>
    <row r="263" spans="1:1" x14ac:dyDescent="0.2">
      <c r="A263" t="s">
        <v>6233</v>
      </c>
    </row>
    <row r="264" spans="1:1" x14ac:dyDescent="0.2">
      <c r="A264" t="s">
        <v>6234</v>
      </c>
    </row>
    <row r="265" spans="1:1" x14ac:dyDescent="0.2">
      <c r="A265" t="s">
        <v>6235</v>
      </c>
    </row>
    <row r="266" spans="1:1" x14ac:dyDescent="0.2">
      <c r="A266" t="s">
        <v>6236</v>
      </c>
    </row>
    <row r="267" spans="1:1" x14ac:dyDescent="0.2">
      <c r="A267" t="s">
        <v>6237</v>
      </c>
    </row>
    <row r="268" spans="1:1" x14ac:dyDescent="0.2">
      <c r="A268" t="s">
        <v>6238</v>
      </c>
    </row>
    <row r="269" spans="1:1" x14ac:dyDescent="0.2">
      <c r="A269" t="s">
        <v>6239</v>
      </c>
    </row>
    <row r="270" spans="1:1" x14ac:dyDescent="0.2">
      <c r="A270" t="s">
        <v>6240</v>
      </c>
    </row>
    <row r="271" spans="1:1" x14ac:dyDescent="0.2">
      <c r="A271" t="s">
        <v>6241</v>
      </c>
    </row>
    <row r="272" spans="1:1" x14ac:dyDescent="0.2">
      <c r="A272" t="s">
        <v>6242</v>
      </c>
    </row>
    <row r="273" spans="1:1" x14ac:dyDescent="0.2">
      <c r="A273" t="s">
        <v>6243</v>
      </c>
    </row>
    <row r="274" spans="1:1" x14ac:dyDescent="0.2">
      <c r="A274" t="s">
        <v>6244</v>
      </c>
    </row>
    <row r="275" spans="1:1" x14ac:dyDescent="0.2">
      <c r="A275" t="s">
        <v>6245</v>
      </c>
    </row>
    <row r="276" spans="1:1" x14ac:dyDescent="0.2">
      <c r="A276" t="s">
        <v>6246</v>
      </c>
    </row>
    <row r="277" spans="1:1" x14ac:dyDescent="0.2">
      <c r="A277" t="s">
        <v>6247</v>
      </c>
    </row>
    <row r="278" spans="1:1" x14ac:dyDescent="0.2">
      <c r="A278" t="s">
        <v>6248</v>
      </c>
    </row>
    <row r="279" spans="1:1" x14ac:dyDescent="0.2">
      <c r="A279" t="s">
        <v>6249</v>
      </c>
    </row>
    <row r="280" spans="1:1" x14ac:dyDescent="0.2">
      <c r="A280" t="s">
        <v>6250</v>
      </c>
    </row>
    <row r="281" spans="1:1" x14ac:dyDescent="0.2">
      <c r="A281" t="s">
        <v>6251</v>
      </c>
    </row>
    <row r="282" spans="1:1" x14ac:dyDescent="0.2">
      <c r="A282" t="s">
        <v>6252</v>
      </c>
    </row>
    <row r="283" spans="1:1" x14ac:dyDescent="0.2">
      <c r="A283" t="s">
        <v>6253</v>
      </c>
    </row>
    <row r="284" spans="1:1" x14ac:dyDescent="0.2">
      <c r="A284" t="s">
        <v>6254</v>
      </c>
    </row>
    <row r="285" spans="1:1" x14ac:dyDescent="0.2">
      <c r="A285" t="s">
        <v>6255</v>
      </c>
    </row>
    <row r="286" spans="1:1" x14ac:dyDescent="0.2">
      <c r="A286" t="s">
        <v>6256</v>
      </c>
    </row>
    <row r="287" spans="1:1" x14ac:dyDescent="0.2">
      <c r="A287" t="s">
        <v>6257</v>
      </c>
    </row>
    <row r="288" spans="1:1" x14ac:dyDescent="0.2">
      <c r="A288" t="s">
        <v>6258</v>
      </c>
    </row>
    <row r="289" spans="1:1" x14ac:dyDescent="0.2">
      <c r="A289" t="s">
        <v>6259</v>
      </c>
    </row>
    <row r="290" spans="1:1" x14ac:dyDescent="0.2">
      <c r="A290" t="s">
        <v>6260</v>
      </c>
    </row>
    <row r="291" spans="1:1" x14ac:dyDescent="0.2">
      <c r="A291" t="s">
        <v>6261</v>
      </c>
    </row>
    <row r="292" spans="1:1" x14ac:dyDescent="0.2">
      <c r="A292" t="s">
        <v>6262</v>
      </c>
    </row>
    <row r="293" spans="1:1" x14ac:dyDescent="0.2">
      <c r="A293" t="s">
        <v>6263</v>
      </c>
    </row>
    <row r="294" spans="1:1" x14ac:dyDescent="0.2">
      <c r="A294" t="s">
        <v>6264</v>
      </c>
    </row>
    <row r="295" spans="1:1" x14ac:dyDescent="0.2">
      <c r="A295" t="s">
        <v>6265</v>
      </c>
    </row>
    <row r="296" spans="1:1" x14ac:dyDescent="0.2">
      <c r="A296" t="s">
        <v>6266</v>
      </c>
    </row>
    <row r="297" spans="1:1" x14ac:dyDescent="0.2">
      <c r="A297" t="s">
        <v>6267</v>
      </c>
    </row>
    <row r="298" spans="1:1" x14ac:dyDescent="0.2">
      <c r="A298" t="s">
        <v>6268</v>
      </c>
    </row>
    <row r="299" spans="1:1" x14ac:dyDescent="0.2">
      <c r="A299" t="s">
        <v>6269</v>
      </c>
    </row>
    <row r="300" spans="1:1" x14ac:dyDescent="0.2">
      <c r="A300" t="s">
        <v>6270</v>
      </c>
    </row>
    <row r="301" spans="1:1" x14ac:dyDescent="0.2">
      <c r="A301" t="s">
        <v>6271</v>
      </c>
    </row>
    <row r="302" spans="1:1" x14ac:dyDescent="0.2">
      <c r="A302" t="s">
        <v>6272</v>
      </c>
    </row>
    <row r="303" spans="1:1" x14ac:dyDescent="0.2">
      <c r="A303" t="s">
        <v>6273</v>
      </c>
    </row>
    <row r="304" spans="1:1" x14ac:dyDescent="0.2">
      <c r="A304" t="s">
        <v>6274</v>
      </c>
    </row>
    <row r="305" spans="1:1" x14ac:dyDescent="0.2">
      <c r="A305" t="s">
        <v>6275</v>
      </c>
    </row>
    <row r="306" spans="1:1" x14ac:dyDescent="0.2">
      <c r="A306" t="s">
        <v>6276</v>
      </c>
    </row>
    <row r="307" spans="1:1" x14ac:dyDescent="0.2">
      <c r="A307" t="s">
        <v>6277</v>
      </c>
    </row>
    <row r="308" spans="1:1" x14ac:dyDescent="0.2">
      <c r="A308" t="s">
        <v>6278</v>
      </c>
    </row>
    <row r="309" spans="1:1" x14ac:dyDescent="0.2">
      <c r="A309" t="s">
        <v>6279</v>
      </c>
    </row>
    <row r="310" spans="1:1" x14ac:dyDescent="0.2">
      <c r="A310" t="s">
        <v>6280</v>
      </c>
    </row>
    <row r="311" spans="1:1" x14ac:dyDescent="0.2">
      <c r="A311" t="s">
        <v>6281</v>
      </c>
    </row>
    <row r="312" spans="1:1" x14ac:dyDescent="0.2">
      <c r="A312" t="s">
        <v>6282</v>
      </c>
    </row>
    <row r="313" spans="1:1" x14ac:dyDescent="0.2">
      <c r="A313" t="s">
        <v>6283</v>
      </c>
    </row>
    <row r="314" spans="1:1" x14ac:dyDescent="0.2">
      <c r="A314" t="s">
        <v>6284</v>
      </c>
    </row>
    <row r="315" spans="1:1" x14ac:dyDescent="0.2">
      <c r="A315" t="s">
        <v>6285</v>
      </c>
    </row>
    <row r="316" spans="1:1" x14ac:dyDescent="0.2">
      <c r="A316" t="s">
        <v>6286</v>
      </c>
    </row>
    <row r="317" spans="1:1" x14ac:dyDescent="0.2">
      <c r="A317" t="s">
        <v>6287</v>
      </c>
    </row>
    <row r="318" spans="1:1" x14ac:dyDescent="0.2">
      <c r="A318" t="s">
        <v>6288</v>
      </c>
    </row>
    <row r="319" spans="1:1" x14ac:dyDescent="0.2">
      <c r="A319" t="s">
        <v>6289</v>
      </c>
    </row>
    <row r="320" spans="1:1" x14ac:dyDescent="0.2">
      <c r="A320" t="s">
        <v>6290</v>
      </c>
    </row>
    <row r="321" spans="1:1" x14ac:dyDescent="0.2">
      <c r="A321" t="s">
        <v>6291</v>
      </c>
    </row>
    <row r="322" spans="1:1" x14ac:dyDescent="0.2">
      <c r="A322" t="s">
        <v>6292</v>
      </c>
    </row>
    <row r="323" spans="1:1" x14ac:dyDescent="0.2">
      <c r="A323" t="s">
        <v>6293</v>
      </c>
    </row>
    <row r="324" spans="1:1" x14ac:dyDescent="0.2">
      <c r="A324" t="s">
        <v>6294</v>
      </c>
    </row>
    <row r="325" spans="1:1" x14ac:dyDescent="0.2">
      <c r="A325" t="s">
        <v>6295</v>
      </c>
    </row>
    <row r="326" spans="1:1" x14ac:dyDescent="0.2">
      <c r="A326" t="s">
        <v>6296</v>
      </c>
    </row>
    <row r="327" spans="1:1" x14ac:dyDescent="0.2">
      <c r="A327" t="s">
        <v>6297</v>
      </c>
    </row>
    <row r="328" spans="1:1" x14ac:dyDescent="0.2">
      <c r="A328" t="s">
        <v>6298</v>
      </c>
    </row>
    <row r="329" spans="1:1" x14ac:dyDescent="0.2">
      <c r="A329" t="s">
        <v>6299</v>
      </c>
    </row>
    <row r="330" spans="1:1" x14ac:dyDescent="0.2">
      <c r="A330" t="s">
        <v>6300</v>
      </c>
    </row>
    <row r="331" spans="1:1" x14ac:dyDescent="0.2">
      <c r="A331" t="s">
        <v>6301</v>
      </c>
    </row>
    <row r="332" spans="1:1" x14ac:dyDescent="0.2">
      <c r="A332" t="s">
        <v>6302</v>
      </c>
    </row>
    <row r="333" spans="1:1" x14ac:dyDescent="0.2">
      <c r="A333" t="s">
        <v>6303</v>
      </c>
    </row>
    <row r="334" spans="1:1" x14ac:dyDescent="0.2">
      <c r="A334" t="s">
        <v>6304</v>
      </c>
    </row>
    <row r="335" spans="1:1" x14ac:dyDescent="0.2">
      <c r="A335" t="s">
        <v>6305</v>
      </c>
    </row>
    <row r="336" spans="1:1" x14ac:dyDescent="0.2">
      <c r="A336" t="s">
        <v>6306</v>
      </c>
    </row>
    <row r="337" spans="1:1" x14ac:dyDescent="0.2">
      <c r="A337" t="s">
        <v>6307</v>
      </c>
    </row>
    <row r="338" spans="1:1" x14ac:dyDescent="0.2">
      <c r="A338" t="s">
        <v>6308</v>
      </c>
    </row>
    <row r="339" spans="1:1" x14ac:dyDescent="0.2">
      <c r="A339" t="s">
        <v>6309</v>
      </c>
    </row>
    <row r="340" spans="1:1" x14ac:dyDescent="0.2">
      <c r="A340" t="s">
        <v>6310</v>
      </c>
    </row>
    <row r="341" spans="1:1" x14ac:dyDescent="0.2">
      <c r="A341" t="s">
        <v>6311</v>
      </c>
    </row>
    <row r="342" spans="1:1" x14ac:dyDescent="0.2">
      <c r="A342" t="s">
        <v>6312</v>
      </c>
    </row>
    <row r="343" spans="1:1" x14ac:dyDescent="0.2">
      <c r="A343" t="s">
        <v>6313</v>
      </c>
    </row>
    <row r="344" spans="1:1" x14ac:dyDescent="0.2">
      <c r="A344" t="s">
        <v>6314</v>
      </c>
    </row>
    <row r="345" spans="1:1" x14ac:dyDescent="0.2">
      <c r="A345" t="s">
        <v>6315</v>
      </c>
    </row>
    <row r="346" spans="1:1" x14ac:dyDescent="0.2">
      <c r="A346" t="s">
        <v>6316</v>
      </c>
    </row>
    <row r="347" spans="1:1" x14ac:dyDescent="0.2">
      <c r="A347" t="s">
        <v>6317</v>
      </c>
    </row>
    <row r="348" spans="1:1" x14ac:dyDescent="0.2">
      <c r="A348" t="s">
        <v>6318</v>
      </c>
    </row>
    <row r="349" spans="1:1" x14ac:dyDescent="0.2">
      <c r="A349" t="s">
        <v>6319</v>
      </c>
    </row>
    <row r="350" spans="1:1" x14ac:dyDescent="0.2">
      <c r="A350" t="s">
        <v>6320</v>
      </c>
    </row>
    <row r="351" spans="1:1" x14ac:dyDescent="0.2">
      <c r="A351" t="s">
        <v>6321</v>
      </c>
    </row>
    <row r="352" spans="1:1" x14ac:dyDescent="0.2">
      <c r="A352" t="s">
        <v>6322</v>
      </c>
    </row>
    <row r="353" spans="1:1" x14ac:dyDescent="0.2">
      <c r="A353" t="s">
        <v>6323</v>
      </c>
    </row>
    <row r="354" spans="1:1" x14ac:dyDescent="0.2">
      <c r="A354" t="s">
        <v>6324</v>
      </c>
    </row>
    <row r="355" spans="1:1" x14ac:dyDescent="0.2">
      <c r="A355" t="s">
        <v>6325</v>
      </c>
    </row>
    <row r="356" spans="1:1" x14ac:dyDescent="0.2">
      <c r="A356" t="s">
        <v>6326</v>
      </c>
    </row>
    <row r="357" spans="1:1" x14ac:dyDescent="0.2">
      <c r="A357" t="s">
        <v>6327</v>
      </c>
    </row>
    <row r="358" spans="1:1" x14ac:dyDescent="0.2">
      <c r="A358" t="s">
        <v>6328</v>
      </c>
    </row>
    <row r="359" spans="1:1" x14ac:dyDescent="0.2">
      <c r="A359" t="s">
        <v>6329</v>
      </c>
    </row>
    <row r="360" spans="1:1" x14ac:dyDescent="0.2">
      <c r="A360" t="s">
        <v>6330</v>
      </c>
    </row>
    <row r="361" spans="1:1" x14ac:dyDescent="0.2">
      <c r="A361" t="s">
        <v>6331</v>
      </c>
    </row>
    <row r="362" spans="1:1" x14ac:dyDescent="0.2">
      <c r="A362" t="s">
        <v>6332</v>
      </c>
    </row>
    <row r="363" spans="1:1" x14ac:dyDescent="0.2">
      <c r="A363" t="s">
        <v>6333</v>
      </c>
    </row>
    <row r="364" spans="1:1" x14ac:dyDescent="0.2">
      <c r="A364" t="s">
        <v>6334</v>
      </c>
    </row>
    <row r="365" spans="1:1" x14ac:dyDescent="0.2">
      <c r="A365" t="s">
        <v>6335</v>
      </c>
    </row>
    <row r="366" spans="1:1" x14ac:dyDescent="0.2">
      <c r="A366" t="s">
        <v>6336</v>
      </c>
    </row>
    <row r="367" spans="1:1" x14ac:dyDescent="0.2">
      <c r="A367" t="s">
        <v>6337</v>
      </c>
    </row>
    <row r="368" spans="1:1" x14ac:dyDescent="0.2">
      <c r="A368" t="s">
        <v>6338</v>
      </c>
    </row>
    <row r="369" spans="1:1" x14ac:dyDescent="0.2">
      <c r="A369" t="s">
        <v>6339</v>
      </c>
    </row>
    <row r="370" spans="1:1" x14ac:dyDescent="0.2">
      <c r="A370" t="s">
        <v>6340</v>
      </c>
    </row>
    <row r="371" spans="1:1" x14ac:dyDescent="0.2">
      <c r="A371" t="s">
        <v>6341</v>
      </c>
    </row>
    <row r="372" spans="1:1" x14ac:dyDescent="0.2">
      <c r="A372" t="s">
        <v>6342</v>
      </c>
    </row>
    <row r="373" spans="1:1" x14ac:dyDescent="0.2">
      <c r="A373" t="s">
        <v>6343</v>
      </c>
    </row>
    <row r="374" spans="1:1" x14ac:dyDescent="0.2">
      <c r="A374" t="s">
        <v>6344</v>
      </c>
    </row>
    <row r="375" spans="1:1" x14ac:dyDescent="0.2">
      <c r="A375" t="s">
        <v>6345</v>
      </c>
    </row>
    <row r="376" spans="1:1" x14ac:dyDescent="0.2">
      <c r="A376" t="s">
        <v>6346</v>
      </c>
    </row>
    <row r="377" spans="1:1" x14ac:dyDescent="0.2">
      <c r="A377" t="s">
        <v>6347</v>
      </c>
    </row>
    <row r="378" spans="1:1" x14ac:dyDescent="0.2">
      <c r="A378" t="s">
        <v>6348</v>
      </c>
    </row>
    <row r="379" spans="1:1" x14ac:dyDescent="0.2">
      <c r="A379" t="s">
        <v>6349</v>
      </c>
    </row>
    <row r="380" spans="1:1" x14ac:dyDescent="0.2">
      <c r="A380" t="s">
        <v>6350</v>
      </c>
    </row>
    <row r="381" spans="1:1" x14ac:dyDescent="0.2">
      <c r="A381" t="s">
        <v>6351</v>
      </c>
    </row>
    <row r="382" spans="1:1" x14ac:dyDescent="0.2">
      <c r="A382" t="s">
        <v>6352</v>
      </c>
    </row>
    <row r="383" spans="1:1" x14ac:dyDescent="0.2">
      <c r="A383" t="s">
        <v>6353</v>
      </c>
    </row>
    <row r="384" spans="1:1" x14ac:dyDescent="0.2">
      <c r="A384" t="s">
        <v>6354</v>
      </c>
    </row>
    <row r="385" spans="1:1" x14ac:dyDescent="0.2">
      <c r="A385" t="s">
        <v>6355</v>
      </c>
    </row>
    <row r="386" spans="1:1" x14ac:dyDescent="0.2">
      <c r="A386" t="s">
        <v>6356</v>
      </c>
    </row>
    <row r="387" spans="1:1" x14ac:dyDescent="0.2">
      <c r="A387" t="s">
        <v>6357</v>
      </c>
    </row>
    <row r="388" spans="1:1" x14ac:dyDescent="0.2">
      <c r="A388" t="s">
        <v>6358</v>
      </c>
    </row>
    <row r="389" spans="1:1" x14ac:dyDescent="0.2">
      <c r="A389" t="s">
        <v>6359</v>
      </c>
    </row>
    <row r="390" spans="1:1" x14ac:dyDescent="0.2">
      <c r="A390" t="s">
        <v>6360</v>
      </c>
    </row>
    <row r="391" spans="1:1" x14ac:dyDescent="0.2">
      <c r="A391" t="s">
        <v>6361</v>
      </c>
    </row>
    <row r="392" spans="1:1" x14ac:dyDescent="0.2">
      <c r="A392" t="s">
        <v>6362</v>
      </c>
    </row>
    <row r="393" spans="1:1" x14ac:dyDescent="0.2">
      <c r="A393" t="s">
        <v>6363</v>
      </c>
    </row>
    <row r="394" spans="1:1" x14ac:dyDescent="0.2">
      <c r="A394" t="s">
        <v>6364</v>
      </c>
    </row>
    <row r="395" spans="1:1" x14ac:dyDescent="0.2">
      <c r="A395" t="s">
        <v>6365</v>
      </c>
    </row>
    <row r="396" spans="1:1" x14ac:dyDescent="0.2">
      <c r="A396" t="s">
        <v>6366</v>
      </c>
    </row>
    <row r="397" spans="1:1" x14ac:dyDescent="0.2">
      <c r="A397" t="s">
        <v>6367</v>
      </c>
    </row>
    <row r="398" spans="1:1" x14ac:dyDescent="0.2">
      <c r="A398" t="s">
        <v>6368</v>
      </c>
    </row>
    <row r="399" spans="1:1" x14ac:dyDescent="0.2">
      <c r="A399" t="s">
        <v>6369</v>
      </c>
    </row>
    <row r="400" spans="1:1" x14ac:dyDescent="0.2">
      <c r="A400" t="s">
        <v>6370</v>
      </c>
    </row>
    <row r="401" spans="1:1" x14ac:dyDescent="0.2">
      <c r="A401" t="s">
        <v>6371</v>
      </c>
    </row>
    <row r="402" spans="1:1" x14ac:dyDescent="0.2">
      <c r="A402" t="s">
        <v>6372</v>
      </c>
    </row>
    <row r="403" spans="1:1" x14ac:dyDescent="0.2">
      <c r="A403" t="s">
        <v>6373</v>
      </c>
    </row>
    <row r="404" spans="1:1" x14ac:dyDescent="0.2">
      <c r="A404" t="s">
        <v>6374</v>
      </c>
    </row>
    <row r="405" spans="1:1" x14ac:dyDescent="0.2">
      <c r="A405" t="s">
        <v>6375</v>
      </c>
    </row>
    <row r="406" spans="1:1" x14ac:dyDescent="0.2">
      <c r="A406" t="s">
        <v>6376</v>
      </c>
    </row>
    <row r="407" spans="1:1" x14ac:dyDescent="0.2">
      <c r="A407" t="s">
        <v>6377</v>
      </c>
    </row>
    <row r="408" spans="1:1" x14ac:dyDescent="0.2">
      <c r="A408" t="s">
        <v>6378</v>
      </c>
    </row>
    <row r="409" spans="1:1" x14ac:dyDescent="0.2">
      <c r="A409" t="s">
        <v>6379</v>
      </c>
    </row>
    <row r="410" spans="1:1" x14ac:dyDescent="0.2">
      <c r="A410" t="s">
        <v>6380</v>
      </c>
    </row>
    <row r="411" spans="1:1" x14ac:dyDescent="0.2">
      <c r="A411" t="s">
        <v>6381</v>
      </c>
    </row>
    <row r="412" spans="1:1" x14ac:dyDescent="0.2">
      <c r="A412" t="s">
        <v>6382</v>
      </c>
    </row>
    <row r="413" spans="1:1" x14ac:dyDescent="0.2">
      <c r="A413" t="s">
        <v>7392</v>
      </c>
    </row>
    <row r="414" spans="1:1" x14ac:dyDescent="0.2">
      <c r="A414" t="s">
        <v>6383</v>
      </c>
    </row>
    <row r="415" spans="1:1" x14ac:dyDescent="0.2">
      <c r="A415" t="s">
        <v>6384</v>
      </c>
    </row>
    <row r="416" spans="1:1" x14ac:dyDescent="0.2">
      <c r="A416" t="s">
        <v>6385</v>
      </c>
    </row>
    <row r="417" spans="1:1" x14ac:dyDescent="0.2">
      <c r="A417" t="s">
        <v>6386</v>
      </c>
    </row>
    <row r="418" spans="1:1" x14ac:dyDescent="0.2">
      <c r="A418" t="s">
        <v>6387</v>
      </c>
    </row>
    <row r="419" spans="1:1" x14ac:dyDescent="0.2">
      <c r="A419" t="s">
        <v>6388</v>
      </c>
    </row>
    <row r="420" spans="1:1" x14ac:dyDescent="0.2">
      <c r="A420" t="s">
        <v>6389</v>
      </c>
    </row>
    <row r="421" spans="1:1" x14ac:dyDescent="0.2">
      <c r="A421" t="s">
        <v>6390</v>
      </c>
    </row>
    <row r="422" spans="1:1" x14ac:dyDescent="0.2">
      <c r="A422" t="s">
        <v>6391</v>
      </c>
    </row>
    <row r="423" spans="1:1" x14ac:dyDescent="0.2">
      <c r="A423" t="s">
        <v>6392</v>
      </c>
    </row>
    <row r="424" spans="1:1" x14ac:dyDescent="0.2">
      <c r="A424" t="s">
        <v>6393</v>
      </c>
    </row>
    <row r="425" spans="1:1" x14ac:dyDescent="0.2">
      <c r="A425" t="s">
        <v>6394</v>
      </c>
    </row>
    <row r="426" spans="1:1" x14ac:dyDescent="0.2">
      <c r="A426" t="s">
        <v>6395</v>
      </c>
    </row>
    <row r="427" spans="1:1" x14ac:dyDescent="0.2">
      <c r="A427" t="s">
        <v>6396</v>
      </c>
    </row>
    <row r="428" spans="1:1" x14ac:dyDescent="0.2">
      <c r="A428" t="s">
        <v>6397</v>
      </c>
    </row>
    <row r="429" spans="1:1" x14ac:dyDescent="0.2">
      <c r="A429" t="s">
        <v>6398</v>
      </c>
    </row>
    <row r="430" spans="1:1" x14ac:dyDescent="0.2">
      <c r="A430" t="s">
        <v>6399</v>
      </c>
    </row>
    <row r="431" spans="1:1" x14ac:dyDescent="0.2">
      <c r="A431" t="s">
        <v>6400</v>
      </c>
    </row>
    <row r="432" spans="1:1" x14ac:dyDescent="0.2">
      <c r="A432" t="s">
        <v>6401</v>
      </c>
    </row>
    <row r="433" spans="1:1" x14ac:dyDescent="0.2">
      <c r="A433" t="s">
        <v>6402</v>
      </c>
    </row>
    <row r="434" spans="1:1" x14ac:dyDescent="0.2">
      <c r="A434" t="s">
        <v>6403</v>
      </c>
    </row>
    <row r="435" spans="1:1" x14ac:dyDescent="0.2">
      <c r="A435" t="s">
        <v>6404</v>
      </c>
    </row>
    <row r="436" spans="1:1" x14ac:dyDescent="0.2">
      <c r="A436" t="s">
        <v>6405</v>
      </c>
    </row>
    <row r="437" spans="1:1" x14ac:dyDescent="0.2">
      <c r="A437" t="s">
        <v>6406</v>
      </c>
    </row>
    <row r="438" spans="1:1" x14ac:dyDescent="0.2">
      <c r="A438" t="s">
        <v>6407</v>
      </c>
    </row>
    <row r="439" spans="1:1" x14ac:dyDescent="0.2">
      <c r="A439" t="s">
        <v>6408</v>
      </c>
    </row>
    <row r="440" spans="1:1" x14ac:dyDescent="0.2">
      <c r="A440" t="s">
        <v>6409</v>
      </c>
    </row>
    <row r="441" spans="1:1" x14ac:dyDescent="0.2">
      <c r="A441" t="s">
        <v>6410</v>
      </c>
    </row>
    <row r="442" spans="1:1" x14ac:dyDescent="0.2">
      <c r="A442" t="s">
        <v>6411</v>
      </c>
    </row>
    <row r="443" spans="1:1" x14ac:dyDescent="0.2">
      <c r="A443" t="s">
        <v>6412</v>
      </c>
    </row>
    <row r="444" spans="1:1" x14ac:dyDescent="0.2">
      <c r="A444" t="s">
        <v>6413</v>
      </c>
    </row>
    <row r="445" spans="1:1" x14ac:dyDescent="0.2">
      <c r="A445" t="s">
        <v>6414</v>
      </c>
    </row>
    <row r="446" spans="1:1" x14ac:dyDescent="0.2">
      <c r="A446" t="s">
        <v>6415</v>
      </c>
    </row>
    <row r="447" spans="1:1" x14ac:dyDescent="0.2">
      <c r="A447" t="s">
        <v>6416</v>
      </c>
    </row>
    <row r="448" spans="1:1" x14ac:dyDescent="0.2">
      <c r="A448" t="s">
        <v>6417</v>
      </c>
    </row>
    <row r="449" spans="1:1" x14ac:dyDescent="0.2">
      <c r="A449" t="s">
        <v>6418</v>
      </c>
    </row>
    <row r="450" spans="1:1" x14ac:dyDescent="0.2">
      <c r="A450" t="s">
        <v>7393</v>
      </c>
    </row>
    <row r="451" spans="1:1" x14ac:dyDescent="0.2">
      <c r="A451" t="s">
        <v>6419</v>
      </c>
    </row>
    <row r="452" spans="1:1" x14ac:dyDescent="0.2">
      <c r="A452" t="s">
        <v>6420</v>
      </c>
    </row>
    <row r="453" spans="1:1" x14ac:dyDescent="0.2">
      <c r="A453" t="s">
        <v>6421</v>
      </c>
    </row>
    <row r="454" spans="1:1" x14ac:dyDescent="0.2">
      <c r="A454" t="s">
        <v>6422</v>
      </c>
    </row>
    <row r="455" spans="1:1" x14ac:dyDescent="0.2">
      <c r="A455" t="s">
        <v>6423</v>
      </c>
    </row>
    <row r="456" spans="1:1" x14ac:dyDescent="0.2">
      <c r="A456" t="s">
        <v>6424</v>
      </c>
    </row>
    <row r="457" spans="1:1" x14ac:dyDescent="0.2">
      <c r="A457" t="s">
        <v>6425</v>
      </c>
    </row>
    <row r="458" spans="1:1" x14ac:dyDescent="0.2">
      <c r="A458" t="s">
        <v>6426</v>
      </c>
    </row>
    <row r="459" spans="1:1" x14ac:dyDescent="0.2">
      <c r="A459" t="s">
        <v>6427</v>
      </c>
    </row>
    <row r="460" spans="1:1" x14ac:dyDescent="0.2">
      <c r="A460" t="s">
        <v>6428</v>
      </c>
    </row>
    <row r="461" spans="1:1" x14ac:dyDescent="0.2">
      <c r="A461" t="s">
        <v>6429</v>
      </c>
    </row>
    <row r="462" spans="1:1" x14ac:dyDescent="0.2">
      <c r="A462" t="s">
        <v>6430</v>
      </c>
    </row>
    <row r="463" spans="1:1" x14ac:dyDescent="0.2">
      <c r="A463" t="s">
        <v>6431</v>
      </c>
    </row>
    <row r="464" spans="1:1" x14ac:dyDescent="0.2">
      <c r="A464" t="s">
        <v>6432</v>
      </c>
    </row>
    <row r="465" spans="1:1" x14ac:dyDescent="0.2">
      <c r="A465" t="s">
        <v>6433</v>
      </c>
    </row>
    <row r="466" spans="1:1" x14ac:dyDescent="0.2">
      <c r="A466" t="s">
        <v>6434</v>
      </c>
    </row>
    <row r="467" spans="1:1" x14ac:dyDescent="0.2">
      <c r="A467" t="s">
        <v>6435</v>
      </c>
    </row>
    <row r="468" spans="1:1" x14ac:dyDescent="0.2">
      <c r="A468" t="s">
        <v>6436</v>
      </c>
    </row>
    <row r="469" spans="1:1" x14ac:dyDescent="0.2">
      <c r="A469" t="s">
        <v>6437</v>
      </c>
    </row>
    <row r="470" spans="1:1" x14ac:dyDescent="0.2">
      <c r="A470" t="s">
        <v>6438</v>
      </c>
    </row>
    <row r="471" spans="1:1" x14ac:dyDescent="0.2">
      <c r="A471" t="s">
        <v>6439</v>
      </c>
    </row>
    <row r="472" spans="1:1" x14ac:dyDescent="0.2">
      <c r="A472" t="s">
        <v>6440</v>
      </c>
    </row>
    <row r="473" spans="1:1" x14ac:dyDescent="0.2">
      <c r="A473" t="s">
        <v>6441</v>
      </c>
    </row>
    <row r="474" spans="1:1" x14ac:dyDescent="0.2">
      <c r="A474" t="s">
        <v>6442</v>
      </c>
    </row>
    <row r="475" spans="1:1" x14ac:dyDescent="0.2">
      <c r="A475" t="s">
        <v>6443</v>
      </c>
    </row>
    <row r="476" spans="1:1" x14ac:dyDescent="0.2">
      <c r="A476" t="s">
        <v>6444</v>
      </c>
    </row>
    <row r="477" spans="1:1" x14ac:dyDescent="0.2">
      <c r="A477" t="s">
        <v>6445</v>
      </c>
    </row>
    <row r="478" spans="1:1" x14ac:dyDescent="0.2">
      <c r="A478" t="s">
        <v>6446</v>
      </c>
    </row>
    <row r="479" spans="1:1" x14ac:dyDescent="0.2">
      <c r="A479" t="s">
        <v>6447</v>
      </c>
    </row>
    <row r="480" spans="1:1" x14ac:dyDescent="0.2">
      <c r="A480" t="s">
        <v>6448</v>
      </c>
    </row>
    <row r="481" spans="1:1" x14ac:dyDescent="0.2">
      <c r="A481" t="s">
        <v>6449</v>
      </c>
    </row>
    <row r="482" spans="1:1" x14ac:dyDescent="0.2">
      <c r="A482" t="s">
        <v>6450</v>
      </c>
    </row>
    <row r="483" spans="1:1" x14ac:dyDescent="0.2">
      <c r="A483" t="s">
        <v>6451</v>
      </c>
    </row>
    <row r="484" spans="1:1" x14ac:dyDescent="0.2">
      <c r="A484" t="s">
        <v>6452</v>
      </c>
    </row>
    <row r="485" spans="1:1" x14ac:dyDescent="0.2">
      <c r="A485" t="s">
        <v>6453</v>
      </c>
    </row>
    <row r="486" spans="1:1" x14ac:dyDescent="0.2">
      <c r="A486" t="s">
        <v>6454</v>
      </c>
    </row>
    <row r="487" spans="1:1" x14ac:dyDescent="0.2">
      <c r="A487" t="s">
        <v>6455</v>
      </c>
    </row>
    <row r="488" spans="1:1" x14ac:dyDescent="0.2">
      <c r="A488" t="s">
        <v>6456</v>
      </c>
    </row>
    <row r="489" spans="1:1" x14ac:dyDescent="0.2">
      <c r="A489" t="s">
        <v>6457</v>
      </c>
    </row>
    <row r="490" spans="1:1" x14ac:dyDescent="0.2">
      <c r="A490" t="s">
        <v>6458</v>
      </c>
    </row>
    <row r="491" spans="1:1" x14ac:dyDescent="0.2">
      <c r="A491" t="s">
        <v>6459</v>
      </c>
    </row>
    <row r="492" spans="1:1" x14ac:dyDescent="0.2">
      <c r="A492" t="s">
        <v>6460</v>
      </c>
    </row>
    <row r="493" spans="1:1" x14ac:dyDescent="0.2">
      <c r="A493" t="s">
        <v>6461</v>
      </c>
    </row>
    <row r="494" spans="1:1" x14ac:dyDescent="0.2">
      <c r="A494" t="s">
        <v>6462</v>
      </c>
    </row>
    <row r="495" spans="1:1" x14ac:dyDescent="0.2">
      <c r="A495" t="s">
        <v>6463</v>
      </c>
    </row>
    <row r="496" spans="1:1" x14ac:dyDescent="0.2">
      <c r="A496" t="s">
        <v>6464</v>
      </c>
    </row>
    <row r="497" spans="1:1" x14ac:dyDescent="0.2">
      <c r="A497" t="s">
        <v>6465</v>
      </c>
    </row>
    <row r="498" spans="1:1" x14ac:dyDescent="0.2">
      <c r="A498" t="s">
        <v>6466</v>
      </c>
    </row>
    <row r="499" spans="1:1" x14ac:dyDescent="0.2">
      <c r="A499" t="s">
        <v>6467</v>
      </c>
    </row>
    <row r="500" spans="1:1" x14ac:dyDescent="0.2">
      <c r="A500" t="s">
        <v>6468</v>
      </c>
    </row>
    <row r="501" spans="1:1" x14ac:dyDescent="0.2">
      <c r="A501" t="s">
        <v>6469</v>
      </c>
    </row>
    <row r="502" spans="1:1" x14ac:dyDescent="0.2">
      <c r="A502" t="s">
        <v>6470</v>
      </c>
    </row>
    <row r="503" spans="1:1" x14ac:dyDescent="0.2">
      <c r="A503" t="s">
        <v>6471</v>
      </c>
    </row>
    <row r="504" spans="1:1" x14ac:dyDescent="0.2">
      <c r="A504" t="s">
        <v>6472</v>
      </c>
    </row>
    <row r="505" spans="1:1" x14ac:dyDescent="0.2">
      <c r="A505" t="s">
        <v>6473</v>
      </c>
    </row>
    <row r="506" spans="1:1" x14ac:dyDescent="0.2">
      <c r="A506" t="s">
        <v>6474</v>
      </c>
    </row>
    <row r="507" spans="1:1" x14ac:dyDescent="0.2">
      <c r="A507" t="s">
        <v>6475</v>
      </c>
    </row>
    <row r="508" spans="1:1" x14ac:dyDescent="0.2">
      <c r="A508" t="s">
        <v>6476</v>
      </c>
    </row>
    <row r="509" spans="1:1" x14ac:dyDescent="0.2">
      <c r="A509" t="s">
        <v>6477</v>
      </c>
    </row>
    <row r="510" spans="1:1" x14ac:dyDescent="0.2">
      <c r="A510" t="s">
        <v>6478</v>
      </c>
    </row>
    <row r="511" spans="1:1" x14ac:dyDescent="0.2">
      <c r="A511" t="s">
        <v>6479</v>
      </c>
    </row>
    <row r="512" spans="1:1" x14ac:dyDescent="0.2">
      <c r="A512" t="s">
        <v>6480</v>
      </c>
    </row>
    <row r="513" spans="1:1" x14ac:dyDescent="0.2">
      <c r="A513" t="s">
        <v>6481</v>
      </c>
    </row>
    <row r="514" spans="1:1" x14ac:dyDescent="0.2">
      <c r="A514" t="s">
        <v>6482</v>
      </c>
    </row>
    <row r="515" spans="1:1" x14ac:dyDescent="0.2">
      <c r="A515" t="s">
        <v>6483</v>
      </c>
    </row>
    <row r="516" spans="1:1" x14ac:dyDescent="0.2">
      <c r="A516" t="s">
        <v>6484</v>
      </c>
    </row>
    <row r="517" spans="1:1" x14ac:dyDescent="0.2">
      <c r="A517" t="s">
        <v>6485</v>
      </c>
    </row>
    <row r="518" spans="1:1" x14ac:dyDescent="0.2">
      <c r="A518" t="s">
        <v>6486</v>
      </c>
    </row>
    <row r="519" spans="1:1" x14ac:dyDescent="0.2">
      <c r="A519" t="s">
        <v>6487</v>
      </c>
    </row>
    <row r="520" spans="1:1" x14ac:dyDescent="0.2">
      <c r="A520" t="s">
        <v>6488</v>
      </c>
    </row>
    <row r="521" spans="1:1" x14ac:dyDescent="0.2">
      <c r="A521" t="s">
        <v>6489</v>
      </c>
    </row>
    <row r="522" spans="1:1" x14ac:dyDescent="0.2">
      <c r="A522" t="s">
        <v>6490</v>
      </c>
    </row>
    <row r="523" spans="1:1" x14ac:dyDescent="0.2">
      <c r="A523" t="s">
        <v>6491</v>
      </c>
    </row>
    <row r="524" spans="1:1" x14ac:dyDescent="0.2">
      <c r="A524" t="s">
        <v>6492</v>
      </c>
    </row>
    <row r="525" spans="1:1" x14ac:dyDescent="0.2">
      <c r="A525" t="s">
        <v>6493</v>
      </c>
    </row>
    <row r="526" spans="1:1" x14ac:dyDescent="0.2">
      <c r="A526" t="s">
        <v>6494</v>
      </c>
    </row>
    <row r="527" spans="1:1" x14ac:dyDescent="0.2">
      <c r="A527" t="s">
        <v>6495</v>
      </c>
    </row>
    <row r="528" spans="1:1" x14ac:dyDescent="0.2">
      <c r="A528" t="s">
        <v>6496</v>
      </c>
    </row>
    <row r="529" spans="1:1" x14ac:dyDescent="0.2">
      <c r="A529" t="s">
        <v>6497</v>
      </c>
    </row>
    <row r="530" spans="1:1" x14ac:dyDescent="0.2">
      <c r="A530" t="s">
        <v>6498</v>
      </c>
    </row>
    <row r="531" spans="1:1" x14ac:dyDescent="0.2">
      <c r="A531" t="s">
        <v>6499</v>
      </c>
    </row>
    <row r="532" spans="1:1" x14ac:dyDescent="0.2">
      <c r="A532" t="s">
        <v>6500</v>
      </c>
    </row>
    <row r="533" spans="1:1" x14ac:dyDescent="0.2">
      <c r="A533" t="s">
        <v>6501</v>
      </c>
    </row>
    <row r="534" spans="1:1" x14ac:dyDescent="0.2">
      <c r="A534" t="s">
        <v>6502</v>
      </c>
    </row>
    <row r="535" spans="1:1" x14ac:dyDescent="0.2">
      <c r="A535" t="s">
        <v>6503</v>
      </c>
    </row>
    <row r="536" spans="1:1" x14ac:dyDescent="0.2">
      <c r="A536" t="s">
        <v>6504</v>
      </c>
    </row>
    <row r="537" spans="1:1" x14ac:dyDescent="0.2">
      <c r="A537" t="s">
        <v>6505</v>
      </c>
    </row>
    <row r="538" spans="1:1" x14ac:dyDescent="0.2">
      <c r="A538" t="s">
        <v>6506</v>
      </c>
    </row>
    <row r="539" spans="1:1" x14ac:dyDescent="0.2">
      <c r="A539" t="s">
        <v>6507</v>
      </c>
    </row>
    <row r="540" spans="1:1" x14ac:dyDescent="0.2">
      <c r="A540" t="s">
        <v>6508</v>
      </c>
    </row>
    <row r="541" spans="1:1" x14ac:dyDescent="0.2">
      <c r="A541" t="s">
        <v>6509</v>
      </c>
    </row>
    <row r="542" spans="1:1" x14ac:dyDescent="0.2">
      <c r="A542" t="s">
        <v>6510</v>
      </c>
    </row>
    <row r="543" spans="1:1" x14ac:dyDescent="0.2">
      <c r="A543" t="s">
        <v>6511</v>
      </c>
    </row>
    <row r="544" spans="1:1" x14ac:dyDescent="0.2">
      <c r="A544" t="s">
        <v>6512</v>
      </c>
    </row>
    <row r="545" spans="1:1" x14ac:dyDescent="0.2">
      <c r="A545" t="s">
        <v>6513</v>
      </c>
    </row>
    <row r="546" spans="1:1" x14ac:dyDescent="0.2">
      <c r="A546" t="s">
        <v>6514</v>
      </c>
    </row>
    <row r="547" spans="1:1" x14ac:dyDescent="0.2">
      <c r="A547" t="s">
        <v>6515</v>
      </c>
    </row>
    <row r="548" spans="1:1" x14ac:dyDescent="0.2">
      <c r="A548" t="s">
        <v>6516</v>
      </c>
    </row>
    <row r="549" spans="1:1" x14ac:dyDescent="0.2">
      <c r="A549" t="s">
        <v>6517</v>
      </c>
    </row>
    <row r="550" spans="1:1" x14ac:dyDescent="0.2">
      <c r="A550" t="s">
        <v>6518</v>
      </c>
    </row>
    <row r="551" spans="1:1" x14ac:dyDescent="0.2">
      <c r="A551" t="s">
        <v>6519</v>
      </c>
    </row>
    <row r="552" spans="1:1" x14ac:dyDescent="0.2">
      <c r="A552" t="s">
        <v>6520</v>
      </c>
    </row>
    <row r="553" spans="1:1" x14ac:dyDescent="0.2">
      <c r="A553" t="s">
        <v>6521</v>
      </c>
    </row>
    <row r="554" spans="1:1" x14ac:dyDescent="0.2">
      <c r="A554" t="s">
        <v>6522</v>
      </c>
    </row>
    <row r="555" spans="1:1" x14ac:dyDescent="0.2">
      <c r="A555" t="s">
        <v>6523</v>
      </c>
    </row>
    <row r="556" spans="1:1" x14ac:dyDescent="0.2">
      <c r="A556" t="s">
        <v>6524</v>
      </c>
    </row>
    <row r="557" spans="1:1" x14ac:dyDescent="0.2">
      <c r="A557" t="s">
        <v>6525</v>
      </c>
    </row>
    <row r="558" spans="1:1" x14ac:dyDescent="0.2">
      <c r="A558" t="s">
        <v>6526</v>
      </c>
    </row>
    <row r="559" spans="1:1" x14ac:dyDescent="0.2">
      <c r="A559" t="s">
        <v>6527</v>
      </c>
    </row>
    <row r="560" spans="1:1" x14ac:dyDescent="0.2">
      <c r="A560" t="s">
        <v>6528</v>
      </c>
    </row>
    <row r="561" spans="1:1" x14ac:dyDescent="0.2">
      <c r="A561" t="s">
        <v>6529</v>
      </c>
    </row>
    <row r="562" spans="1:1" x14ac:dyDescent="0.2">
      <c r="A562" t="s">
        <v>6530</v>
      </c>
    </row>
    <row r="563" spans="1:1" x14ac:dyDescent="0.2">
      <c r="A563" t="s">
        <v>6531</v>
      </c>
    </row>
    <row r="564" spans="1:1" x14ac:dyDescent="0.2">
      <c r="A564" t="s">
        <v>6532</v>
      </c>
    </row>
    <row r="565" spans="1:1" x14ac:dyDescent="0.2">
      <c r="A565" t="s">
        <v>6533</v>
      </c>
    </row>
    <row r="566" spans="1:1" x14ac:dyDescent="0.2">
      <c r="A566" t="s">
        <v>6534</v>
      </c>
    </row>
    <row r="567" spans="1:1" x14ac:dyDescent="0.2">
      <c r="A567" t="s">
        <v>6535</v>
      </c>
    </row>
    <row r="568" spans="1:1" x14ac:dyDescent="0.2">
      <c r="A568" t="s">
        <v>7394</v>
      </c>
    </row>
    <row r="569" spans="1:1" x14ac:dyDescent="0.2">
      <c r="A569" t="s">
        <v>6536</v>
      </c>
    </row>
    <row r="570" spans="1:1" x14ac:dyDescent="0.2">
      <c r="A570" t="s">
        <v>6537</v>
      </c>
    </row>
    <row r="571" spans="1:1" x14ac:dyDescent="0.2">
      <c r="A571" t="s">
        <v>6538</v>
      </c>
    </row>
    <row r="572" spans="1:1" x14ac:dyDescent="0.2">
      <c r="A572" t="s">
        <v>6539</v>
      </c>
    </row>
    <row r="573" spans="1:1" x14ac:dyDescent="0.2">
      <c r="A573" t="s">
        <v>6540</v>
      </c>
    </row>
    <row r="574" spans="1:1" x14ac:dyDescent="0.2">
      <c r="A574" t="s">
        <v>6541</v>
      </c>
    </row>
    <row r="575" spans="1:1" x14ac:dyDescent="0.2">
      <c r="A575" t="s">
        <v>6542</v>
      </c>
    </row>
    <row r="576" spans="1:1" x14ac:dyDescent="0.2">
      <c r="A576" t="s">
        <v>6543</v>
      </c>
    </row>
    <row r="577" spans="1:1" x14ac:dyDescent="0.2">
      <c r="A577" t="s">
        <v>6544</v>
      </c>
    </row>
    <row r="578" spans="1:1" x14ac:dyDescent="0.2">
      <c r="A578" t="s">
        <v>6545</v>
      </c>
    </row>
    <row r="579" spans="1:1" x14ac:dyDescent="0.2">
      <c r="A579" t="s">
        <v>6546</v>
      </c>
    </row>
    <row r="580" spans="1:1" x14ac:dyDescent="0.2">
      <c r="A580" t="s">
        <v>6547</v>
      </c>
    </row>
    <row r="581" spans="1:1" x14ac:dyDescent="0.2">
      <c r="A581" t="s">
        <v>6548</v>
      </c>
    </row>
    <row r="582" spans="1:1" x14ac:dyDescent="0.2">
      <c r="A582" t="s">
        <v>6549</v>
      </c>
    </row>
    <row r="583" spans="1:1" x14ac:dyDescent="0.2">
      <c r="A583" t="s">
        <v>6550</v>
      </c>
    </row>
    <row r="584" spans="1:1" x14ac:dyDescent="0.2">
      <c r="A584" t="s">
        <v>6551</v>
      </c>
    </row>
    <row r="585" spans="1:1" x14ac:dyDescent="0.2">
      <c r="A585" t="s">
        <v>6552</v>
      </c>
    </row>
    <row r="586" spans="1:1" x14ac:dyDescent="0.2">
      <c r="A586" t="s">
        <v>6553</v>
      </c>
    </row>
    <row r="587" spans="1:1" x14ac:dyDescent="0.2">
      <c r="A587" t="s">
        <v>6554</v>
      </c>
    </row>
    <row r="588" spans="1:1" x14ac:dyDescent="0.2">
      <c r="A588" t="s">
        <v>6555</v>
      </c>
    </row>
    <row r="589" spans="1:1" x14ac:dyDescent="0.2">
      <c r="A589" t="s">
        <v>6556</v>
      </c>
    </row>
    <row r="590" spans="1:1" x14ac:dyDescent="0.2">
      <c r="A590" t="s">
        <v>6557</v>
      </c>
    </row>
    <row r="591" spans="1:1" x14ac:dyDescent="0.2">
      <c r="A591" t="s">
        <v>6558</v>
      </c>
    </row>
    <row r="592" spans="1:1" x14ac:dyDescent="0.2">
      <c r="A592" t="s">
        <v>6559</v>
      </c>
    </row>
    <row r="593" spans="1:1" x14ac:dyDescent="0.2">
      <c r="A593" t="s">
        <v>6560</v>
      </c>
    </row>
    <row r="594" spans="1:1" x14ac:dyDescent="0.2">
      <c r="A594" t="s">
        <v>6561</v>
      </c>
    </row>
    <row r="595" spans="1:1" x14ac:dyDescent="0.2">
      <c r="A595" t="s">
        <v>6562</v>
      </c>
    </row>
    <row r="596" spans="1:1" x14ac:dyDescent="0.2">
      <c r="A596" t="s">
        <v>6563</v>
      </c>
    </row>
    <row r="597" spans="1:1" x14ac:dyDescent="0.2">
      <c r="A597" t="s">
        <v>6564</v>
      </c>
    </row>
    <row r="598" spans="1:1" x14ac:dyDescent="0.2">
      <c r="A598" t="s">
        <v>6565</v>
      </c>
    </row>
    <row r="599" spans="1:1" x14ac:dyDescent="0.2">
      <c r="A599" t="s">
        <v>6566</v>
      </c>
    </row>
    <row r="600" spans="1:1" x14ac:dyDescent="0.2">
      <c r="A600" t="s">
        <v>6567</v>
      </c>
    </row>
    <row r="601" spans="1:1" x14ac:dyDescent="0.2">
      <c r="A601" t="s">
        <v>6568</v>
      </c>
    </row>
    <row r="602" spans="1:1" x14ac:dyDescent="0.2">
      <c r="A602" t="s">
        <v>6569</v>
      </c>
    </row>
    <row r="603" spans="1:1" x14ac:dyDescent="0.2">
      <c r="A603" t="s">
        <v>7462</v>
      </c>
    </row>
    <row r="604" spans="1:1" x14ac:dyDescent="0.2">
      <c r="A604" t="s">
        <v>6570</v>
      </c>
    </row>
    <row r="605" spans="1:1" x14ac:dyDescent="0.2">
      <c r="A605" t="s">
        <v>6571</v>
      </c>
    </row>
    <row r="606" spans="1:1" x14ac:dyDescent="0.2">
      <c r="A606" t="s">
        <v>6572</v>
      </c>
    </row>
    <row r="607" spans="1:1" x14ac:dyDescent="0.2">
      <c r="A607" t="s">
        <v>6573</v>
      </c>
    </row>
    <row r="608" spans="1:1" x14ac:dyDescent="0.2">
      <c r="A608" t="s">
        <v>6574</v>
      </c>
    </row>
    <row r="609" spans="1:1" x14ac:dyDescent="0.2">
      <c r="A609" t="s">
        <v>6575</v>
      </c>
    </row>
    <row r="610" spans="1:1" x14ac:dyDescent="0.2">
      <c r="A610" t="s">
        <v>6576</v>
      </c>
    </row>
    <row r="611" spans="1:1" x14ac:dyDescent="0.2">
      <c r="A611" t="s">
        <v>6577</v>
      </c>
    </row>
    <row r="612" spans="1:1" x14ac:dyDescent="0.2">
      <c r="A612" t="s">
        <v>6578</v>
      </c>
    </row>
    <row r="613" spans="1:1" x14ac:dyDescent="0.2">
      <c r="A613" t="s">
        <v>6579</v>
      </c>
    </row>
    <row r="614" spans="1:1" x14ac:dyDescent="0.2">
      <c r="A614" t="s">
        <v>6580</v>
      </c>
    </row>
    <row r="615" spans="1:1" x14ac:dyDescent="0.2">
      <c r="A615" t="s">
        <v>6581</v>
      </c>
    </row>
    <row r="616" spans="1:1" x14ac:dyDescent="0.2">
      <c r="A616" t="s">
        <v>6582</v>
      </c>
    </row>
    <row r="617" spans="1:1" x14ac:dyDescent="0.2">
      <c r="A617" t="s">
        <v>6583</v>
      </c>
    </row>
    <row r="618" spans="1:1" x14ac:dyDescent="0.2">
      <c r="A618" t="s">
        <v>7395</v>
      </c>
    </row>
    <row r="619" spans="1:1" x14ac:dyDescent="0.2">
      <c r="A619" t="s">
        <v>6584</v>
      </c>
    </row>
    <row r="620" spans="1:1" x14ac:dyDescent="0.2">
      <c r="A620" t="s">
        <v>6585</v>
      </c>
    </row>
    <row r="621" spans="1:1" x14ac:dyDescent="0.2">
      <c r="A621" t="s">
        <v>6586</v>
      </c>
    </row>
    <row r="622" spans="1:1" x14ac:dyDescent="0.2">
      <c r="A622" t="s">
        <v>6587</v>
      </c>
    </row>
    <row r="623" spans="1:1" x14ac:dyDescent="0.2">
      <c r="A623" t="s">
        <v>6588</v>
      </c>
    </row>
    <row r="624" spans="1:1" x14ac:dyDescent="0.2">
      <c r="A624" t="s">
        <v>6589</v>
      </c>
    </row>
    <row r="625" spans="1:1" x14ac:dyDescent="0.2">
      <c r="A625" t="s">
        <v>7396</v>
      </c>
    </row>
    <row r="626" spans="1:1" x14ac:dyDescent="0.2">
      <c r="A626" t="s">
        <v>6590</v>
      </c>
    </row>
    <row r="627" spans="1:1" x14ac:dyDescent="0.2">
      <c r="A627" t="s">
        <v>6591</v>
      </c>
    </row>
    <row r="628" spans="1:1" x14ac:dyDescent="0.2">
      <c r="A628" t="s">
        <v>6592</v>
      </c>
    </row>
    <row r="629" spans="1:1" x14ac:dyDescent="0.2">
      <c r="A629" t="s">
        <v>6593</v>
      </c>
    </row>
    <row r="630" spans="1:1" x14ac:dyDescent="0.2">
      <c r="A630" t="s">
        <v>6594</v>
      </c>
    </row>
    <row r="631" spans="1:1" x14ac:dyDescent="0.2">
      <c r="A631" t="s">
        <v>6595</v>
      </c>
    </row>
    <row r="632" spans="1:1" x14ac:dyDescent="0.2">
      <c r="A632" t="s">
        <v>6596</v>
      </c>
    </row>
    <row r="633" spans="1:1" x14ac:dyDescent="0.2">
      <c r="A633" t="s">
        <v>6597</v>
      </c>
    </row>
    <row r="634" spans="1:1" x14ac:dyDescent="0.2">
      <c r="A634" t="s">
        <v>6598</v>
      </c>
    </row>
    <row r="635" spans="1:1" x14ac:dyDescent="0.2">
      <c r="A635" t="s">
        <v>6599</v>
      </c>
    </row>
    <row r="636" spans="1:1" x14ac:dyDescent="0.2">
      <c r="A636" t="s">
        <v>6600</v>
      </c>
    </row>
    <row r="637" spans="1:1" x14ac:dyDescent="0.2">
      <c r="A637" t="s">
        <v>6601</v>
      </c>
    </row>
    <row r="638" spans="1:1" x14ac:dyDescent="0.2">
      <c r="A638" t="s">
        <v>6602</v>
      </c>
    </row>
    <row r="639" spans="1:1" x14ac:dyDescent="0.2">
      <c r="A639" t="s">
        <v>6603</v>
      </c>
    </row>
    <row r="640" spans="1:1" x14ac:dyDescent="0.2">
      <c r="A640" t="s">
        <v>7327</v>
      </c>
    </row>
    <row r="641" spans="1:1" x14ac:dyDescent="0.2">
      <c r="A641" t="s">
        <v>6604</v>
      </c>
    </row>
    <row r="642" spans="1:1" x14ac:dyDescent="0.2">
      <c r="A642" t="s">
        <v>6605</v>
      </c>
    </row>
    <row r="643" spans="1:1" x14ac:dyDescent="0.2">
      <c r="A643" t="s">
        <v>6606</v>
      </c>
    </row>
    <row r="644" spans="1:1" x14ac:dyDescent="0.2">
      <c r="A644" t="s">
        <v>6607</v>
      </c>
    </row>
    <row r="645" spans="1:1" x14ac:dyDescent="0.2">
      <c r="A645" t="s">
        <v>6608</v>
      </c>
    </row>
    <row r="646" spans="1:1" x14ac:dyDescent="0.2">
      <c r="A646" t="s">
        <v>7397</v>
      </c>
    </row>
    <row r="647" spans="1:1" x14ac:dyDescent="0.2">
      <c r="A647" t="s">
        <v>6609</v>
      </c>
    </row>
    <row r="648" spans="1:1" x14ac:dyDescent="0.2">
      <c r="A648" t="s">
        <v>6610</v>
      </c>
    </row>
    <row r="649" spans="1:1" x14ac:dyDescent="0.2">
      <c r="A649" t="s">
        <v>6611</v>
      </c>
    </row>
    <row r="650" spans="1:1" x14ac:dyDescent="0.2">
      <c r="A650" t="s">
        <v>6612</v>
      </c>
    </row>
    <row r="651" spans="1:1" x14ac:dyDescent="0.2">
      <c r="A651" t="s">
        <v>6613</v>
      </c>
    </row>
    <row r="652" spans="1:1" x14ac:dyDescent="0.2">
      <c r="A652" t="s">
        <v>6614</v>
      </c>
    </row>
    <row r="653" spans="1:1" x14ac:dyDescent="0.2">
      <c r="A653" t="s">
        <v>6615</v>
      </c>
    </row>
    <row r="654" spans="1:1" x14ac:dyDescent="0.2">
      <c r="A654" t="s">
        <v>6616</v>
      </c>
    </row>
    <row r="655" spans="1:1" x14ac:dyDescent="0.2">
      <c r="A655" t="s">
        <v>6617</v>
      </c>
    </row>
    <row r="656" spans="1:1" x14ac:dyDescent="0.2">
      <c r="A656" t="s">
        <v>6618</v>
      </c>
    </row>
    <row r="657" spans="1:1" x14ac:dyDescent="0.2">
      <c r="A657" t="s">
        <v>6619</v>
      </c>
    </row>
    <row r="658" spans="1:1" x14ac:dyDescent="0.2">
      <c r="A658" t="s">
        <v>6620</v>
      </c>
    </row>
    <row r="659" spans="1:1" x14ac:dyDescent="0.2">
      <c r="A659" t="s">
        <v>6621</v>
      </c>
    </row>
    <row r="660" spans="1:1" x14ac:dyDescent="0.2">
      <c r="A660" t="s">
        <v>6622</v>
      </c>
    </row>
    <row r="661" spans="1:1" x14ac:dyDescent="0.2">
      <c r="A661" t="s">
        <v>6623</v>
      </c>
    </row>
    <row r="662" spans="1:1" x14ac:dyDescent="0.2">
      <c r="A662" t="s">
        <v>6624</v>
      </c>
    </row>
    <row r="663" spans="1:1" x14ac:dyDescent="0.2">
      <c r="A663" t="s">
        <v>7328</v>
      </c>
    </row>
    <row r="664" spans="1:1" x14ac:dyDescent="0.2">
      <c r="A664" t="s">
        <v>7398</v>
      </c>
    </row>
    <row r="665" spans="1:1" x14ac:dyDescent="0.2">
      <c r="A665" t="s">
        <v>7399</v>
      </c>
    </row>
    <row r="666" spans="1:1" x14ac:dyDescent="0.2">
      <c r="A666" t="s">
        <v>6625</v>
      </c>
    </row>
    <row r="667" spans="1:1" x14ac:dyDescent="0.2">
      <c r="A667" t="s">
        <v>6626</v>
      </c>
    </row>
    <row r="668" spans="1:1" x14ac:dyDescent="0.2">
      <c r="A668" t="s">
        <v>6627</v>
      </c>
    </row>
    <row r="669" spans="1:1" x14ac:dyDescent="0.2">
      <c r="A669" t="s">
        <v>6628</v>
      </c>
    </row>
    <row r="670" spans="1:1" x14ac:dyDescent="0.2">
      <c r="A670" t="s">
        <v>6629</v>
      </c>
    </row>
    <row r="671" spans="1:1" x14ac:dyDescent="0.2">
      <c r="A671" t="s">
        <v>6630</v>
      </c>
    </row>
    <row r="672" spans="1:1" x14ac:dyDescent="0.2">
      <c r="A672" t="s">
        <v>7400</v>
      </c>
    </row>
    <row r="673" spans="1:1" x14ac:dyDescent="0.2">
      <c r="A673" t="s">
        <v>7401</v>
      </c>
    </row>
    <row r="674" spans="1:1" x14ac:dyDescent="0.2">
      <c r="A674" t="s">
        <v>6631</v>
      </c>
    </row>
    <row r="675" spans="1:1" x14ac:dyDescent="0.2">
      <c r="A675" t="s">
        <v>6632</v>
      </c>
    </row>
    <row r="676" spans="1:1" x14ac:dyDescent="0.2">
      <c r="A676" t="s">
        <v>6633</v>
      </c>
    </row>
    <row r="677" spans="1:1" x14ac:dyDescent="0.2">
      <c r="A677" t="s">
        <v>6634</v>
      </c>
    </row>
    <row r="678" spans="1:1" x14ac:dyDescent="0.2">
      <c r="A678" t="s">
        <v>6635</v>
      </c>
    </row>
    <row r="679" spans="1:1" x14ac:dyDescent="0.2">
      <c r="A679" t="s">
        <v>6636</v>
      </c>
    </row>
    <row r="680" spans="1:1" x14ac:dyDescent="0.2">
      <c r="A680" t="s">
        <v>6637</v>
      </c>
    </row>
    <row r="681" spans="1:1" x14ac:dyDescent="0.2">
      <c r="A681" t="s">
        <v>6638</v>
      </c>
    </row>
    <row r="682" spans="1:1" x14ac:dyDescent="0.2">
      <c r="A682" t="s">
        <v>6639</v>
      </c>
    </row>
    <row r="683" spans="1:1" x14ac:dyDescent="0.2">
      <c r="A683" t="s">
        <v>6640</v>
      </c>
    </row>
    <row r="684" spans="1:1" x14ac:dyDescent="0.2">
      <c r="A684" t="s">
        <v>6641</v>
      </c>
    </row>
    <row r="685" spans="1:1" x14ac:dyDescent="0.2">
      <c r="A685" t="s">
        <v>6642</v>
      </c>
    </row>
    <row r="686" spans="1:1" x14ac:dyDescent="0.2">
      <c r="A686" t="s">
        <v>6643</v>
      </c>
    </row>
    <row r="687" spans="1:1" x14ac:dyDescent="0.2">
      <c r="A687" t="s">
        <v>6644</v>
      </c>
    </row>
    <row r="688" spans="1:1" x14ac:dyDescent="0.2">
      <c r="A688" t="s">
        <v>6645</v>
      </c>
    </row>
    <row r="689" spans="1:1" x14ac:dyDescent="0.2">
      <c r="A689" t="s">
        <v>6646</v>
      </c>
    </row>
    <row r="690" spans="1:1" x14ac:dyDescent="0.2">
      <c r="A690" t="s">
        <v>6647</v>
      </c>
    </row>
    <row r="691" spans="1:1" x14ac:dyDescent="0.2">
      <c r="A691" t="s">
        <v>6648</v>
      </c>
    </row>
    <row r="692" spans="1:1" x14ac:dyDescent="0.2">
      <c r="A692" t="s">
        <v>6649</v>
      </c>
    </row>
    <row r="693" spans="1:1" x14ac:dyDescent="0.2">
      <c r="A693" t="s">
        <v>6650</v>
      </c>
    </row>
    <row r="694" spans="1:1" x14ac:dyDescent="0.2">
      <c r="A694" t="s">
        <v>6651</v>
      </c>
    </row>
    <row r="695" spans="1:1" x14ac:dyDescent="0.2">
      <c r="A695" t="s">
        <v>6652</v>
      </c>
    </row>
    <row r="696" spans="1:1" x14ac:dyDescent="0.2">
      <c r="A696" t="s">
        <v>6653</v>
      </c>
    </row>
    <row r="697" spans="1:1" x14ac:dyDescent="0.2">
      <c r="A697" t="s">
        <v>6654</v>
      </c>
    </row>
    <row r="698" spans="1:1" x14ac:dyDescent="0.2">
      <c r="A698" t="s">
        <v>6655</v>
      </c>
    </row>
    <row r="699" spans="1:1" x14ac:dyDescent="0.2">
      <c r="A699" t="s">
        <v>6656</v>
      </c>
    </row>
    <row r="700" spans="1:1" x14ac:dyDescent="0.2">
      <c r="A700" t="s">
        <v>6657</v>
      </c>
    </row>
    <row r="701" spans="1:1" x14ac:dyDescent="0.2">
      <c r="A701" t="s">
        <v>6658</v>
      </c>
    </row>
    <row r="702" spans="1:1" x14ac:dyDescent="0.2">
      <c r="A702" t="s">
        <v>6659</v>
      </c>
    </row>
    <row r="703" spans="1:1" x14ac:dyDescent="0.2">
      <c r="A703" t="s">
        <v>6660</v>
      </c>
    </row>
    <row r="704" spans="1:1" x14ac:dyDescent="0.2">
      <c r="A704" t="s">
        <v>6661</v>
      </c>
    </row>
    <row r="705" spans="1:1" x14ac:dyDescent="0.2">
      <c r="A705" t="s">
        <v>6662</v>
      </c>
    </row>
    <row r="706" spans="1:1" x14ac:dyDescent="0.2">
      <c r="A706" t="s">
        <v>6663</v>
      </c>
    </row>
    <row r="707" spans="1:1" x14ac:dyDescent="0.2">
      <c r="A707" t="s">
        <v>6664</v>
      </c>
    </row>
    <row r="708" spans="1:1" x14ac:dyDescent="0.2">
      <c r="A708" t="s">
        <v>6665</v>
      </c>
    </row>
    <row r="709" spans="1:1" x14ac:dyDescent="0.2">
      <c r="A709" t="s">
        <v>6666</v>
      </c>
    </row>
    <row r="710" spans="1:1" x14ac:dyDescent="0.2">
      <c r="A710" t="s">
        <v>6667</v>
      </c>
    </row>
    <row r="711" spans="1:1" x14ac:dyDescent="0.2">
      <c r="A711" t="s">
        <v>6668</v>
      </c>
    </row>
    <row r="712" spans="1:1" x14ac:dyDescent="0.2">
      <c r="A712" t="s">
        <v>6669</v>
      </c>
    </row>
    <row r="713" spans="1:1" x14ac:dyDescent="0.2">
      <c r="A713" t="s">
        <v>7402</v>
      </c>
    </row>
    <row r="714" spans="1:1" x14ac:dyDescent="0.2">
      <c r="A714" t="s">
        <v>6670</v>
      </c>
    </row>
    <row r="715" spans="1:1" x14ac:dyDescent="0.2">
      <c r="A715" t="s">
        <v>6671</v>
      </c>
    </row>
    <row r="716" spans="1:1" x14ac:dyDescent="0.2">
      <c r="A716" t="s">
        <v>6672</v>
      </c>
    </row>
    <row r="717" spans="1:1" x14ac:dyDescent="0.2">
      <c r="A717" t="s">
        <v>6673</v>
      </c>
    </row>
    <row r="718" spans="1:1" x14ac:dyDescent="0.2">
      <c r="A718" t="s">
        <v>6674</v>
      </c>
    </row>
    <row r="719" spans="1:1" x14ac:dyDescent="0.2">
      <c r="A719" t="s">
        <v>6675</v>
      </c>
    </row>
    <row r="720" spans="1:1" x14ac:dyDescent="0.2">
      <c r="A720" t="s">
        <v>6676</v>
      </c>
    </row>
    <row r="721" spans="1:1" x14ac:dyDescent="0.2">
      <c r="A721" t="s">
        <v>6677</v>
      </c>
    </row>
    <row r="722" spans="1:1" x14ac:dyDescent="0.2">
      <c r="A722" t="s">
        <v>6678</v>
      </c>
    </row>
    <row r="723" spans="1:1" x14ac:dyDescent="0.2">
      <c r="A723" t="s">
        <v>7463</v>
      </c>
    </row>
    <row r="724" spans="1:1" x14ac:dyDescent="0.2">
      <c r="A724" t="s">
        <v>6679</v>
      </c>
    </row>
    <row r="725" spans="1:1" x14ac:dyDescent="0.2">
      <c r="A725" t="s">
        <v>7403</v>
      </c>
    </row>
    <row r="726" spans="1:1" x14ac:dyDescent="0.2">
      <c r="A726" t="s">
        <v>6680</v>
      </c>
    </row>
    <row r="727" spans="1:1" x14ac:dyDescent="0.2">
      <c r="A727" t="s">
        <v>6681</v>
      </c>
    </row>
    <row r="728" spans="1:1" x14ac:dyDescent="0.2">
      <c r="A728" t="s">
        <v>6682</v>
      </c>
    </row>
    <row r="729" spans="1:1" x14ac:dyDescent="0.2">
      <c r="A729" t="s">
        <v>6683</v>
      </c>
    </row>
    <row r="730" spans="1:1" x14ac:dyDescent="0.2">
      <c r="A730" t="s">
        <v>6684</v>
      </c>
    </row>
    <row r="731" spans="1:1" x14ac:dyDescent="0.2">
      <c r="A731" t="s">
        <v>6685</v>
      </c>
    </row>
    <row r="732" spans="1:1" x14ac:dyDescent="0.2">
      <c r="A732" t="s">
        <v>6686</v>
      </c>
    </row>
    <row r="733" spans="1:1" x14ac:dyDescent="0.2">
      <c r="A733" t="s">
        <v>6687</v>
      </c>
    </row>
    <row r="734" spans="1:1" x14ac:dyDescent="0.2">
      <c r="A734" t="s">
        <v>6688</v>
      </c>
    </row>
    <row r="735" spans="1:1" x14ac:dyDescent="0.2">
      <c r="A735" t="s">
        <v>6689</v>
      </c>
    </row>
    <row r="736" spans="1:1" x14ac:dyDescent="0.2">
      <c r="A736" t="s">
        <v>6690</v>
      </c>
    </row>
    <row r="737" spans="1:1" x14ac:dyDescent="0.2">
      <c r="A737" t="s">
        <v>6691</v>
      </c>
    </row>
    <row r="738" spans="1:1" x14ac:dyDescent="0.2">
      <c r="A738" t="s">
        <v>6692</v>
      </c>
    </row>
    <row r="739" spans="1:1" x14ac:dyDescent="0.2">
      <c r="A739" t="s">
        <v>6693</v>
      </c>
    </row>
    <row r="740" spans="1:1" x14ac:dyDescent="0.2">
      <c r="A740" t="s">
        <v>6694</v>
      </c>
    </row>
    <row r="741" spans="1:1" x14ac:dyDescent="0.2">
      <c r="A741" t="s">
        <v>6695</v>
      </c>
    </row>
    <row r="742" spans="1:1" x14ac:dyDescent="0.2">
      <c r="A742" t="s">
        <v>6696</v>
      </c>
    </row>
    <row r="743" spans="1:1" x14ac:dyDescent="0.2">
      <c r="A743" t="s">
        <v>6697</v>
      </c>
    </row>
    <row r="744" spans="1:1" x14ac:dyDescent="0.2">
      <c r="A744" t="s">
        <v>6698</v>
      </c>
    </row>
    <row r="745" spans="1:1" x14ac:dyDescent="0.2">
      <c r="A745" t="s">
        <v>6699</v>
      </c>
    </row>
    <row r="746" spans="1:1" x14ac:dyDescent="0.2">
      <c r="A746" t="s">
        <v>6700</v>
      </c>
    </row>
    <row r="747" spans="1:1" x14ac:dyDescent="0.2">
      <c r="A747" t="s">
        <v>6701</v>
      </c>
    </row>
    <row r="748" spans="1:1" x14ac:dyDescent="0.2">
      <c r="A748" t="s">
        <v>6702</v>
      </c>
    </row>
    <row r="749" spans="1:1" x14ac:dyDescent="0.2">
      <c r="A749" t="s">
        <v>6703</v>
      </c>
    </row>
    <row r="750" spans="1:1" x14ac:dyDescent="0.2">
      <c r="A750" t="s">
        <v>6704</v>
      </c>
    </row>
    <row r="751" spans="1:1" x14ac:dyDescent="0.2">
      <c r="A751" t="s">
        <v>6705</v>
      </c>
    </row>
    <row r="752" spans="1:1" x14ac:dyDescent="0.2">
      <c r="A752" t="s">
        <v>6706</v>
      </c>
    </row>
    <row r="753" spans="1:1" x14ac:dyDescent="0.2">
      <c r="A753" t="s">
        <v>6707</v>
      </c>
    </row>
    <row r="754" spans="1:1" x14ac:dyDescent="0.2">
      <c r="A754" t="s">
        <v>6708</v>
      </c>
    </row>
    <row r="755" spans="1:1" x14ac:dyDescent="0.2">
      <c r="A755" t="s">
        <v>6709</v>
      </c>
    </row>
    <row r="756" spans="1:1" x14ac:dyDescent="0.2">
      <c r="A756" t="s">
        <v>6710</v>
      </c>
    </row>
    <row r="757" spans="1:1" x14ac:dyDescent="0.2">
      <c r="A757" t="s">
        <v>6711</v>
      </c>
    </row>
    <row r="758" spans="1:1" x14ac:dyDescent="0.2">
      <c r="A758" t="s">
        <v>6712</v>
      </c>
    </row>
    <row r="759" spans="1:1" x14ac:dyDescent="0.2">
      <c r="A759" t="s">
        <v>6713</v>
      </c>
    </row>
    <row r="760" spans="1:1" x14ac:dyDescent="0.2">
      <c r="A760" t="s">
        <v>6714</v>
      </c>
    </row>
    <row r="761" spans="1:1" x14ac:dyDescent="0.2">
      <c r="A761" t="s">
        <v>6715</v>
      </c>
    </row>
    <row r="762" spans="1:1" x14ac:dyDescent="0.2">
      <c r="A762" t="s">
        <v>6716</v>
      </c>
    </row>
    <row r="763" spans="1:1" x14ac:dyDescent="0.2">
      <c r="A763" t="s">
        <v>6717</v>
      </c>
    </row>
    <row r="764" spans="1:1" x14ac:dyDescent="0.2">
      <c r="A764" t="s">
        <v>7464</v>
      </c>
    </row>
    <row r="765" spans="1:1" x14ac:dyDescent="0.2">
      <c r="A765" t="s">
        <v>6718</v>
      </c>
    </row>
    <row r="766" spans="1:1" x14ac:dyDescent="0.2">
      <c r="A766" t="s">
        <v>6719</v>
      </c>
    </row>
    <row r="767" spans="1:1" x14ac:dyDescent="0.2">
      <c r="A767" t="s">
        <v>6720</v>
      </c>
    </row>
    <row r="768" spans="1:1" x14ac:dyDescent="0.2">
      <c r="A768" t="s">
        <v>6721</v>
      </c>
    </row>
    <row r="769" spans="1:1" x14ac:dyDescent="0.2">
      <c r="A769" t="s">
        <v>6722</v>
      </c>
    </row>
    <row r="770" spans="1:1" x14ac:dyDescent="0.2">
      <c r="A770" t="s">
        <v>6723</v>
      </c>
    </row>
    <row r="771" spans="1:1" x14ac:dyDescent="0.2">
      <c r="A771" t="s">
        <v>6724</v>
      </c>
    </row>
    <row r="772" spans="1:1" x14ac:dyDescent="0.2">
      <c r="A772" t="s">
        <v>6725</v>
      </c>
    </row>
    <row r="773" spans="1:1" x14ac:dyDescent="0.2">
      <c r="A773" t="s">
        <v>6726</v>
      </c>
    </row>
    <row r="774" spans="1:1" x14ac:dyDescent="0.2">
      <c r="A774" t="s">
        <v>6727</v>
      </c>
    </row>
    <row r="775" spans="1:1" x14ac:dyDescent="0.2">
      <c r="A775" t="s">
        <v>6728</v>
      </c>
    </row>
    <row r="776" spans="1:1" x14ac:dyDescent="0.2">
      <c r="A776" t="s">
        <v>6729</v>
      </c>
    </row>
    <row r="777" spans="1:1" x14ac:dyDescent="0.2">
      <c r="A777" t="s">
        <v>6730</v>
      </c>
    </row>
    <row r="778" spans="1:1" x14ac:dyDescent="0.2">
      <c r="A778" t="s">
        <v>6731</v>
      </c>
    </row>
    <row r="779" spans="1:1" x14ac:dyDescent="0.2">
      <c r="A779" t="s">
        <v>6732</v>
      </c>
    </row>
    <row r="780" spans="1:1" x14ac:dyDescent="0.2">
      <c r="A780" t="s">
        <v>6733</v>
      </c>
    </row>
    <row r="781" spans="1:1" x14ac:dyDescent="0.2">
      <c r="A781" t="s">
        <v>6734</v>
      </c>
    </row>
    <row r="782" spans="1:1" x14ac:dyDescent="0.2">
      <c r="A782" t="s">
        <v>6735</v>
      </c>
    </row>
    <row r="783" spans="1:1" x14ac:dyDescent="0.2">
      <c r="A783" t="s">
        <v>6736</v>
      </c>
    </row>
    <row r="784" spans="1:1" x14ac:dyDescent="0.2">
      <c r="A784" t="s">
        <v>6737</v>
      </c>
    </row>
    <row r="785" spans="1:1" x14ac:dyDescent="0.2">
      <c r="A785" t="s">
        <v>6738</v>
      </c>
    </row>
    <row r="786" spans="1:1" x14ac:dyDescent="0.2">
      <c r="A786" t="s">
        <v>6739</v>
      </c>
    </row>
    <row r="787" spans="1:1" x14ac:dyDescent="0.2">
      <c r="A787" t="s">
        <v>6740</v>
      </c>
    </row>
    <row r="788" spans="1:1" x14ac:dyDescent="0.2">
      <c r="A788" t="s">
        <v>6741</v>
      </c>
    </row>
    <row r="789" spans="1:1" x14ac:dyDescent="0.2">
      <c r="A789" t="s">
        <v>6742</v>
      </c>
    </row>
    <row r="790" spans="1:1" x14ac:dyDescent="0.2">
      <c r="A790" t="s">
        <v>6743</v>
      </c>
    </row>
    <row r="791" spans="1:1" x14ac:dyDescent="0.2">
      <c r="A791" t="s">
        <v>6744</v>
      </c>
    </row>
    <row r="792" spans="1:1" x14ac:dyDescent="0.2">
      <c r="A792" t="s">
        <v>6745</v>
      </c>
    </row>
    <row r="793" spans="1:1" x14ac:dyDescent="0.2">
      <c r="A793" t="s">
        <v>6746</v>
      </c>
    </row>
    <row r="794" spans="1:1" x14ac:dyDescent="0.2">
      <c r="A794" t="s">
        <v>6747</v>
      </c>
    </row>
    <row r="795" spans="1:1" x14ac:dyDescent="0.2">
      <c r="A795" t="s">
        <v>6748</v>
      </c>
    </row>
    <row r="796" spans="1:1" x14ac:dyDescent="0.2">
      <c r="A796" t="s">
        <v>6749</v>
      </c>
    </row>
    <row r="797" spans="1:1" x14ac:dyDescent="0.2">
      <c r="A797" t="s">
        <v>6750</v>
      </c>
    </row>
    <row r="798" spans="1:1" x14ac:dyDescent="0.2">
      <c r="A798" t="s">
        <v>6751</v>
      </c>
    </row>
    <row r="799" spans="1:1" x14ac:dyDescent="0.2">
      <c r="A799" t="s">
        <v>6752</v>
      </c>
    </row>
    <row r="800" spans="1:1" x14ac:dyDescent="0.2">
      <c r="A800" t="s">
        <v>6753</v>
      </c>
    </row>
    <row r="801" spans="1:1" x14ac:dyDescent="0.2">
      <c r="A801" t="s">
        <v>6754</v>
      </c>
    </row>
    <row r="802" spans="1:1" x14ac:dyDescent="0.2">
      <c r="A802" t="s">
        <v>6755</v>
      </c>
    </row>
    <row r="803" spans="1:1" x14ac:dyDescent="0.2">
      <c r="A803" t="s">
        <v>6756</v>
      </c>
    </row>
    <row r="804" spans="1:1" x14ac:dyDescent="0.2">
      <c r="A804" t="s">
        <v>6757</v>
      </c>
    </row>
    <row r="805" spans="1:1" x14ac:dyDescent="0.2">
      <c r="A805" t="s">
        <v>6758</v>
      </c>
    </row>
    <row r="806" spans="1:1" x14ac:dyDescent="0.2">
      <c r="A806" t="s">
        <v>6759</v>
      </c>
    </row>
    <row r="807" spans="1:1" x14ac:dyDescent="0.2">
      <c r="A807" t="s">
        <v>6760</v>
      </c>
    </row>
    <row r="808" spans="1:1" x14ac:dyDescent="0.2">
      <c r="A808" t="s">
        <v>6761</v>
      </c>
    </row>
    <row r="809" spans="1:1" x14ac:dyDescent="0.2">
      <c r="A809" t="s">
        <v>6762</v>
      </c>
    </row>
    <row r="810" spans="1:1" x14ac:dyDescent="0.2">
      <c r="A810" t="s">
        <v>7465</v>
      </c>
    </row>
    <row r="811" spans="1:1" x14ac:dyDescent="0.2">
      <c r="A811" t="s">
        <v>6763</v>
      </c>
    </row>
    <row r="812" spans="1:1" x14ac:dyDescent="0.2">
      <c r="A812" t="s">
        <v>6764</v>
      </c>
    </row>
    <row r="813" spans="1:1" x14ac:dyDescent="0.2">
      <c r="A813" t="s">
        <v>6765</v>
      </c>
    </row>
    <row r="814" spans="1:1" x14ac:dyDescent="0.2">
      <c r="A814" t="s">
        <v>6766</v>
      </c>
    </row>
    <row r="815" spans="1:1" x14ac:dyDescent="0.2">
      <c r="A815" t="s">
        <v>6767</v>
      </c>
    </row>
    <row r="816" spans="1:1" x14ac:dyDescent="0.2">
      <c r="A816" t="s">
        <v>6768</v>
      </c>
    </row>
    <row r="817" spans="1:1" x14ac:dyDescent="0.2">
      <c r="A817" t="s">
        <v>6769</v>
      </c>
    </row>
    <row r="818" spans="1:1" x14ac:dyDescent="0.2">
      <c r="A818" t="s">
        <v>6770</v>
      </c>
    </row>
    <row r="819" spans="1:1" x14ac:dyDescent="0.2">
      <c r="A819" t="s">
        <v>6771</v>
      </c>
    </row>
    <row r="820" spans="1:1" x14ac:dyDescent="0.2">
      <c r="A820" t="s">
        <v>6772</v>
      </c>
    </row>
    <row r="821" spans="1:1" x14ac:dyDescent="0.2">
      <c r="A821" t="s">
        <v>6773</v>
      </c>
    </row>
    <row r="822" spans="1:1" x14ac:dyDescent="0.2">
      <c r="A822" t="s">
        <v>6774</v>
      </c>
    </row>
    <row r="823" spans="1:1" x14ac:dyDescent="0.2">
      <c r="A823" t="s">
        <v>6775</v>
      </c>
    </row>
    <row r="824" spans="1:1" x14ac:dyDescent="0.2">
      <c r="A824" t="s">
        <v>6776</v>
      </c>
    </row>
    <row r="825" spans="1:1" x14ac:dyDescent="0.2">
      <c r="A825" t="s">
        <v>6777</v>
      </c>
    </row>
    <row r="826" spans="1:1" x14ac:dyDescent="0.2">
      <c r="A826" t="s">
        <v>6778</v>
      </c>
    </row>
    <row r="827" spans="1:1" x14ac:dyDescent="0.2">
      <c r="A827" t="s">
        <v>6779</v>
      </c>
    </row>
    <row r="828" spans="1:1" x14ac:dyDescent="0.2">
      <c r="A828" t="s">
        <v>6780</v>
      </c>
    </row>
    <row r="829" spans="1:1" x14ac:dyDescent="0.2">
      <c r="A829" t="s">
        <v>6781</v>
      </c>
    </row>
    <row r="830" spans="1:1" x14ac:dyDescent="0.2">
      <c r="A830" t="s">
        <v>6782</v>
      </c>
    </row>
    <row r="831" spans="1:1" x14ac:dyDescent="0.2">
      <c r="A831" t="s">
        <v>6783</v>
      </c>
    </row>
    <row r="832" spans="1:1" x14ac:dyDescent="0.2">
      <c r="A832" t="s">
        <v>6784</v>
      </c>
    </row>
    <row r="833" spans="1:1" x14ac:dyDescent="0.2">
      <c r="A833" t="s">
        <v>6785</v>
      </c>
    </row>
    <row r="834" spans="1:1" x14ac:dyDescent="0.2">
      <c r="A834" t="s">
        <v>6786</v>
      </c>
    </row>
    <row r="835" spans="1:1" x14ac:dyDescent="0.2">
      <c r="A835" t="s">
        <v>6787</v>
      </c>
    </row>
    <row r="836" spans="1:1" x14ac:dyDescent="0.2">
      <c r="A836" t="s">
        <v>6788</v>
      </c>
    </row>
    <row r="837" spans="1:1" x14ac:dyDescent="0.2">
      <c r="A837" t="s">
        <v>6789</v>
      </c>
    </row>
    <row r="838" spans="1:1" x14ac:dyDescent="0.2">
      <c r="A838" t="s">
        <v>6790</v>
      </c>
    </row>
    <row r="839" spans="1:1" x14ac:dyDescent="0.2">
      <c r="A839" t="s">
        <v>6791</v>
      </c>
    </row>
    <row r="840" spans="1:1" x14ac:dyDescent="0.2">
      <c r="A840" t="s">
        <v>6792</v>
      </c>
    </row>
    <row r="841" spans="1:1" x14ac:dyDescent="0.2">
      <c r="A841" t="s">
        <v>6793</v>
      </c>
    </row>
    <row r="842" spans="1:1" x14ac:dyDescent="0.2">
      <c r="A842" t="s">
        <v>6794</v>
      </c>
    </row>
    <row r="843" spans="1:1" x14ac:dyDescent="0.2">
      <c r="A843" t="s">
        <v>6795</v>
      </c>
    </row>
    <row r="844" spans="1:1" x14ac:dyDescent="0.2">
      <c r="A844" t="s">
        <v>6796</v>
      </c>
    </row>
    <row r="845" spans="1:1" x14ac:dyDescent="0.2">
      <c r="A845" t="s">
        <v>6797</v>
      </c>
    </row>
    <row r="846" spans="1:1" x14ac:dyDescent="0.2">
      <c r="A846" t="s">
        <v>6798</v>
      </c>
    </row>
    <row r="847" spans="1:1" x14ac:dyDescent="0.2">
      <c r="A847" t="s">
        <v>6799</v>
      </c>
    </row>
    <row r="848" spans="1:1" x14ac:dyDescent="0.2">
      <c r="A848" t="s">
        <v>6800</v>
      </c>
    </row>
    <row r="849" spans="1:1" x14ac:dyDescent="0.2">
      <c r="A849" t="s">
        <v>6801</v>
      </c>
    </row>
    <row r="850" spans="1:1" x14ac:dyDescent="0.2">
      <c r="A850" t="s">
        <v>6802</v>
      </c>
    </row>
    <row r="851" spans="1:1" x14ac:dyDescent="0.2">
      <c r="A851" t="s">
        <v>6803</v>
      </c>
    </row>
    <row r="852" spans="1:1" x14ac:dyDescent="0.2">
      <c r="A852" t="s">
        <v>6804</v>
      </c>
    </row>
    <row r="853" spans="1:1" x14ac:dyDescent="0.2">
      <c r="A853" t="s">
        <v>6805</v>
      </c>
    </row>
    <row r="854" spans="1:1" x14ac:dyDescent="0.2">
      <c r="A854" t="s">
        <v>6806</v>
      </c>
    </row>
    <row r="855" spans="1:1" x14ac:dyDescent="0.2">
      <c r="A855" t="s">
        <v>6807</v>
      </c>
    </row>
    <row r="856" spans="1:1" x14ac:dyDescent="0.2">
      <c r="A856" t="s">
        <v>6808</v>
      </c>
    </row>
    <row r="857" spans="1:1" x14ac:dyDescent="0.2">
      <c r="A857" t="s">
        <v>6809</v>
      </c>
    </row>
    <row r="858" spans="1:1" x14ac:dyDescent="0.2">
      <c r="A858" t="s">
        <v>6810</v>
      </c>
    </row>
    <row r="859" spans="1:1" x14ac:dyDescent="0.2">
      <c r="A859" t="s">
        <v>6811</v>
      </c>
    </row>
    <row r="860" spans="1:1" x14ac:dyDescent="0.2">
      <c r="A860" t="s">
        <v>7329</v>
      </c>
    </row>
    <row r="861" spans="1:1" x14ac:dyDescent="0.2">
      <c r="A861" t="s">
        <v>6812</v>
      </c>
    </row>
    <row r="862" spans="1:1" x14ac:dyDescent="0.2">
      <c r="A862" t="s">
        <v>6813</v>
      </c>
    </row>
    <row r="863" spans="1:1" x14ac:dyDescent="0.2">
      <c r="A863" t="s">
        <v>6814</v>
      </c>
    </row>
    <row r="864" spans="1:1" x14ac:dyDescent="0.2">
      <c r="A864" t="s">
        <v>6815</v>
      </c>
    </row>
    <row r="865" spans="1:1" x14ac:dyDescent="0.2">
      <c r="A865" t="s">
        <v>6816</v>
      </c>
    </row>
    <row r="866" spans="1:1" x14ac:dyDescent="0.2">
      <c r="A866" t="s">
        <v>6817</v>
      </c>
    </row>
    <row r="867" spans="1:1" x14ac:dyDescent="0.2">
      <c r="A867" t="s">
        <v>6818</v>
      </c>
    </row>
    <row r="868" spans="1:1" x14ac:dyDescent="0.2">
      <c r="A868" t="s">
        <v>6819</v>
      </c>
    </row>
    <row r="869" spans="1:1" x14ac:dyDescent="0.2">
      <c r="A869" t="s">
        <v>6820</v>
      </c>
    </row>
    <row r="870" spans="1:1" x14ac:dyDescent="0.2">
      <c r="A870" t="s">
        <v>6821</v>
      </c>
    </row>
    <row r="871" spans="1:1" x14ac:dyDescent="0.2">
      <c r="A871" t="s">
        <v>6822</v>
      </c>
    </row>
    <row r="872" spans="1:1" x14ac:dyDescent="0.2">
      <c r="A872" t="s">
        <v>6823</v>
      </c>
    </row>
    <row r="873" spans="1:1" x14ac:dyDescent="0.2">
      <c r="A873" t="s">
        <v>6824</v>
      </c>
    </row>
    <row r="874" spans="1:1" x14ac:dyDescent="0.2">
      <c r="A874" t="s">
        <v>6825</v>
      </c>
    </row>
    <row r="875" spans="1:1" x14ac:dyDescent="0.2">
      <c r="A875" t="s">
        <v>6826</v>
      </c>
    </row>
    <row r="876" spans="1:1" x14ac:dyDescent="0.2">
      <c r="A876" t="s">
        <v>6827</v>
      </c>
    </row>
    <row r="877" spans="1:1" x14ac:dyDescent="0.2">
      <c r="A877" t="s">
        <v>6828</v>
      </c>
    </row>
    <row r="878" spans="1:1" x14ac:dyDescent="0.2">
      <c r="A878" t="s">
        <v>6829</v>
      </c>
    </row>
    <row r="879" spans="1:1" x14ac:dyDescent="0.2">
      <c r="A879" t="s">
        <v>6830</v>
      </c>
    </row>
    <row r="880" spans="1:1" x14ac:dyDescent="0.2">
      <c r="A880" t="s">
        <v>6831</v>
      </c>
    </row>
    <row r="881" spans="1:1" x14ac:dyDescent="0.2">
      <c r="A881" t="s">
        <v>6832</v>
      </c>
    </row>
    <row r="882" spans="1:1" x14ac:dyDescent="0.2">
      <c r="A882" t="s">
        <v>6833</v>
      </c>
    </row>
    <row r="883" spans="1:1" x14ac:dyDescent="0.2">
      <c r="A883" t="s">
        <v>6834</v>
      </c>
    </row>
    <row r="884" spans="1:1" x14ac:dyDescent="0.2">
      <c r="A884" t="s">
        <v>6835</v>
      </c>
    </row>
    <row r="885" spans="1:1" x14ac:dyDescent="0.2">
      <c r="A885" t="s">
        <v>6836</v>
      </c>
    </row>
    <row r="886" spans="1:1" x14ac:dyDescent="0.2">
      <c r="A886" t="s">
        <v>6837</v>
      </c>
    </row>
    <row r="887" spans="1:1" x14ac:dyDescent="0.2">
      <c r="A887" t="s">
        <v>6838</v>
      </c>
    </row>
    <row r="888" spans="1:1" x14ac:dyDescent="0.2">
      <c r="A888" t="s">
        <v>6839</v>
      </c>
    </row>
    <row r="889" spans="1:1" x14ac:dyDescent="0.2">
      <c r="A889" t="s">
        <v>6840</v>
      </c>
    </row>
    <row r="890" spans="1:1" x14ac:dyDescent="0.2">
      <c r="A890" t="s">
        <v>6841</v>
      </c>
    </row>
    <row r="891" spans="1:1" x14ac:dyDescent="0.2">
      <c r="A891" t="s">
        <v>6842</v>
      </c>
    </row>
    <row r="892" spans="1:1" x14ac:dyDescent="0.2">
      <c r="A892" t="s">
        <v>6843</v>
      </c>
    </row>
    <row r="893" spans="1:1" x14ac:dyDescent="0.2">
      <c r="A893" t="s">
        <v>6844</v>
      </c>
    </row>
    <row r="894" spans="1:1" x14ac:dyDescent="0.2">
      <c r="A894" t="s">
        <v>6845</v>
      </c>
    </row>
    <row r="895" spans="1:1" x14ac:dyDescent="0.2">
      <c r="A895" t="s">
        <v>6846</v>
      </c>
    </row>
    <row r="896" spans="1:1" x14ac:dyDescent="0.2">
      <c r="A896" t="s">
        <v>6847</v>
      </c>
    </row>
    <row r="897" spans="1:1" x14ac:dyDescent="0.2">
      <c r="A897" t="s">
        <v>6848</v>
      </c>
    </row>
    <row r="898" spans="1:1" x14ac:dyDescent="0.2">
      <c r="A898" t="s">
        <v>6849</v>
      </c>
    </row>
    <row r="899" spans="1:1" x14ac:dyDescent="0.2">
      <c r="A899" t="s">
        <v>6850</v>
      </c>
    </row>
    <row r="900" spans="1:1" x14ac:dyDescent="0.2">
      <c r="A900" t="s">
        <v>6851</v>
      </c>
    </row>
    <row r="901" spans="1:1" x14ac:dyDescent="0.2">
      <c r="A901" t="s">
        <v>6852</v>
      </c>
    </row>
    <row r="902" spans="1:1" x14ac:dyDescent="0.2">
      <c r="A902" t="s">
        <v>6853</v>
      </c>
    </row>
    <row r="903" spans="1:1" x14ac:dyDescent="0.2">
      <c r="A903" t="s">
        <v>6854</v>
      </c>
    </row>
    <row r="904" spans="1:1" x14ac:dyDescent="0.2">
      <c r="A904" t="s">
        <v>6855</v>
      </c>
    </row>
    <row r="905" spans="1:1" x14ac:dyDescent="0.2">
      <c r="A905" t="s">
        <v>6856</v>
      </c>
    </row>
    <row r="906" spans="1:1" x14ac:dyDescent="0.2">
      <c r="A906" t="s">
        <v>6857</v>
      </c>
    </row>
    <row r="907" spans="1:1" x14ac:dyDescent="0.2">
      <c r="A907" t="s">
        <v>6858</v>
      </c>
    </row>
    <row r="908" spans="1:1" x14ac:dyDescent="0.2">
      <c r="A908" t="s">
        <v>6859</v>
      </c>
    </row>
    <row r="909" spans="1:1" x14ac:dyDescent="0.2">
      <c r="A909" t="s">
        <v>6860</v>
      </c>
    </row>
    <row r="910" spans="1:1" x14ac:dyDescent="0.2">
      <c r="A910" t="s">
        <v>6861</v>
      </c>
    </row>
    <row r="911" spans="1:1" x14ac:dyDescent="0.2">
      <c r="A911" t="s">
        <v>6862</v>
      </c>
    </row>
    <row r="912" spans="1:1" x14ac:dyDescent="0.2">
      <c r="A912" t="s">
        <v>6863</v>
      </c>
    </row>
    <row r="913" spans="1:1" x14ac:dyDescent="0.2">
      <c r="A913" t="s">
        <v>6864</v>
      </c>
    </row>
    <row r="914" spans="1:1" x14ac:dyDescent="0.2">
      <c r="A914" t="s">
        <v>6865</v>
      </c>
    </row>
    <row r="915" spans="1:1" x14ac:dyDescent="0.2">
      <c r="A915" t="s">
        <v>6866</v>
      </c>
    </row>
    <row r="916" spans="1:1" x14ac:dyDescent="0.2">
      <c r="A916" t="s">
        <v>6867</v>
      </c>
    </row>
    <row r="917" spans="1:1" x14ac:dyDescent="0.2">
      <c r="A917" t="s">
        <v>6868</v>
      </c>
    </row>
    <row r="918" spans="1:1" x14ac:dyDescent="0.2">
      <c r="A918" t="s">
        <v>6869</v>
      </c>
    </row>
    <row r="919" spans="1:1" x14ac:dyDescent="0.2">
      <c r="A919" t="s">
        <v>6870</v>
      </c>
    </row>
    <row r="920" spans="1:1" x14ac:dyDescent="0.2">
      <c r="A920" t="s">
        <v>6871</v>
      </c>
    </row>
    <row r="921" spans="1:1" x14ac:dyDescent="0.2">
      <c r="A921" t="s">
        <v>6872</v>
      </c>
    </row>
    <row r="922" spans="1:1" x14ac:dyDescent="0.2">
      <c r="A922" t="s">
        <v>6873</v>
      </c>
    </row>
    <row r="923" spans="1:1" x14ac:dyDescent="0.2">
      <c r="A923" t="s">
        <v>6874</v>
      </c>
    </row>
    <row r="924" spans="1:1" x14ac:dyDescent="0.2">
      <c r="A924" t="s">
        <v>6875</v>
      </c>
    </row>
    <row r="925" spans="1:1" x14ac:dyDescent="0.2">
      <c r="A925" t="s">
        <v>6876</v>
      </c>
    </row>
    <row r="926" spans="1:1" x14ac:dyDescent="0.2">
      <c r="A926" t="s">
        <v>6877</v>
      </c>
    </row>
    <row r="927" spans="1:1" x14ac:dyDescent="0.2">
      <c r="A927" t="s">
        <v>6878</v>
      </c>
    </row>
    <row r="928" spans="1:1" x14ac:dyDescent="0.2">
      <c r="A928" t="s">
        <v>6879</v>
      </c>
    </row>
    <row r="929" spans="1:1" x14ac:dyDescent="0.2">
      <c r="A929" t="s">
        <v>6880</v>
      </c>
    </row>
    <row r="930" spans="1:1" x14ac:dyDescent="0.2">
      <c r="A930" t="s">
        <v>6881</v>
      </c>
    </row>
    <row r="931" spans="1:1" x14ac:dyDescent="0.2">
      <c r="A931" t="s">
        <v>6882</v>
      </c>
    </row>
    <row r="932" spans="1:1" x14ac:dyDescent="0.2">
      <c r="A932" t="s">
        <v>6883</v>
      </c>
    </row>
    <row r="933" spans="1:1" x14ac:dyDescent="0.2">
      <c r="A933" t="s">
        <v>6884</v>
      </c>
    </row>
    <row r="934" spans="1:1" x14ac:dyDescent="0.2">
      <c r="A934" t="s">
        <v>6885</v>
      </c>
    </row>
    <row r="935" spans="1:1" x14ac:dyDescent="0.2">
      <c r="A935" t="s">
        <v>6886</v>
      </c>
    </row>
    <row r="936" spans="1:1" x14ac:dyDescent="0.2">
      <c r="A936" t="s">
        <v>6887</v>
      </c>
    </row>
    <row r="937" spans="1:1" x14ac:dyDescent="0.2">
      <c r="A937" t="s">
        <v>6888</v>
      </c>
    </row>
    <row r="938" spans="1:1" x14ac:dyDescent="0.2">
      <c r="A938" t="s">
        <v>6889</v>
      </c>
    </row>
    <row r="939" spans="1:1" x14ac:dyDescent="0.2">
      <c r="A939" t="s">
        <v>6890</v>
      </c>
    </row>
    <row r="940" spans="1:1" x14ac:dyDescent="0.2">
      <c r="A940" t="s">
        <v>6891</v>
      </c>
    </row>
    <row r="941" spans="1:1" x14ac:dyDescent="0.2">
      <c r="A941" t="s">
        <v>6892</v>
      </c>
    </row>
    <row r="942" spans="1:1" x14ac:dyDescent="0.2">
      <c r="A942" t="s">
        <v>6893</v>
      </c>
    </row>
    <row r="943" spans="1:1" x14ac:dyDescent="0.2">
      <c r="A943" t="s">
        <v>6894</v>
      </c>
    </row>
    <row r="944" spans="1:1" x14ac:dyDescent="0.2">
      <c r="A944" t="s">
        <v>6895</v>
      </c>
    </row>
    <row r="945" spans="1:1" x14ac:dyDescent="0.2">
      <c r="A945" t="s">
        <v>6896</v>
      </c>
    </row>
    <row r="946" spans="1:1" x14ac:dyDescent="0.2">
      <c r="A946" t="s">
        <v>6897</v>
      </c>
    </row>
    <row r="947" spans="1:1" x14ac:dyDescent="0.2">
      <c r="A947" t="s">
        <v>6898</v>
      </c>
    </row>
    <row r="948" spans="1:1" x14ac:dyDescent="0.2">
      <c r="A948" t="s">
        <v>6899</v>
      </c>
    </row>
    <row r="949" spans="1:1" x14ac:dyDescent="0.2">
      <c r="A949" t="s">
        <v>6900</v>
      </c>
    </row>
    <row r="950" spans="1:1" x14ac:dyDescent="0.2">
      <c r="A950" t="s">
        <v>6901</v>
      </c>
    </row>
    <row r="951" spans="1:1" x14ac:dyDescent="0.2">
      <c r="A951" t="s">
        <v>6902</v>
      </c>
    </row>
    <row r="952" spans="1:1" x14ac:dyDescent="0.2">
      <c r="A952" t="s">
        <v>6903</v>
      </c>
    </row>
    <row r="953" spans="1:1" x14ac:dyDescent="0.2">
      <c r="A953" t="s">
        <v>6904</v>
      </c>
    </row>
    <row r="954" spans="1:1" x14ac:dyDescent="0.2">
      <c r="A954" t="s">
        <v>6905</v>
      </c>
    </row>
    <row r="955" spans="1:1" x14ac:dyDescent="0.2">
      <c r="A955" t="s">
        <v>6906</v>
      </c>
    </row>
    <row r="956" spans="1:1" x14ac:dyDescent="0.2">
      <c r="A956" t="s">
        <v>6907</v>
      </c>
    </row>
    <row r="957" spans="1:1" x14ac:dyDescent="0.2">
      <c r="A957" t="s">
        <v>6908</v>
      </c>
    </row>
    <row r="958" spans="1:1" x14ac:dyDescent="0.2">
      <c r="A958" t="s">
        <v>6909</v>
      </c>
    </row>
    <row r="959" spans="1:1" x14ac:dyDescent="0.2">
      <c r="A959" t="s">
        <v>6910</v>
      </c>
    </row>
    <row r="960" spans="1:1" x14ac:dyDescent="0.2">
      <c r="A960" t="s">
        <v>6911</v>
      </c>
    </row>
    <row r="961" spans="1:1" x14ac:dyDescent="0.2">
      <c r="A961" t="s">
        <v>6912</v>
      </c>
    </row>
    <row r="962" spans="1:1" x14ac:dyDescent="0.2">
      <c r="A962" t="s">
        <v>6913</v>
      </c>
    </row>
    <row r="963" spans="1:1" x14ac:dyDescent="0.2">
      <c r="A963" t="s">
        <v>6914</v>
      </c>
    </row>
    <row r="964" spans="1:1" x14ac:dyDescent="0.2">
      <c r="A964" t="s">
        <v>6915</v>
      </c>
    </row>
    <row r="965" spans="1:1" x14ac:dyDescent="0.2">
      <c r="A965" t="s">
        <v>6916</v>
      </c>
    </row>
    <row r="966" spans="1:1" x14ac:dyDescent="0.2">
      <c r="A966" t="s">
        <v>6917</v>
      </c>
    </row>
    <row r="967" spans="1:1" x14ac:dyDescent="0.2">
      <c r="A967" t="s">
        <v>6918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4921</v>
      </c>
    </row>
    <row r="2" spans="1:1" x14ac:dyDescent="0.2">
      <c r="A2" t="s">
        <v>4922</v>
      </c>
    </row>
    <row r="3" spans="1:1" x14ac:dyDescent="0.2">
      <c r="A3" t="s">
        <v>4923</v>
      </c>
    </row>
    <row r="4" spans="1:1" x14ac:dyDescent="0.2">
      <c r="A4" t="s">
        <v>4924</v>
      </c>
    </row>
    <row r="5" spans="1:1" x14ac:dyDescent="0.2">
      <c r="A5" t="s">
        <v>4925</v>
      </c>
    </row>
    <row r="6" spans="1:1" x14ac:dyDescent="0.2">
      <c r="A6" t="s">
        <v>4926</v>
      </c>
    </row>
    <row r="7" spans="1:1" x14ac:dyDescent="0.2">
      <c r="A7" t="s">
        <v>4927</v>
      </c>
    </row>
    <row r="8" spans="1:1" x14ac:dyDescent="0.2">
      <c r="A8" t="s">
        <v>4928</v>
      </c>
    </row>
    <row r="9" spans="1:1" x14ac:dyDescent="0.2">
      <c r="A9" t="s">
        <v>4929</v>
      </c>
    </row>
    <row r="10" spans="1:1" x14ac:dyDescent="0.2">
      <c r="A10" t="s">
        <v>4930</v>
      </c>
    </row>
    <row r="11" spans="1:1" x14ac:dyDescent="0.2">
      <c r="A11" t="s">
        <v>4931</v>
      </c>
    </row>
    <row r="12" spans="1:1" x14ac:dyDescent="0.2">
      <c r="A12" t="s">
        <v>4932</v>
      </c>
    </row>
    <row r="13" spans="1:1" x14ac:dyDescent="0.2">
      <c r="A13" t="s">
        <v>4933</v>
      </c>
    </row>
    <row r="14" spans="1:1" x14ac:dyDescent="0.2">
      <c r="A14" t="s">
        <v>4934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T89"/>
  <sheetViews>
    <sheetView zoomScaleNormal="100" workbookViewId="0">
      <selection activeCell="B15" sqref="B15"/>
    </sheetView>
  </sheetViews>
  <sheetFormatPr defaultRowHeight="12.75" x14ac:dyDescent="0.2"/>
  <cols>
    <col min="1" max="1" width="19.7109375" customWidth="1"/>
    <col min="2" max="2" width="34.28515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  <col min="20" max="20" width="9.42578125" bestFit="1" customWidth="1"/>
  </cols>
  <sheetData>
    <row r="1" spans="1:20" s="151" customFormat="1" x14ac:dyDescent="0.2">
      <c r="A1" s="152" t="s">
        <v>878</v>
      </c>
      <c r="B1" s="152" t="s">
        <v>879</v>
      </c>
      <c r="D1" s="152" t="s">
        <v>2747</v>
      </c>
      <c r="E1" s="152" t="s">
        <v>870</v>
      </c>
      <c r="G1" s="155"/>
      <c r="H1" s="152" t="s">
        <v>2747</v>
      </c>
      <c r="I1" s="152" t="s">
        <v>870</v>
      </c>
      <c r="K1" s="152" t="s">
        <v>3490</v>
      </c>
      <c r="L1" s="152" t="s">
        <v>3491</v>
      </c>
      <c r="M1" s="152" t="s">
        <v>114</v>
      </c>
      <c r="P1" s="155" t="s">
        <v>3492</v>
      </c>
      <c r="T1" s="151" t="s">
        <v>7878</v>
      </c>
    </row>
    <row r="2" spans="1:20" ht="13.5" thickBot="1" x14ac:dyDescent="0.25">
      <c r="A2" s="152" t="s">
        <v>866</v>
      </c>
      <c r="B2" t="b">
        <v>1</v>
      </c>
      <c r="D2" s="152" t="s">
        <v>6926</v>
      </c>
      <c r="E2" s="152" t="s">
        <v>2748</v>
      </c>
      <c r="G2" s="152" t="s">
        <v>3487</v>
      </c>
      <c r="H2" s="291" t="s">
        <v>3480</v>
      </c>
      <c r="I2" s="291" t="s">
        <v>3480</v>
      </c>
      <c r="K2" s="152" t="s">
        <v>3493</v>
      </c>
      <c r="L2" s="152"/>
      <c r="M2" s="152"/>
      <c r="N2" s="151"/>
      <c r="O2" s="151"/>
      <c r="P2" s="50"/>
      <c r="Q2" s="50"/>
      <c r="R2" s="50"/>
      <c r="T2" t="b">
        <v>0</v>
      </c>
    </row>
    <row r="3" spans="1:20" ht="14.25" thickTop="1" thickBot="1" x14ac:dyDescent="0.25">
      <c r="A3" s="152" t="s">
        <v>867</v>
      </c>
      <c r="B3" t="b">
        <v>1</v>
      </c>
      <c r="D3" s="152" t="s">
        <v>6927</v>
      </c>
      <c r="E3" s="152" t="s">
        <v>2749</v>
      </c>
      <c r="G3" s="152" t="s">
        <v>3484</v>
      </c>
      <c r="H3" s="311" t="s">
        <v>3484</v>
      </c>
      <c r="I3" s="311" t="s">
        <v>3484</v>
      </c>
      <c r="K3" s="152" t="s">
        <v>3493</v>
      </c>
      <c r="L3" s="152" t="s">
        <v>3484</v>
      </c>
      <c r="M3" s="151" t="e">
        <f>P3:R3</f>
        <v>#VALUE!</v>
      </c>
      <c r="N3" s="151"/>
      <c r="O3" s="151"/>
      <c r="P3" s="352" t="s">
        <v>3492</v>
      </c>
      <c r="Q3" s="352" t="s">
        <v>3484</v>
      </c>
      <c r="R3" s="351"/>
    </row>
    <row r="4" spans="1:20" ht="13.5" thickTop="1" x14ac:dyDescent="0.2">
      <c r="A4" s="152" t="s">
        <v>868</v>
      </c>
      <c r="B4" s="152" t="s">
        <v>870</v>
      </c>
      <c r="C4" s="151"/>
      <c r="D4" s="152" t="s">
        <v>6928</v>
      </c>
      <c r="E4" s="152" t="s">
        <v>2750</v>
      </c>
      <c r="G4" s="152" t="s">
        <v>3483</v>
      </c>
      <c r="H4" s="595" t="s">
        <v>3483</v>
      </c>
      <c r="I4" s="595" t="s">
        <v>3483</v>
      </c>
      <c r="K4" s="152" t="s">
        <v>3493</v>
      </c>
      <c r="L4" s="152" t="s">
        <v>3483</v>
      </c>
      <c r="M4" s="151" t="e">
        <f t="shared" ref="M4:M9" si="0">P4:R4</f>
        <v>#VALUE!</v>
      </c>
      <c r="N4" s="151"/>
      <c r="O4" s="151"/>
      <c r="P4" s="597" t="s">
        <v>3492</v>
      </c>
      <c r="Q4" s="597" t="s">
        <v>3483</v>
      </c>
      <c r="R4" s="597"/>
    </row>
    <row r="5" spans="1:20" x14ac:dyDescent="0.2">
      <c r="A5" s="152" t="s">
        <v>869</v>
      </c>
      <c r="B5" s="152" t="s">
        <v>871</v>
      </c>
      <c r="C5" s="151"/>
      <c r="D5" s="152" t="s">
        <v>6929</v>
      </c>
      <c r="E5" s="152" t="s">
        <v>2751</v>
      </c>
      <c r="G5" s="152" t="s">
        <v>3481</v>
      </c>
      <c r="H5" s="565" t="s">
        <v>3481</v>
      </c>
      <c r="I5" s="565" t="s">
        <v>3481</v>
      </c>
      <c r="K5" s="152" t="s">
        <v>3493</v>
      </c>
      <c r="L5" s="152" t="s">
        <v>3481</v>
      </c>
      <c r="M5" s="151" t="e">
        <f t="shared" si="0"/>
        <v>#VALUE!</v>
      </c>
      <c r="N5" s="151"/>
      <c r="O5" s="151"/>
      <c r="P5" s="566" t="s">
        <v>3492</v>
      </c>
      <c r="Q5" s="566" t="s">
        <v>3481</v>
      </c>
      <c r="R5" s="566"/>
    </row>
    <row r="6" spans="1:20" x14ac:dyDescent="0.2">
      <c r="A6" s="152" t="s">
        <v>872</v>
      </c>
      <c r="B6" s="152" t="s">
        <v>3492</v>
      </c>
      <c r="C6" s="151"/>
      <c r="D6" s="152" t="s">
        <v>6930</v>
      </c>
      <c r="E6" s="152" t="s">
        <v>2752</v>
      </c>
      <c r="G6" s="152" t="s">
        <v>3482</v>
      </c>
      <c r="H6" s="596" t="s">
        <v>3482</v>
      </c>
      <c r="I6" s="596" t="s">
        <v>3482</v>
      </c>
      <c r="K6" s="152" t="s">
        <v>3493</v>
      </c>
      <c r="L6" s="152" t="s">
        <v>3482</v>
      </c>
      <c r="M6" s="151" t="e">
        <f t="shared" si="0"/>
        <v>#VALUE!</v>
      </c>
      <c r="N6" s="151"/>
      <c r="O6" s="151"/>
      <c r="P6" s="609" t="s">
        <v>3492</v>
      </c>
      <c r="Q6" s="609" t="s">
        <v>3482</v>
      </c>
      <c r="R6" s="609"/>
    </row>
    <row r="7" spans="1:20" x14ac:dyDescent="0.2">
      <c r="A7" s="152" t="s">
        <v>873</v>
      </c>
      <c r="B7" t="s">
        <v>874</v>
      </c>
      <c r="C7" s="151"/>
      <c r="D7" s="152" t="s">
        <v>6945</v>
      </c>
      <c r="E7" s="152" t="s">
        <v>2753</v>
      </c>
      <c r="G7" s="152" t="s">
        <v>3485</v>
      </c>
      <c r="H7" s="628" t="s">
        <v>3485</v>
      </c>
      <c r="I7" s="628" t="s">
        <v>3485</v>
      </c>
      <c r="K7" s="152" t="s">
        <v>3493</v>
      </c>
      <c r="L7" s="152" t="s">
        <v>3485</v>
      </c>
      <c r="M7" s="151" t="e">
        <f t="shared" si="0"/>
        <v>#VALUE!</v>
      </c>
      <c r="N7" s="151"/>
      <c r="O7" s="151"/>
      <c r="P7" s="629" t="s">
        <v>3492</v>
      </c>
      <c r="Q7" s="629" t="s">
        <v>3485</v>
      </c>
      <c r="R7" s="629"/>
    </row>
    <row r="8" spans="1:20" x14ac:dyDescent="0.2">
      <c r="A8" s="152" t="s">
        <v>875</v>
      </c>
      <c r="B8" s="152" t="s">
        <v>876</v>
      </c>
      <c r="C8" s="151"/>
      <c r="D8" s="152" t="s">
        <v>6931</v>
      </c>
      <c r="E8" s="152" t="s">
        <v>2754</v>
      </c>
      <c r="G8" s="152" t="s">
        <v>3488</v>
      </c>
      <c r="H8" s="292" t="s">
        <v>88</v>
      </c>
      <c r="I8" s="292" t="s">
        <v>88</v>
      </c>
      <c r="K8" s="152" t="s">
        <v>3493</v>
      </c>
      <c r="L8" s="152" t="s">
        <v>3488</v>
      </c>
      <c r="M8" s="151" t="e">
        <f t="shared" si="0"/>
        <v>#VALUE!</v>
      </c>
      <c r="N8" s="151"/>
      <c r="O8" s="151"/>
      <c r="P8" s="309" t="s">
        <v>3492</v>
      </c>
      <c r="Q8" s="309" t="s">
        <v>3488</v>
      </c>
      <c r="R8" s="309"/>
    </row>
    <row r="9" spans="1:20" x14ac:dyDescent="0.2">
      <c r="A9" s="152" t="s">
        <v>877</v>
      </c>
      <c r="B9" t="s">
        <v>4920</v>
      </c>
      <c r="C9" s="151"/>
      <c r="D9" s="152" t="s">
        <v>6932</v>
      </c>
      <c r="E9" s="152" t="s">
        <v>2755</v>
      </c>
      <c r="G9" s="152" t="s">
        <v>3486</v>
      </c>
      <c r="H9" s="293" t="s">
        <v>3486</v>
      </c>
      <c r="I9" s="293" t="s">
        <v>3486</v>
      </c>
      <c r="K9" s="152" t="s">
        <v>3493</v>
      </c>
      <c r="L9" s="152" t="s">
        <v>3486</v>
      </c>
      <c r="M9" s="151" t="e">
        <f t="shared" si="0"/>
        <v>#VALUE!</v>
      </c>
      <c r="N9" s="151"/>
      <c r="O9" s="151"/>
      <c r="P9" s="310" t="s">
        <v>3492</v>
      </c>
      <c r="Q9" s="310" t="s">
        <v>3486</v>
      </c>
      <c r="R9" s="310"/>
    </row>
    <row r="10" spans="1:20" x14ac:dyDescent="0.2">
      <c r="A10" s="152" t="s">
        <v>880</v>
      </c>
      <c r="B10" s="152" t="s">
        <v>6983</v>
      </c>
      <c r="C10" s="151"/>
      <c r="D10" s="152" t="s">
        <v>6933</v>
      </c>
      <c r="E10" s="152" t="s">
        <v>2756</v>
      </c>
      <c r="G10" s="152" t="s">
        <v>4485</v>
      </c>
      <c r="H10" s="434" t="s">
        <v>4485</v>
      </c>
      <c r="I10" s="434" t="s">
        <v>4485</v>
      </c>
      <c r="K10" s="152" t="s">
        <v>3489</v>
      </c>
      <c r="L10" s="152" t="s">
        <v>3487</v>
      </c>
      <c r="M10" s="151">
        <f>PedGuiMedIV!A1</f>
        <v>0</v>
      </c>
      <c r="P10" s="50"/>
      <c r="Q10" s="50"/>
      <c r="R10" s="50"/>
    </row>
    <row r="11" spans="1:20" x14ac:dyDescent="0.2">
      <c r="A11" s="152" t="s">
        <v>7892</v>
      </c>
      <c r="B11" t="b">
        <v>1</v>
      </c>
      <c r="C11" s="151"/>
      <c r="D11" s="152" t="s">
        <v>6934</v>
      </c>
      <c r="E11" s="152" t="s">
        <v>2757</v>
      </c>
      <c r="G11" s="152" t="s">
        <v>3476</v>
      </c>
      <c r="H11" s="435" t="s">
        <v>3476</v>
      </c>
      <c r="I11" s="435" t="s">
        <v>3476</v>
      </c>
      <c r="K11" s="152" t="s">
        <v>3489</v>
      </c>
      <c r="L11" s="152" t="s">
        <v>3484</v>
      </c>
      <c r="M11" s="157" t="e">
        <f>PedGuiMedIV!E9:N23,PedGuiMedIV!E25:N29,PedGuiMedIV!F31</f>
        <v>#VALUE!</v>
      </c>
      <c r="P11" s="50"/>
      <c r="Q11" s="50"/>
      <c r="R11" s="50"/>
    </row>
    <row r="12" spans="1:20" x14ac:dyDescent="0.2">
      <c r="A12" s="152" t="s">
        <v>7895</v>
      </c>
      <c r="B12" s="152" t="s">
        <v>7897</v>
      </c>
      <c r="D12" s="152" t="s">
        <v>6935</v>
      </c>
      <c r="E12" s="152" t="s">
        <v>2758</v>
      </c>
      <c r="G12" s="152" t="s">
        <v>3477</v>
      </c>
      <c r="H12" s="436" t="s">
        <v>3477</v>
      </c>
      <c r="I12" s="436" t="s">
        <v>3477</v>
      </c>
      <c r="K12" s="152" t="s">
        <v>3489</v>
      </c>
      <c r="L12" s="152" t="s">
        <v>3483</v>
      </c>
      <c r="M12" s="157" t="e">
        <f>PedGuiMedIV!D9:D23,PedGuiMedIV!D25:D29,PedGuiMedIV!D31:E33</f>
        <v>#VALUE!</v>
      </c>
      <c r="P12" s="50"/>
      <c r="Q12" s="50"/>
      <c r="R12" s="50"/>
    </row>
    <row r="13" spans="1:20" x14ac:dyDescent="0.2">
      <c r="A13" s="152" t="s">
        <v>7893</v>
      </c>
      <c r="B13" s="152" t="s">
        <v>7891</v>
      </c>
      <c r="D13" s="152" t="s">
        <v>6936</v>
      </c>
      <c r="E13" s="152" t="s">
        <v>2759</v>
      </c>
      <c r="K13" s="152" t="s">
        <v>3489</v>
      </c>
      <c r="L13" s="152" t="s">
        <v>3481</v>
      </c>
      <c r="M13" s="157" t="e">
        <f>PedGuiMedIV!B1:O5</f>
        <v>#VALUE!</v>
      </c>
    </row>
    <row r="14" spans="1:20" x14ac:dyDescent="0.2">
      <c r="A14" s="152" t="s">
        <v>7896</v>
      </c>
      <c r="B14" s="152" t="s">
        <v>7897</v>
      </c>
      <c r="D14" s="152" t="s">
        <v>6937</v>
      </c>
      <c r="E14" s="152" t="s">
        <v>2760</v>
      </c>
      <c r="K14" s="152" t="s">
        <v>3489</v>
      </c>
      <c r="L14" s="152" t="s">
        <v>3482</v>
      </c>
      <c r="M14" t="str">
        <f>PedGuiMedIV!B7:O7</f>
        <v>Adviesdosering</v>
      </c>
    </row>
    <row r="15" spans="1:20" x14ac:dyDescent="0.2">
      <c r="A15" s="152" t="s">
        <v>7894</v>
      </c>
      <c r="B15" s="152" t="s">
        <v>7891</v>
      </c>
      <c r="D15" s="152" t="s">
        <v>6938</v>
      </c>
      <c r="E15" s="152" t="s">
        <v>2761</v>
      </c>
      <c r="K15" s="152" t="s">
        <v>3489</v>
      </c>
      <c r="L15" s="152" t="s">
        <v>3485</v>
      </c>
      <c r="M15" s="157" t="e">
        <f>PedGuiMedIV!B35:O42</f>
        <v>#VALUE!</v>
      </c>
    </row>
    <row r="16" spans="1:20" x14ac:dyDescent="0.2">
      <c r="D16" s="152" t="s">
        <v>6939</v>
      </c>
      <c r="E16" s="152" t="s">
        <v>2762</v>
      </c>
      <c r="K16" s="152" t="s">
        <v>3489</v>
      </c>
      <c r="L16" s="152" t="s">
        <v>3488</v>
      </c>
    </row>
    <row r="17" spans="4:13" x14ac:dyDescent="0.2">
      <c r="D17" s="152" t="s">
        <v>6940</v>
      </c>
      <c r="E17" s="152" t="s">
        <v>2763</v>
      </c>
      <c r="K17" s="152" t="s">
        <v>3489</v>
      </c>
      <c r="L17" s="152" t="s">
        <v>3486</v>
      </c>
    </row>
    <row r="18" spans="4:13" x14ac:dyDescent="0.2">
      <c r="D18" s="152" t="s">
        <v>6941</v>
      </c>
      <c r="E18" s="152" t="s">
        <v>5111</v>
      </c>
      <c r="K18" s="152" t="s">
        <v>3494</v>
      </c>
      <c r="L18" s="152" t="s">
        <v>3487</v>
      </c>
      <c r="M18">
        <f>GlobGuiMedDisc!A1</f>
        <v>0</v>
      </c>
    </row>
    <row r="19" spans="4:13" x14ac:dyDescent="0.2">
      <c r="D19" s="152" t="s">
        <v>6942</v>
      </c>
      <c r="E19" s="152" t="s">
        <v>2764</v>
      </c>
      <c r="K19" s="152" t="s">
        <v>3494</v>
      </c>
      <c r="L19" s="152" t="s">
        <v>3484</v>
      </c>
      <c r="M19" t="str">
        <f>GlobGuiMedDisc!E9:T38</f>
        <v/>
      </c>
    </row>
    <row r="20" spans="4:13" x14ac:dyDescent="0.2">
      <c r="D20" t="s">
        <v>5263</v>
      </c>
      <c r="E20" s="152" t="s">
        <v>2765</v>
      </c>
      <c r="H20" s="161"/>
      <c r="K20" s="152" t="s">
        <v>3494</v>
      </c>
      <c r="L20" s="152" t="s">
        <v>3483</v>
      </c>
      <c r="M20">
        <f>GlobGuiMedDisc!D9:D38</f>
        <v>12</v>
      </c>
    </row>
    <row r="21" spans="4:13" x14ac:dyDescent="0.2">
      <c r="D21" t="s">
        <v>5264</v>
      </c>
      <c r="E21" s="152" t="s">
        <v>2766</v>
      </c>
      <c r="K21" s="152" t="s">
        <v>3494</v>
      </c>
      <c r="L21" s="152" t="s">
        <v>3481</v>
      </c>
      <c r="M21" t="e">
        <f>GlobGuiMedDisc!B1:T5</f>
        <v>#VALUE!</v>
      </c>
    </row>
    <row r="22" spans="4:13" x14ac:dyDescent="0.2">
      <c r="D22" t="s">
        <v>5208</v>
      </c>
      <c r="E22" s="152" t="s">
        <v>2767</v>
      </c>
      <c r="K22" s="152" t="s">
        <v>3494</v>
      </c>
      <c r="L22" s="152" t="s">
        <v>3482</v>
      </c>
      <c r="M22" t="str">
        <f>GlobGuiMedDisc!B7:T7</f>
        <v>Route</v>
      </c>
    </row>
    <row r="23" spans="4:13" x14ac:dyDescent="0.2">
      <c r="D23" t="s">
        <v>5265</v>
      </c>
      <c r="E23" s="152" t="s">
        <v>2768</v>
      </c>
      <c r="K23" s="152" t="s">
        <v>3494</v>
      </c>
      <c r="L23" s="152" t="s">
        <v>3485</v>
      </c>
    </row>
    <row r="24" spans="4:13" x14ac:dyDescent="0.2">
      <c r="D24" t="s">
        <v>5266</v>
      </c>
      <c r="E24" s="152" t="s">
        <v>2769</v>
      </c>
      <c r="K24" s="152" t="s">
        <v>3494</v>
      </c>
      <c r="L24" s="152" t="s">
        <v>3488</v>
      </c>
    </row>
    <row r="25" spans="4:13" x14ac:dyDescent="0.2">
      <c r="D25" t="s">
        <v>5267</v>
      </c>
      <c r="E25" s="152" t="s">
        <v>2770</v>
      </c>
      <c r="K25" s="152" t="s">
        <v>3494</v>
      </c>
      <c r="L25" s="152" t="s">
        <v>3486</v>
      </c>
    </row>
    <row r="26" spans="4:13" x14ac:dyDescent="0.2">
      <c r="D26" t="s">
        <v>5268</v>
      </c>
      <c r="E26" s="152" t="s">
        <v>2771</v>
      </c>
      <c r="K26" s="152" t="s">
        <v>3495</v>
      </c>
      <c r="L26" s="152" t="s">
        <v>3487</v>
      </c>
      <c r="M26">
        <f>PedGuiLijnPM!A1</f>
        <v>0</v>
      </c>
    </row>
    <row r="27" spans="4:13" x14ac:dyDescent="0.2">
      <c r="D27" t="s">
        <v>5269</v>
      </c>
      <c r="E27" s="152" t="s">
        <v>5278</v>
      </c>
      <c r="K27" s="152" t="s">
        <v>3495</v>
      </c>
      <c r="L27" s="152" t="s">
        <v>3484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5270</v>
      </c>
      <c r="E28" s="152" t="s">
        <v>2772</v>
      </c>
      <c r="K28" s="152" t="s">
        <v>3495</v>
      </c>
      <c r="L28" s="152" t="s">
        <v>3483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5271</v>
      </c>
      <c r="E29" s="152" t="s">
        <v>2773</v>
      </c>
      <c r="K29" s="152" t="s">
        <v>3495</v>
      </c>
      <c r="L29" s="152" t="s">
        <v>3481</v>
      </c>
      <c r="M29" t="e">
        <f>PedGuiLijnPM!B1:O5</f>
        <v>#VALUE!</v>
      </c>
    </row>
    <row r="30" spans="4:13" x14ac:dyDescent="0.2">
      <c r="D30" t="s">
        <v>5272</v>
      </c>
      <c r="E30" s="152" t="s">
        <v>2774</v>
      </c>
      <c r="K30" s="152" t="s">
        <v>3495</v>
      </c>
      <c r="L30" s="152" t="s">
        <v>3482</v>
      </c>
      <c r="M30" t="e">
        <f>PedGuiLijnPM!B7:O7,PedGuiLijnPM!B19:O19</f>
        <v>#VALUE!</v>
      </c>
    </row>
    <row r="31" spans="4:13" x14ac:dyDescent="0.2">
      <c r="D31" t="s">
        <v>5273</v>
      </c>
      <c r="E31" s="152" t="s">
        <v>2775</v>
      </c>
      <c r="K31" s="152" t="s">
        <v>3495</v>
      </c>
      <c r="L31" s="152" t="s">
        <v>3485</v>
      </c>
    </row>
    <row r="32" spans="4:13" x14ac:dyDescent="0.2">
      <c r="D32" t="s">
        <v>5274</v>
      </c>
      <c r="E32" s="152" t="s">
        <v>2776</v>
      </c>
      <c r="K32" s="152" t="s">
        <v>3495</v>
      </c>
      <c r="L32" s="152" t="s">
        <v>3488</v>
      </c>
    </row>
    <row r="33" spans="4:13" x14ac:dyDescent="0.2">
      <c r="D33" t="s">
        <v>5275</v>
      </c>
      <c r="E33" s="152" t="s">
        <v>2777</v>
      </c>
      <c r="K33" s="152" t="s">
        <v>3495</v>
      </c>
      <c r="L33" s="152" t="s">
        <v>3486</v>
      </c>
    </row>
    <row r="34" spans="4:13" x14ac:dyDescent="0.2">
      <c r="D34" t="s">
        <v>5276</v>
      </c>
      <c r="E34" s="152" t="s">
        <v>2778</v>
      </c>
      <c r="K34" s="152" t="s">
        <v>3496</v>
      </c>
      <c r="L34" s="152" t="s">
        <v>3487</v>
      </c>
      <c r="M34">
        <f>PedGuiEntTPN!A1</f>
        <v>0</v>
      </c>
    </row>
    <row r="35" spans="4:13" x14ac:dyDescent="0.2">
      <c r="D35" t="s">
        <v>5277</v>
      </c>
      <c r="E35" s="152" t="s">
        <v>2779</v>
      </c>
      <c r="K35" s="152" t="s">
        <v>3496</v>
      </c>
      <c r="L35" s="152" t="s">
        <v>3484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2780</v>
      </c>
      <c r="K36" s="152" t="s">
        <v>3496</v>
      </c>
      <c r="L36" s="152" t="s">
        <v>3483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2781</v>
      </c>
      <c r="K37" s="152" t="s">
        <v>3496</v>
      </c>
      <c r="L37" s="152" t="s">
        <v>3481</v>
      </c>
      <c r="M37" t="e">
        <f>PedGuiEntTPN!B1:N5</f>
        <v>#VALUE!</v>
      </c>
    </row>
    <row r="38" spans="4:13" x14ac:dyDescent="0.2">
      <c r="E38" s="152" t="s">
        <v>2782</v>
      </c>
      <c r="K38" s="152" t="s">
        <v>3496</v>
      </c>
      <c r="L38" s="152" t="s">
        <v>3482</v>
      </c>
      <c r="M38" t="e">
        <f>PedGuiEntTPN!B7:N7,PedGuiEntTPN!B20:N20</f>
        <v>#VALUE!</v>
      </c>
    </row>
    <row r="39" spans="4:13" x14ac:dyDescent="0.2">
      <c r="E39" s="152" t="s">
        <v>2783</v>
      </c>
      <c r="K39" s="152" t="s">
        <v>3496</v>
      </c>
      <c r="L39" s="152" t="s">
        <v>3485</v>
      </c>
      <c r="M39" t="e">
        <f>PedGuiEntTPN!B41:N48</f>
        <v>#VALUE!</v>
      </c>
    </row>
    <row r="40" spans="4:13" x14ac:dyDescent="0.2">
      <c r="E40" s="152" t="s">
        <v>5279</v>
      </c>
      <c r="K40" s="152" t="s">
        <v>3496</v>
      </c>
      <c r="L40" s="152" t="s">
        <v>3488</v>
      </c>
    </row>
    <row r="41" spans="4:13" x14ac:dyDescent="0.2">
      <c r="E41" s="152" t="s">
        <v>2784</v>
      </c>
      <c r="K41" s="152" t="s">
        <v>3496</v>
      </c>
      <c r="L41" s="152" t="s">
        <v>3486</v>
      </c>
    </row>
    <row r="42" spans="4:13" x14ac:dyDescent="0.2">
      <c r="E42" s="152" t="s">
        <v>2785</v>
      </c>
      <c r="K42" s="152" t="s">
        <v>3497</v>
      </c>
      <c r="L42" s="152" t="s">
        <v>3487</v>
      </c>
      <c r="M42">
        <f>PedGuiLab!A1</f>
        <v>0</v>
      </c>
    </row>
    <row r="43" spans="4:13" x14ac:dyDescent="0.2">
      <c r="E43" s="152" t="s">
        <v>2786</v>
      </c>
      <c r="K43" s="152" t="s">
        <v>3497</v>
      </c>
      <c r="L43" s="152" t="s">
        <v>3484</v>
      </c>
      <c r="M43" t="str">
        <f>PedGuiLab!D43</f>
        <v/>
      </c>
    </row>
    <row r="44" spans="4:13" x14ac:dyDescent="0.2">
      <c r="E44" s="152" t="s">
        <v>2787</v>
      </c>
      <c r="K44" s="152" t="s">
        <v>3497</v>
      </c>
      <c r="L44" s="152" t="s">
        <v>3483</v>
      </c>
      <c r="M44" t="e">
        <f>PedGuiLab!B9:L9,PedGuiLab!B43:C44</f>
        <v>#VALUE!</v>
      </c>
    </row>
    <row r="45" spans="4:13" x14ac:dyDescent="0.2">
      <c r="E45" s="152" t="s">
        <v>2788</v>
      </c>
      <c r="K45" s="152" t="s">
        <v>3497</v>
      </c>
      <c r="L45" s="152" t="s">
        <v>3481</v>
      </c>
      <c r="M45" t="e">
        <f>PedGuiLab!B1:S5</f>
        <v>#VALUE!</v>
      </c>
    </row>
    <row r="46" spans="4:13" x14ac:dyDescent="0.2">
      <c r="E46" s="152" t="s">
        <v>2789</v>
      </c>
      <c r="K46" s="152" t="s">
        <v>3497</v>
      </c>
      <c r="L46" s="152" t="s">
        <v>3482</v>
      </c>
      <c r="M46">
        <f>PedGuiLab!B7:N7</f>
        <v>0</v>
      </c>
    </row>
    <row r="47" spans="4:13" x14ac:dyDescent="0.2">
      <c r="E47" s="152" t="s">
        <v>2790</v>
      </c>
      <c r="K47" s="152" t="s">
        <v>3497</v>
      </c>
      <c r="L47" s="152" t="s">
        <v>3485</v>
      </c>
    </row>
    <row r="48" spans="4:13" x14ac:dyDescent="0.2">
      <c r="E48" s="152" t="s">
        <v>2791</v>
      </c>
      <c r="K48" s="152" t="s">
        <v>3497</v>
      </c>
      <c r="L48" s="152" t="s">
        <v>3488</v>
      </c>
      <c r="M48" t="e">
        <f>PedGuiLab!B10:I41,PedGuiLab!K10:L41</f>
        <v>#VALUE!</v>
      </c>
    </row>
    <row r="49" spans="5:13" x14ac:dyDescent="0.2">
      <c r="E49" s="152" t="s">
        <v>2792</v>
      </c>
      <c r="K49" s="152" t="s">
        <v>3497</v>
      </c>
      <c r="L49" s="152" t="s">
        <v>3486</v>
      </c>
    </row>
    <row r="50" spans="5:13" x14ac:dyDescent="0.2">
      <c r="E50" s="152" t="s">
        <v>2793</v>
      </c>
      <c r="K50" s="152" t="s">
        <v>3498</v>
      </c>
      <c r="L50" s="152" t="s">
        <v>3487</v>
      </c>
      <c r="M50">
        <f>PedGuiAcuut!A1</f>
        <v>0</v>
      </c>
    </row>
    <row r="51" spans="5:13" x14ac:dyDescent="0.2">
      <c r="E51" s="152" t="s">
        <v>2794</v>
      </c>
      <c r="K51" s="152" t="s">
        <v>3498</v>
      </c>
      <c r="L51" s="152" t="s">
        <v>3484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2795</v>
      </c>
      <c r="K52" s="152" t="s">
        <v>3498</v>
      </c>
      <c r="L52" s="152" t="s">
        <v>3483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2796</v>
      </c>
      <c r="K53" s="152" t="s">
        <v>3498</v>
      </c>
      <c r="L53" s="152" t="s">
        <v>3481</v>
      </c>
      <c r="M53" t="e">
        <f>PedGuiAcuut!B2:G5</f>
        <v>#VALUE!</v>
      </c>
    </row>
    <row r="54" spans="5:13" x14ac:dyDescent="0.2">
      <c r="E54" s="152" t="s">
        <v>2797</v>
      </c>
      <c r="K54" s="152" t="s">
        <v>3498</v>
      </c>
      <c r="L54" s="152" t="s">
        <v>3482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3498</v>
      </c>
      <c r="L55" s="152" t="s">
        <v>3485</v>
      </c>
    </row>
    <row r="56" spans="5:13" x14ac:dyDescent="0.2">
      <c r="K56" s="152" t="s">
        <v>3498</v>
      </c>
      <c r="L56" s="152" t="s">
        <v>3488</v>
      </c>
    </row>
    <row r="57" spans="5:13" x14ac:dyDescent="0.2">
      <c r="K57" s="152" t="s">
        <v>3498</v>
      </c>
      <c r="L57" s="152" t="s">
        <v>3486</v>
      </c>
    </row>
    <row r="58" spans="5:13" x14ac:dyDescent="0.2">
      <c r="K58" s="152" t="s">
        <v>3499</v>
      </c>
      <c r="L58" s="152" t="s">
        <v>3487</v>
      </c>
      <c r="M58">
        <f>PedGuiAfspr!B1</f>
        <v>0</v>
      </c>
    </row>
    <row r="59" spans="5:13" x14ac:dyDescent="0.2">
      <c r="K59" s="152" t="s">
        <v>3499</v>
      </c>
      <c r="L59" s="152" t="s">
        <v>3484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3499</v>
      </c>
      <c r="L60" s="152" t="s">
        <v>3483</v>
      </c>
      <c r="M60" t="e">
        <f>PedGuiAfspr!I10,PedGuiAfspr!G17:J17</f>
        <v>#VALUE!</v>
      </c>
    </row>
    <row r="61" spans="5:13" x14ac:dyDescent="0.2">
      <c r="K61" s="152" t="s">
        <v>3499</v>
      </c>
      <c r="L61" s="152" t="s">
        <v>3481</v>
      </c>
      <c r="M61" t="e">
        <f>PedGuiAfspr!B1:J4</f>
        <v>#VALUE!</v>
      </c>
    </row>
    <row r="62" spans="5:13" x14ac:dyDescent="0.2">
      <c r="K62" s="152" t="s">
        <v>3499</v>
      </c>
      <c r="L62" s="152" t="s">
        <v>3482</v>
      </c>
      <c r="M62" t="e">
        <f>PedGuiAfspr!C6:J6,PedGuiAfspr!C22:J22,PedGuiAfspr!C28:J28</f>
        <v>#VALUE!</v>
      </c>
    </row>
    <row r="63" spans="5:13" x14ac:dyDescent="0.2">
      <c r="K63" s="152" t="s">
        <v>3499</v>
      </c>
      <c r="L63" s="152" t="s">
        <v>3485</v>
      </c>
      <c r="M63" t="e">
        <f>PedGuiAfspr!C37:J41</f>
        <v>#VALUE!</v>
      </c>
    </row>
    <row r="64" spans="5:13" x14ac:dyDescent="0.2">
      <c r="K64" s="152" t="s">
        <v>3499</v>
      </c>
      <c r="L64" s="152" t="s">
        <v>3488</v>
      </c>
    </row>
    <row r="65" spans="11:13" x14ac:dyDescent="0.2">
      <c r="K65" s="152" t="s">
        <v>3499</v>
      </c>
      <c r="L65" s="152" t="s">
        <v>3486</v>
      </c>
    </row>
    <row r="66" spans="11:13" x14ac:dyDescent="0.2">
      <c r="K66" s="152" t="s">
        <v>4255</v>
      </c>
      <c r="L66" s="152" t="s">
        <v>3487</v>
      </c>
      <c r="M66">
        <f>NeoGuiInfB!A1</f>
        <v>0</v>
      </c>
    </row>
    <row r="67" spans="11:13" x14ac:dyDescent="0.2">
      <c r="K67" s="152" t="s">
        <v>4255</v>
      </c>
      <c r="L67" s="152" t="s">
        <v>3484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4255</v>
      </c>
      <c r="L68" s="152" t="s">
        <v>3483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4255</v>
      </c>
      <c r="L69" s="152" t="s">
        <v>3481</v>
      </c>
      <c r="M69" t="e">
        <f>NeoGuiInfB!C9:R12</f>
        <v>#VALUE!</v>
      </c>
    </row>
    <row r="70" spans="11:13" x14ac:dyDescent="0.2">
      <c r="K70" s="152" t="s">
        <v>4255</v>
      </c>
      <c r="L70" s="152" t="s">
        <v>3482</v>
      </c>
      <c r="M70" t="e">
        <f>NeoGuiInfB!C14:R14,NeoGuiInfB!C24:R24,NeoGuiInfB!C45:R45,NeoGuiInfB!C61:R61</f>
        <v>#VALUE!</v>
      </c>
    </row>
    <row r="71" spans="11:13" x14ac:dyDescent="0.2">
      <c r="K71" s="152" t="s">
        <v>4255</v>
      </c>
      <c r="L71" s="152" t="s">
        <v>3485</v>
      </c>
      <c r="M71" t="e">
        <f>NeoGuiInfB!C2:R7</f>
        <v>#VALUE!</v>
      </c>
    </row>
    <row r="72" spans="11:13" x14ac:dyDescent="0.2">
      <c r="K72" s="152" t="s">
        <v>4255</v>
      </c>
      <c r="L72" s="152" t="s">
        <v>3488</v>
      </c>
    </row>
    <row r="73" spans="11:13" x14ac:dyDescent="0.2">
      <c r="K73" s="152" t="s">
        <v>4255</v>
      </c>
      <c r="L73" s="152" t="s">
        <v>3486</v>
      </c>
    </row>
    <row r="74" spans="11:13" x14ac:dyDescent="0.2">
      <c r="K74" s="152" t="s">
        <v>4491</v>
      </c>
      <c r="L74" s="152" t="s">
        <v>3487</v>
      </c>
      <c r="M74">
        <f>NeoGuiAfspr!B1</f>
        <v>0</v>
      </c>
    </row>
    <row r="75" spans="11:13" x14ac:dyDescent="0.2">
      <c r="K75" s="152" t="s">
        <v>4491</v>
      </c>
      <c r="L75" s="152" t="s">
        <v>3484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4491</v>
      </c>
      <c r="L76" s="152" t="s">
        <v>3483</v>
      </c>
      <c r="M76" t="e">
        <f>NeoGuiAfspr!D27,NeoGuiAfspr!F41:G41</f>
        <v>#VALUE!</v>
      </c>
    </row>
    <row r="77" spans="11:13" x14ac:dyDescent="0.2">
      <c r="K77" s="152" t="s">
        <v>4491</v>
      </c>
      <c r="L77" s="152" t="s">
        <v>3481</v>
      </c>
      <c r="M77" t="e">
        <f>NeoGuiAfspr!B1:L4</f>
        <v>#VALUE!</v>
      </c>
    </row>
    <row r="78" spans="11:13" x14ac:dyDescent="0.2">
      <c r="K78" s="152" t="s">
        <v>4491</v>
      </c>
      <c r="L78" s="152" t="s">
        <v>3482</v>
      </c>
      <c r="M78" t="e">
        <f>NeoGuiAfspr!C6:L6,NeoGuiAfspr!C21:F21,NeoGuiAfspr!C34:F34</f>
        <v>#VALUE!</v>
      </c>
    </row>
    <row r="79" spans="11:13" x14ac:dyDescent="0.2">
      <c r="K79" s="152" t="s">
        <v>4491</v>
      </c>
      <c r="L79" s="152" t="s">
        <v>3485</v>
      </c>
      <c r="M79" t="e">
        <f>NeoGuiAfspr!C44:K49</f>
        <v>#VALUE!</v>
      </c>
    </row>
    <row r="80" spans="11:13" x14ac:dyDescent="0.2">
      <c r="K80" s="152" t="s">
        <v>4491</v>
      </c>
      <c r="L80" s="152" t="s">
        <v>3488</v>
      </c>
    </row>
    <row r="81" spans="11:13" x14ac:dyDescent="0.2">
      <c r="K81" s="152" t="s">
        <v>4491</v>
      </c>
      <c r="L81" s="152" t="s">
        <v>3486</v>
      </c>
    </row>
    <row r="82" spans="11:13" x14ac:dyDescent="0.2">
      <c r="K82" s="152" t="s">
        <v>4492</v>
      </c>
      <c r="L82" s="152" t="s">
        <v>3487</v>
      </c>
      <c r="M82">
        <f>NeoGuiLab!A1</f>
        <v>0</v>
      </c>
    </row>
    <row r="83" spans="11:13" x14ac:dyDescent="0.2">
      <c r="K83" s="152" t="s">
        <v>4492</v>
      </c>
      <c r="L83" s="152" t="s">
        <v>3484</v>
      </c>
      <c r="M83" t="str">
        <f>NeoGuiLab!C41</f>
        <v/>
      </c>
    </row>
    <row r="84" spans="11:13" x14ac:dyDescent="0.2">
      <c r="K84" s="152" t="s">
        <v>4492</v>
      </c>
      <c r="L84" s="152" t="s">
        <v>3483</v>
      </c>
      <c r="M84" t="e">
        <f>NeoGuiLab!B41,NeoGuiLab!B8:T8</f>
        <v>#VALUE!</v>
      </c>
    </row>
    <row r="85" spans="11:13" x14ac:dyDescent="0.2">
      <c r="K85" s="152" t="s">
        <v>4492</v>
      </c>
      <c r="L85" s="152" t="s">
        <v>3481</v>
      </c>
      <c r="M85" t="e">
        <f>NeoGuiLab!B1:T4</f>
        <v>#VALUE!</v>
      </c>
    </row>
    <row r="86" spans="11:13" x14ac:dyDescent="0.2">
      <c r="K86" s="152" t="s">
        <v>4492</v>
      </c>
      <c r="L86" s="152" t="s">
        <v>3482</v>
      </c>
      <c r="M86">
        <f>NeoGuiLab!B6:T6</f>
        <v>0</v>
      </c>
    </row>
    <row r="87" spans="11:13" x14ac:dyDescent="0.2">
      <c r="K87" s="152" t="s">
        <v>4492</v>
      </c>
      <c r="L87" s="152" t="s">
        <v>3485</v>
      </c>
    </row>
    <row r="88" spans="11:13" x14ac:dyDescent="0.2">
      <c r="K88" s="152" t="s">
        <v>4492</v>
      </c>
      <c r="L88" s="152" t="s">
        <v>3488</v>
      </c>
      <c r="M88" t="e">
        <f>NeoGuiLab!B9:M40,NeoGuiLab!O9:T40</f>
        <v>#VALUE!</v>
      </c>
    </row>
    <row r="89" spans="11:13" x14ac:dyDescent="0.2">
      <c r="K89" s="152" t="s">
        <v>4492</v>
      </c>
      <c r="L89" s="152" t="s">
        <v>3486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85"/>
  <sheetViews>
    <sheetView showZeros="0" showOutlineSymbols="0" workbookViewId="0">
      <pane ySplit="1" topLeftCell="A2015" activePane="bottomLeft" state="frozen"/>
      <selection pane="bottomLeft" activeCell="B2029" sqref="B2029:B204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883</v>
      </c>
      <c r="B1" t="s">
        <v>881</v>
      </c>
      <c r="C1" t="s">
        <v>882</v>
      </c>
      <c r="D1" t="s">
        <v>1725</v>
      </c>
      <c r="E1" t="s">
        <v>879</v>
      </c>
      <c r="F1" t="s">
        <v>1703</v>
      </c>
      <c r="G1" t="s">
        <v>1722</v>
      </c>
      <c r="H1" t="s">
        <v>1723</v>
      </c>
      <c r="I1" t="s">
        <v>1724</v>
      </c>
    </row>
    <row r="2" spans="1:9" x14ac:dyDescent="0.2">
      <c r="A2" t="s">
        <v>2809</v>
      </c>
      <c r="B2" t="s">
        <v>884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1220</v>
      </c>
      <c r="B3" t="s">
        <v>885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2810</v>
      </c>
      <c r="B4" t="s">
        <v>886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2811</v>
      </c>
      <c r="B5" t="s">
        <v>887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2812</v>
      </c>
      <c r="B6" t="s">
        <v>888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7531</v>
      </c>
      <c r="B7" t="s">
        <v>1523</v>
      </c>
      <c r="D7" t="b">
        <f>IFERROR(VLOOKUP(B7,PatData!$A$2:$A$2000,1,),"")&lt;&gt;""</f>
        <v>0</v>
      </c>
      <c r="E7" t="s">
        <v>883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925</v>
      </c>
      <c r="B8" t="s">
        <v>889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7898</v>
      </c>
      <c r="B9" t="s">
        <v>890</v>
      </c>
      <c r="D9" t="b">
        <f>IFERROR(VLOOKUP(B9,PatData!$A$2:$A$2000,1,),"")&lt;&gt;""</f>
        <v>0</v>
      </c>
      <c r="E9" t="s">
        <v>114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5055</v>
      </c>
      <c r="B10" t="s">
        <v>5072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5056</v>
      </c>
      <c r="B11" t="s">
        <v>5073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5057</v>
      </c>
      <c r="B12" t="s">
        <v>5074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5058</v>
      </c>
      <c r="B13" t="s">
        <v>5075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5059</v>
      </c>
      <c r="B14" t="s">
        <v>5076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5060</v>
      </c>
      <c r="B15" t="s">
        <v>5077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5061</v>
      </c>
      <c r="B16" t="s">
        <v>5078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5062</v>
      </c>
      <c r="B17" t="s">
        <v>5079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5063</v>
      </c>
      <c r="B18" t="s">
        <v>5080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5064</v>
      </c>
      <c r="B19" t="s">
        <v>5081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5065</v>
      </c>
      <c r="B20" t="s">
        <v>5082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5066</v>
      </c>
      <c r="B21" t="s">
        <v>5083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5067</v>
      </c>
      <c r="B22" t="s">
        <v>5084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5068</v>
      </c>
      <c r="B23" t="s">
        <v>5085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3393</v>
      </c>
      <c r="B24" t="s">
        <v>1728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3394</v>
      </c>
      <c r="B25" t="s">
        <v>1729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3395</v>
      </c>
      <c r="B26" t="s">
        <v>1730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3396</v>
      </c>
      <c r="B27" t="s">
        <v>1731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3397</v>
      </c>
      <c r="B28" t="s">
        <v>1732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3398</v>
      </c>
      <c r="B29" t="s">
        <v>1733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3399</v>
      </c>
      <c r="B30" t="s">
        <v>1734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3400</v>
      </c>
      <c r="B31" t="s">
        <v>1735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3401</v>
      </c>
      <c r="B32" t="s">
        <v>1736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3402</v>
      </c>
      <c r="B33" t="s">
        <v>1737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3403</v>
      </c>
      <c r="B34" t="s">
        <v>1738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3404</v>
      </c>
      <c r="B35" t="s">
        <v>1739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3405</v>
      </c>
      <c r="B36" t="s">
        <v>1740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3406</v>
      </c>
      <c r="B37" t="s">
        <v>1741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3407</v>
      </c>
      <c r="B38" t="s">
        <v>1742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3408</v>
      </c>
      <c r="B39" t="s">
        <v>1743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3409</v>
      </c>
      <c r="B40" t="s">
        <v>1744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3410</v>
      </c>
      <c r="B41" t="s">
        <v>1745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3411</v>
      </c>
      <c r="B42" t="s">
        <v>1746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3412</v>
      </c>
      <c r="B43" t="s">
        <v>1747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3413</v>
      </c>
      <c r="B44" t="s">
        <v>1748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3414</v>
      </c>
      <c r="B45" t="s">
        <v>1749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3415</v>
      </c>
      <c r="B46" t="s">
        <v>1750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3416</v>
      </c>
      <c r="B47" t="s">
        <v>1751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3417</v>
      </c>
      <c r="B48" t="s">
        <v>1752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3418</v>
      </c>
      <c r="B49" t="s">
        <v>1753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3419</v>
      </c>
      <c r="B50" t="s">
        <v>1754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3420</v>
      </c>
      <c r="B51" t="s">
        <v>1755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3421</v>
      </c>
      <c r="B52" t="s">
        <v>1756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3422</v>
      </c>
      <c r="B53" t="s">
        <v>1757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5293</v>
      </c>
      <c r="B54" t="s">
        <v>5294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5295</v>
      </c>
      <c r="B55" t="s">
        <v>5296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5297</v>
      </c>
      <c r="B56" t="s">
        <v>5298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5299</v>
      </c>
      <c r="B57" t="s">
        <v>5300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5301</v>
      </c>
      <c r="B58" t="s">
        <v>5302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5303</v>
      </c>
      <c r="B59" t="s">
        <v>5304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5305</v>
      </c>
      <c r="B60" t="s">
        <v>5306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5307</v>
      </c>
      <c r="B61" t="s">
        <v>5308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5309</v>
      </c>
      <c r="B62" t="s">
        <v>5310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5311</v>
      </c>
      <c r="B63" t="s">
        <v>5312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5313</v>
      </c>
      <c r="B64" t="s">
        <v>5314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5315</v>
      </c>
      <c r="B65" t="s">
        <v>5316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5317</v>
      </c>
      <c r="B66" t="s">
        <v>5318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5319</v>
      </c>
      <c r="B67" t="s">
        <v>5320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5321</v>
      </c>
      <c r="B68" t="s">
        <v>5322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5323</v>
      </c>
      <c r="B69" t="s">
        <v>5324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5325</v>
      </c>
      <c r="B70" t="s">
        <v>5326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5327</v>
      </c>
      <c r="B71" t="s">
        <v>5328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5329</v>
      </c>
      <c r="B72" t="s">
        <v>5330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5331</v>
      </c>
      <c r="B73" t="s">
        <v>5332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5333</v>
      </c>
      <c r="B74" t="s">
        <v>5334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5335</v>
      </c>
      <c r="B75" t="s">
        <v>5336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5337</v>
      </c>
      <c r="B76" t="s">
        <v>5338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5339</v>
      </c>
      <c r="B77" t="s">
        <v>5340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5341</v>
      </c>
      <c r="B78" t="s">
        <v>5342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5343</v>
      </c>
      <c r="B79" t="s">
        <v>5344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5345</v>
      </c>
      <c r="B80" t="s">
        <v>5346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5347</v>
      </c>
      <c r="B81" t="s">
        <v>5348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5349</v>
      </c>
      <c r="B82" t="s">
        <v>5350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5351</v>
      </c>
      <c r="B83" t="s">
        <v>5352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2813</v>
      </c>
      <c r="B84" t="s">
        <v>1758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2814</v>
      </c>
      <c r="B85" t="s">
        <v>1759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2815</v>
      </c>
      <c r="B86" t="s">
        <v>1760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2816</v>
      </c>
      <c r="B87" t="s">
        <v>1761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2817</v>
      </c>
      <c r="B88" t="s">
        <v>1762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2818</v>
      </c>
      <c r="B89" t="s">
        <v>1763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2819</v>
      </c>
      <c r="B90" t="s">
        <v>1764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2820</v>
      </c>
      <c r="B91" t="s">
        <v>1765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2821</v>
      </c>
      <c r="B92" t="s">
        <v>1766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2822</v>
      </c>
      <c r="B93" t="s">
        <v>1767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2823</v>
      </c>
      <c r="B94" t="s">
        <v>1768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2824</v>
      </c>
      <c r="B95" t="s">
        <v>1769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2825</v>
      </c>
      <c r="B96" t="s">
        <v>1770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2826</v>
      </c>
      <c r="B97" t="s">
        <v>1771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2827</v>
      </c>
      <c r="B98" t="s">
        <v>1772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2828</v>
      </c>
      <c r="B99" t="s">
        <v>1773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2829</v>
      </c>
      <c r="B100" t="s">
        <v>1774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2830</v>
      </c>
      <c r="B101" t="s">
        <v>1775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2831</v>
      </c>
      <c r="B102" t="s">
        <v>1776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2832</v>
      </c>
      <c r="B103" t="s">
        <v>1777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2833</v>
      </c>
      <c r="B104" t="s">
        <v>1778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2834</v>
      </c>
      <c r="B105" t="s">
        <v>1779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2835</v>
      </c>
      <c r="B106" t="s">
        <v>1780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2836</v>
      </c>
      <c r="B107" t="s">
        <v>1781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2837</v>
      </c>
      <c r="B108" t="s">
        <v>1782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2838</v>
      </c>
      <c r="B109" t="s">
        <v>1783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2839</v>
      </c>
      <c r="B110" t="s">
        <v>1784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2840</v>
      </c>
      <c r="B111" t="s">
        <v>1785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2841</v>
      </c>
      <c r="B112" t="s">
        <v>1786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2842</v>
      </c>
      <c r="B113" t="s">
        <v>1787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2843</v>
      </c>
      <c r="B114" t="s">
        <v>1788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2844</v>
      </c>
      <c r="B115" t="s">
        <v>1789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2845</v>
      </c>
      <c r="B116" t="s">
        <v>1790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2846</v>
      </c>
      <c r="B117" t="s">
        <v>1791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2847</v>
      </c>
      <c r="B118" t="s">
        <v>1792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2848</v>
      </c>
      <c r="B119" t="s">
        <v>1793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2849</v>
      </c>
      <c r="B120" t="s">
        <v>1794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2850</v>
      </c>
      <c r="B121" t="s">
        <v>1795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2851</v>
      </c>
      <c r="B122" t="s">
        <v>1796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2852</v>
      </c>
      <c r="B123" t="s">
        <v>1797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2853</v>
      </c>
      <c r="B124" t="s">
        <v>1798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2854</v>
      </c>
      <c r="B125" t="s">
        <v>1799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2855</v>
      </c>
      <c r="B126" t="s">
        <v>1800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2856</v>
      </c>
      <c r="B127" t="s">
        <v>1801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2857</v>
      </c>
      <c r="B128" t="s">
        <v>1802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2858</v>
      </c>
      <c r="B129" t="s">
        <v>1803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2859</v>
      </c>
      <c r="B130" t="s">
        <v>1804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2860</v>
      </c>
      <c r="B131" t="s">
        <v>1805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2861</v>
      </c>
      <c r="B132" t="s">
        <v>1806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2862</v>
      </c>
      <c r="B133" t="s">
        <v>1807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2863</v>
      </c>
      <c r="B134" t="s">
        <v>1808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2864</v>
      </c>
      <c r="B135" t="s">
        <v>1809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2865</v>
      </c>
      <c r="B136" t="s">
        <v>1810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2866</v>
      </c>
      <c r="B137" t="s">
        <v>1811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2867</v>
      </c>
      <c r="B138" t="s">
        <v>1812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2868</v>
      </c>
      <c r="B139" t="s">
        <v>1813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2869</v>
      </c>
      <c r="B140" t="s">
        <v>1814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2870</v>
      </c>
      <c r="B141" t="s">
        <v>1815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2871</v>
      </c>
      <c r="B142" t="s">
        <v>1816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2872</v>
      </c>
      <c r="B143" t="s">
        <v>1817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5353</v>
      </c>
      <c r="B144" t="s">
        <v>1818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5354</v>
      </c>
      <c r="B145" t="s">
        <v>1819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5355</v>
      </c>
      <c r="B146" t="s">
        <v>1820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5356</v>
      </c>
      <c r="B147" t="s">
        <v>1821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5357</v>
      </c>
      <c r="B148" t="s">
        <v>1822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5358</v>
      </c>
      <c r="B149" t="s">
        <v>1823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5359</v>
      </c>
      <c r="B150" t="s">
        <v>1824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5360</v>
      </c>
      <c r="B151" t="s">
        <v>1825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5361</v>
      </c>
      <c r="B152" t="s">
        <v>1826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5362</v>
      </c>
      <c r="B153" t="s">
        <v>1827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5363</v>
      </c>
      <c r="B154" t="s">
        <v>1828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5364</v>
      </c>
      <c r="B155" t="s">
        <v>1829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5365</v>
      </c>
      <c r="B156" t="s">
        <v>1830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5366</v>
      </c>
      <c r="B157" t="s">
        <v>1831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5367</v>
      </c>
      <c r="B158" t="s">
        <v>1832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5368</v>
      </c>
      <c r="B159" t="s">
        <v>1833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5369</v>
      </c>
      <c r="B160" t="s">
        <v>1834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5370</v>
      </c>
      <c r="B161" t="s">
        <v>1835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5371</v>
      </c>
      <c r="B162" t="s">
        <v>1836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5372</v>
      </c>
      <c r="B163" t="s">
        <v>1837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5373</v>
      </c>
      <c r="B164" t="s">
        <v>1838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5374</v>
      </c>
      <c r="B165" t="s">
        <v>1839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5375</v>
      </c>
      <c r="B166" t="s">
        <v>1840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5376</v>
      </c>
      <c r="B167" t="s">
        <v>1841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5377</v>
      </c>
      <c r="B168" t="s">
        <v>1842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5378</v>
      </c>
      <c r="B169" t="s">
        <v>1843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5379</v>
      </c>
      <c r="B170" t="s">
        <v>1844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5380</v>
      </c>
      <c r="B171" t="s">
        <v>1845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5381</v>
      </c>
      <c r="B172" t="s">
        <v>1846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5382</v>
      </c>
      <c r="B173" t="s">
        <v>1847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3083</v>
      </c>
      <c r="B174" t="s">
        <v>5670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3084</v>
      </c>
      <c r="B175" t="s">
        <v>5672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3085</v>
      </c>
      <c r="B176" t="s">
        <v>5674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3086</v>
      </c>
      <c r="B177" t="s">
        <v>5676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3087</v>
      </c>
      <c r="B178" t="s">
        <v>5678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3088</v>
      </c>
      <c r="B179" t="s">
        <v>5680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3089</v>
      </c>
      <c r="B180" t="s">
        <v>5682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3090</v>
      </c>
      <c r="B181" t="s">
        <v>5684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3091</v>
      </c>
      <c r="B182" t="s">
        <v>5686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3092</v>
      </c>
      <c r="B183" t="s">
        <v>5688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3093</v>
      </c>
      <c r="B184" t="s">
        <v>5690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3094</v>
      </c>
      <c r="B185" t="s">
        <v>5692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3095</v>
      </c>
      <c r="B186" t="s">
        <v>5694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3096</v>
      </c>
      <c r="B187" t="s">
        <v>5696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3097</v>
      </c>
      <c r="B188" t="s">
        <v>5698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3098</v>
      </c>
      <c r="B189" t="s">
        <v>5700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3099</v>
      </c>
      <c r="B190" t="s">
        <v>5702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3100</v>
      </c>
      <c r="B191" t="s">
        <v>5704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3101</v>
      </c>
      <c r="B192" t="s">
        <v>5706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3102</v>
      </c>
      <c r="B193" t="s">
        <v>5708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3103</v>
      </c>
      <c r="B194" t="s">
        <v>5710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3104</v>
      </c>
      <c r="B195" t="s">
        <v>5712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3105</v>
      </c>
      <c r="B196" t="s">
        <v>5714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3106</v>
      </c>
      <c r="B197" t="s">
        <v>5716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3107</v>
      </c>
      <c r="B198" t="s">
        <v>5718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3108</v>
      </c>
      <c r="B199" t="s">
        <v>5720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3109</v>
      </c>
      <c r="B200" t="s">
        <v>5722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3110</v>
      </c>
      <c r="B201" t="s">
        <v>5724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3111</v>
      </c>
      <c r="B202" t="s">
        <v>5726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3112</v>
      </c>
      <c r="B203" t="s">
        <v>5728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5669</v>
      </c>
      <c r="B204" t="s">
        <v>5939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5671</v>
      </c>
      <c r="B205" t="s">
        <v>5940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5673</v>
      </c>
      <c r="B206" t="s">
        <v>5941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5675</v>
      </c>
      <c r="B207" t="s">
        <v>5942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5677</v>
      </c>
      <c r="B208" t="s">
        <v>5943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5679</v>
      </c>
      <c r="B209" t="s">
        <v>5944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5681</v>
      </c>
      <c r="B210" t="s">
        <v>5945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5683</v>
      </c>
      <c r="B211" t="s">
        <v>5946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5685</v>
      </c>
      <c r="B212" t="s">
        <v>5947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5687</v>
      </c>
      <c r="B213" t="s">
        <v>5948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5689</v>
      </c>
      <c r="B214" t="s">
        <v>5949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5691</v>
      </c>
      <c r="B215" t="s">
        <v>5950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5693</v>
      </c>
      <c r="B216" t="s">
        <v>5951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5695</v>
      </c>
      <c r="B217" t="s">
        <v>5952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5697</v>
      </c>
      <c r="B218" t="s">
        <v>5953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5699</v>
      </c>
      <c r="B219" t="s">
        <v>5954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5701</v>
      </c>
      <c r="B220" t="s">
        <v>5955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5703</v>
      </c>
      <c r="B221" t="s">
        <v>5956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5705</v>
      </c>
      <c r="B222" t="s">
        <v>5957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5707</v>
      </c>
      <c r="B223" t="s">
        <v>5958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5709</v>
      </c>
      <c r="B224" t="s">
        <v>5959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5711</v>
      </c>
      <c r="B225" t="s">
        <v>5960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5713</v>
      </c>
      <c r="B226" t="s">
        <v>5961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5715</v>
      </c>
      <c r="B227" t="s">
        <v>5962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5717</v>
      </c>
      <c r="B228" t="s">
        <v>5963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5719</v>
      </c>
      <c r="B229" t="s">
        <v>5964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5721</v>
      </c>
      <c r="B230" t="s">
        <v>5965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5723</v>
      </c>
      <c r="B231" t="s">
        <v>5966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5725</v>
      </c>
      <c r="B232" t="s">
        <v>5967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5727</v>
      </c>
      <c r="B233" t="s">
        <v>5968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2903</v>
      </c>
      <c r="B234" t="s">
        <v>1848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2904</v>
      </c>
      <c r="B235" t="s">
        <v>1849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2905</v>
      </c>
      <c r="B236" t="s">
        <v>1850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2906</v>
      </c>
      <c r="B237" t="s">
        <v>1851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2907</v>
      </c>
      <c r="B238" t="s">
        <v>1852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2908</v>
      </c>
      <c r="B239" t="s">
        <v>1853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2909</v>
      </c>
      <c r="B240" t="s">
        <v>1854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2910</v>
      </c>
      <c r="B241" t="s">
        <v>1855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2911</v>
      </c>
      <c r="B242" t="s">
        <v>1856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2912</v>
      </c>
      <c r="B243" t="s">
        <v>1857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2913</v>
      </c>
      <c r="B244" t="s">
        <v>1858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2914</v>
      </c>
      <c r="B245" t="s">
        <v>1859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2915</v>
      </c>
      <c r="B246" t="s">
        <v>1860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2916</v>
      </c>
      <c r="B247" t="s">
        <v>1861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2917</v>
      </c>
      <c r="B248" t="s">
        <v>1862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2918</v>
      </c>
      <c r="B249" t="s">
        <v>1863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2919</v>
      </c>
      <c r="B250" t="s">
        <v>1864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2920</v>
      </c>
      <c r="B251" t="s">
        <v>1865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2921</v>
      </c>
      <c r="B252" t="s">
        <v>1866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2922</v>
      </c>
      <c r="B253" t="s">
        <v>1867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2923</v>
      </c>
      <c r="B254" t="s">
        <v>1868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2924</v>
      </c>
      <c r="B255" t="s">
        <v>1869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2925</v>
      </c>
      <c r="B256" t="s">
        <v>1870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2926</v>
      </c>
      <c r="B257" t="s">
        <v>1871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2927</v>
      </c>
      <c r="B258" t="s">
        <v>1872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2928</v>
      </c>
      <c r="B259" t="s">
        <v>1873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2929</v>
      </c>
      <c r="B260" t="s">
        <v>1874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2930</v>
      </c>
      <c r="B261" t="s">
        <v>1875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2931</v>
      </c>
      <c r="B262" t="s">
        <v>1876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2932</v>
      </c>
      <c r="B263" t="s">
        <v>1877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4560</v>
      </c>
      <c r="B264" t="s">
        <v>1878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4561</v>
      </c>
      <c r="B265" t="s">
        <v>1879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4562</v>
      </c>
      <c r="B266" t="s">
        <v>1880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4563</v>
      </c>
      <c r="B267" t="s">
        <v>1881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4564</v>
      </c>
      <c r="B268" t="s">
        <v>1882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4565</v>
      </c>
      <c r="B269" t="s">
        <v>1883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4566</v>
      </c>
      <c r="B270" t="s">
        <v>1884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4567</v>
      </c>
      <c r="B271" t="s">
        <v>1885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4568</v>
      </c>
      <c r="B272" t="s">
        <v>1886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4569</v>
      </c>
      <c r="B273" t="s">
        <v>1887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4570</v>
      </c>
      <c r="B274" t="s">
        <v>1888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4571</v>
      </c>
      <c r="B275" t="s">
        <v>1889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4572</v>
      </c>
      <c r="B276" t="s">
        <v>1890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4573</v>
      </c>
      <c r="B277" t="s">
        <v>1891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4574</v>
      </c>
      <c r="B278" t="s">
        <v>1892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4575</v>
      </c>
      <c r="B279" t="s">
        <v>1893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4576</v>
      </c>
      <c r="B280" t="s">
        <v>1894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4577</v>
      </c>
      <c r="B281" t="s">
        <v>1895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4578</v>
      </c>
      <c r="B282" t="s">
        <v>1896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4579</v>
      </c>
      <c r="B283" t="s">
        <v>1897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4580</v>
      </c>
      <c r="B284" t="s">
        <v>1898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4581</v>
      </c>
      <c r="B285" t="s">
        <v>1899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4582</v>
      </c>
      <c r="B286" t="s">
        <v>1900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4583</v>
      </c>
      <c r="B287" t="s">
        <v>1901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4584</v>
      </c>
      <c r="B288" t="s">
        <v>1902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4585</v>
      </c>
      <c r="B289" t="s">
        <v>1903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4586</v>
      </c>
      <c r="B290" t="s">
        <v>1904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4587</v>
      </c>
      <c r="B291" t="s">
        <v>1905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4588</v>
      </c>
      <c r="B292" t="s">
        <v>1906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4589</v>
      </c>
      <c r="B293" t="s">
        <v>1907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7144</v>
      </c>
      <c r="B294" t="s">
        <v>7145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7146</v>
      </c>
      <c r="B295" t="s">
        <v>7147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7148</v>
      </c>
      <c r="B296" t="s">
        <v>7149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7150</v>
      </c>
      <c r="B297" t="s">
        <v>7151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7152</v>
      </c>
      <c r="B298" t="s">
        <v>7153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7154</v>
      </c>
      <c r="B299" t="s">
        <v>7155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7156</v>
      </c>
      <c r="B300" t="s">
        <v>7157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7158</v>
      </c>
      <c r="B301" t="s">
        <v>7159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7160</v>
      </c>
      <c r="B302" t="s">
        <v>7161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7162</v>
      </c>
      <c r="B303" t="s">
        <v>7163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7164</v>
      </c>
      <c r="B304" t="s">
        <v>7165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7166</v>
      </c>
      <c r="B305" t="s">
        <v>7167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7168</v>
      </c>
      <c r="B306" t="s">
        <v>7169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7170</v>
      </c>
      <c r="B307" t="s">
        <v>7171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7172</v>
      </c>
      <c r="B308" t="s">
        <v>7173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7174</v>
      </c>
      <c r="B309" t="s">
        <v>7175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7176</v>
      </c>
      <c r="B310" t="s">
        <v>7177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7178</v>
      </c>
      <c r="B311" t="s">
        <v>7179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7180</v>
      </c>
      <c r="B312" t="s">
        <v>7181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7182</v>
      </c>
      <c r="B313" t="s">
        <v>7183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7184</v>
      </c>
      <c r="B314" t="s">
        <v>7185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7186</v>
      </c>
      <c r="B315" t="s">
        <v>7187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7188</v>
      </c>
      <c r="B316" t="s">
        <v>7189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7190</v>
      </c>
      <c r="B317" t="s">
        <v>7191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7192</v>
      </c>
      <c r="B318" t="s">
        <v>7193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7194</v>
      </c>
      <c r="B319" t="s">
        <v>7195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7196</v>
      </c>
      <c r="B320" t="s">
        <v>7197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7198</v>
      </c>
      <c r="B321" t="s">
        <v>7199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7200</v>
      </c>
      <c r="B322" t="s">
        <v>7201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7202</v>
      </c>
      <c r="B323" t="s">
        <v>7203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2933</v>
      </c>
      <c r="B324" t="s">
        <v>1908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2934</v>
      </c>
      <c r="B325" t="s">
        <v>1909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2935</v>
      </c>
      <c r="B326" t="s">
        <v>1910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2936</v>
      </c>
      <c r="B327" t="s">
        <v>1911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2937</v>
      </c>
      <c r="B328" t="s">
        <v>1912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2938</v>
      </c>
      <c r="B329" t="s">
        <v>1913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2939</v>
      </c>
      <c r="B330" t="s">
        <v>1914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2940</v>
      </c>
      <c r="B331" t="s">
        <v>1915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2941</v>
      </c>
      <c r="B332" t="s">
        <v>1916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2942</v>
      </c>
      <c r="B333" t="s">
        <v>1917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2943</v>
      </c>
      <c r="B334" t="s">
        <v>1918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2944</v>
      </c>
      <c r="B335" t="s">
        <v>1919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2945</v>
      </c>
      <c r="B336" t="s">
        <v>1920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2946</v>
      </c>
      <c r="B337" t="s">
        <v>1921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2947</v>
      </c>
      <c r="B338" t="s">
        <v>1922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2948</v>
      </c>
      <c r="B339" t="s">
        <v>1923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2949</v>
      </c>
      <c r="B340" t="s">
        <v>1924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2950</v>
      </c>
      <c r="B341" t="s">
        <v>1925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2951</v>
      </c>
      <c r="B342" t="s">
        <v>1926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2952</v>
      </c>
      <c r="B343" t="s">
        <v>1927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2953</v>
      </c>
      <c r="B344" t="s">
        <v>1928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2954</v>
      </c>
      <c r="B345" t="s">
        <v>1929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2955</v>
      </c>
      <c r="B346" t="s">
        <v>1930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2956</v>
      </c>
      <c r="B347" t="s">
        <v>1931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2957</v>
      </c>
      <c r="B348" t="s">
        <v>1932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2958</v>
      </c>
      <c r="B349" t="s">
        <v>1933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2959</v>
      </c>
      <c r="B350" t="s">
        <v>1934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2960</v>
      </c>
      <c r="B351" t="s">
        <v>1935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2961</v>
      </c>
      <c r="B352" t="s">
        <v>1936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2962</v>
      </c>
      <c r="B353" t="s">
        <v>1937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4590</v>
      </c>
      <c r="B354" t="s">
        <v>1938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4591</v>
      </c>
      <c r="B355" t="s">
        <v>1939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4592</v>
      </c>
      <c r="B356" t="s">
        <v>1940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4593</v>
      </c>
      <c r="B357" t="s">
        <v>1941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4594</v>
      </c>
      <c r="B358" t="s">
        <v>1942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4595</v>
      </c>
      <c r="B359" t="s">
        <v>1943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4596</v>
      </c>
      <c r="B360" t="s">
        <v>1944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4597</v>
      </c>
      <c r="B361" t="s">
        <v>1945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4598</v>
      </c>
      <c r="B362" t="s">
        <v>1946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4599</v>
      </c>
      <c r="B363" t="s">
        <v>1947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4600</v>
      </c>
      <c r="B364" t="s">
        <v>1948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4601</v>
      </c>
      <c r="B365" t="s">
        <v>1949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4602</v>
      </c>
      <c r="B366" t="s">
        <v>1950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4603</v>
      </c>
      <c r="B367" t="s">
        <v>1951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4604</v>
      </c>
      <c r="B368" t="s">
        <v>1952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4605</v>
      </c>
      <c r="B369" t="s">
        <v>1953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4606</v>
      </c>
      <c r="B370" t="s">
        <v>1954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4607</v>
      </c>
      <c r="B371" t="s">
        <v>1955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4608</v>
      </c>
      <c r="B372" t="s">
        <v>1956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4609</v>
      </c>
      <c r="B373" t="s">
        <v>1957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4610</v>
      </c>
      <c r="B374" t="s">
        <v>1958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4611</v>
      </c>
      <c r="B375" t="s">
        <v>1959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4612</v>
      </c>
      <c r="B376" t="s">
        <v>1960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4613</v>
      </c>
      <c r="B377" t="s">
        <v>1961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4614</v>
      </c>
      <c r="B378" t="s">
        <v>1962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4615</v>
      </c>
      <c r="B379" t="s">
        <v>1963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4616</v>
      </c>
      <c r="B380" t="s">
        <v>1964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4617</v>
      </c>
      <c r="B381" t="s">
        <v>1965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4618</v>
      </c>
      <c r="B382" t="s">
        <v>1966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4619</v>
      </c>
      <c r="B383" t="s">
        <v>1967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5383</v>
      </c>
      <c r="B384" t="s">
        <v>5384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5385</v>
      </c>
      <c r="B385" t="s">
        <v>5386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5387</v>
      </c>
      <c r="B386" t="s">
        <v>5388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5389</v>
      </c>
      <c r="B387" t="s">
        <v>5390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5391</v>
      </c>
      <c r="B388" t="s">
        <v>5392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5393</v>
      </c>
      <c r="B389" t="s">
        <v>5394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5395</v>
      </c>
      <c r="B390" t="s">
        <v>5396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5397</v>
      </c>
      <c r="B391" t="s">
        <v>5398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5399</v>
      </c>
      <c r="B392" t="s">
        <v>5400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5401</v>
      </c>
      <c r="B393" t="s">
        <v>5402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5403</v>
      </c>
      <c r="B394" t="s">
        <v>5404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5405</v>
      </c>
      <c r="B395" t="s">
        <v>5406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5407</v>
      </c>
      <c r="B396" t="s">
        <v>5408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5409</v>
      </c>
      <c r="B397" t="s">
        <v>5410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5411</v>
      </c>
      <c r="B398" t="s">
        <v>5412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5413</v>
      </c>
      <c r="B399" t="s">
        <v>5414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5415</v>
      </c>
      <c r="B400" t="s">
        <v>5416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5417</v>
      </c>
      <c r="B401" t="s">
        <v>5418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5419</v>
      </c>
      <c r="B402" t="s">
        <v>5420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5421</v>
      </c>
      <c r="B403" t="s">
        <v>5422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5423</v>
      </c>
      <c r="B404" t="s">
        <v>5424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5425</v>
      </c>
      <c r="B405" t="s">
        <v>5426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5427</v>
      </c>
      <c r="B406" t="s">
        <v>5428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5429</v>
      </c>
      <c r="B407" t="s">
        <v>5430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5431</v>
      </c>
      <c r="B408" t="s">
        <v>5432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5433</v>
      </c>
      <c r="B409" t="s">
        <v>5434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5435</v>
      </c>
      <c r="B410" t="s">
        <v>5436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5437</v>
      </c>
      <c r="B411" t="s">
        <v>5438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5439</v>
      </c>
      <c r="B412" t="s">
        <v>5440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5441</v>
      </c>
      <c r="B413" t="s">
        <v>5442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5729</v>
      </c>
      <c r="B414" t="s">
        <v>5730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5731</v>
      </c>
      <c r="B415" t="s">
        <v>5732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5733</v>
      </c>
      <c r="B416" t="s">
        <v>5734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5735</v>
      </c>
      <c r="B417" t="s">
        <v>5736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5737</v>
      </c>
      <c r="B418" t="s">
        <v>5738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5739</v>
      </c>
      <c r="B419" t="s">
        <v>5740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5741</v>
      </c>
      <c r="B420" t="s">
        <v>5742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5743</v>
      </c>
      <c r="B421" t="s">
        <v>5744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5745</v>
      </c>
      <c r="B422" t="s">
        <v>5746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5747</v>
      </c>
      <c r="B423" t="s">
        <v>5748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5749</v>
      </c>
      <c r="B424" t="s">
        <v>5750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5751</v>
      </c>
      <c r="B425" t="s">
        <v>5752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5753</v>
      </c>
      <c r="B426" t="s">
        <v>5754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5755</v>
      </c>
      <c r="B427" t="s">
        <v>5756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5757</v>
      </c>
      <c r="B428" t="s">
        <v>5758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5759</v>
      </c>
      <c r="B429" t="s">
        <v>5760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5761</v>
      </c>
      <c r="B430" t="s">
        <v>5762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5763</v>
      </c>
      <c r="B431" t="s">
        <v>5764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5765</v>
      </c>
      <c r="B432" t="s">
        <v>5766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5767</v>
      </c>
      <c r="B433" t="s">
        <v>5768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5769</v>
      </c>
      <c r="B434" t="s">
        <v>5770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5771</v>
      </c>
      <c r="B435" t="s">
        <v>5772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5773</v>
      </c>
      <c r="B436" t="s">
        <v>5774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5775</v>
      </c>
      <c r="B437" t="s">
        <v>5776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5777</v>
      </c>
      <c r="B438" t="s">
        <v>5778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5779</v>
      </c>
      <c r="B439" t="s">
        <v>5780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5781</v>
      </c>
      <c r="B440" t="s">
        <v>5782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5783</v>
      </c>
      <c r="B441" t="s">
        <v>5784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5785</v>
      </c>
      <c r="B442" t="s">
        <v>5786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5787</v>
      </c>
      <c r="B443" t="s">
        <v>5788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7790</v>
      </c>
      <c r="B444" t="s">
        <v>7791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7792</v>
      </c>
      <c r="B445" t="s">
        <v>7793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7794</v>
      </c>
      <c r="B446" t="s">
        <v>7795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7796</v>
      </c>
      <c r="B447" t="s">
        <v>7797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7798</v>
      </c>
      <c r="B448" t="s">
        <v>7799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7800</v>
      </c>
      <c r="B449" t="s">
        <v>7801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7802</v>
      </c>
      <c r="B450" t="s">
        <v>7803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7804</v>
      </c>
      <c r="B451" t="s">
        <v>7805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7806</v>
      </c>
      <c r="B452" t="s">
        <v>7807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7808</v>
      </c>
      <c r="B453" t="s">
        <v>7809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7810</v>
      </c>
      <c r="B454" t="s">
        <v>7811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7812</v>
      </c>
      <c r="B455" t="s">
        <v>7813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7814</v>
      </c>
      <c r="B456" t="s">
        <v>7815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7816</v>
      </c>
      <c r="B457" t="s">
        <v>7817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7818</v>
      </c>
      <c r="B458" t="s">
        <v>7819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7820</v>
      </c>
      <c r="B459" t="s">
        <v>7821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7822</v>
      </c>
      <c r="B460" t="s">
        <v>7823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7824</v>
      </c>
      <c r="B461" t="s">
        <v>7825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7826</v>
      </c>
      <c r="B462" t="s">
        <v>7827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7828</v>
      </c>
      <c r="B463" t="s">
        <v>7829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7830</v>
      </c>
      <c r="B464" t="s">
        <v>7831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7832</v>
      </c>
      <c r="B465" t="s">
        <v>7833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7834</v>
      </c>
      <c r="B466" t="s">
        <v>7835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7836</v>
      </c>
      <c r="B467" t="s">
        <v>7837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7838</v>
      </c>
      <c r="B468" t="s">
        <v>7839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7840</v>
      </c>
      <c r="B469" t="s">
        <v>7841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7842</v>
      </c>
      <c r="B470" t="s">
        <v>7843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7844</v>
      </c>
      <c r="B471" t="s">
        <v>7845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7846</v>
      </c>
      <c r="B472" t="s">
        <v>7847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7848</v>
      </c>
      <c r="B473" t="s">
        <v>7849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5443</v>
      </c>
      <c r="B474" t="s">
        <v>5444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5445</v>
      </c>
      <c r="B475" t="s">
        <v>5446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5447</v>
      </c>
      <c r="B476" t="s">
        <v>5448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5449</v>
      </c>
      <c r="B477" t="s">
        <v>5450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5451</v>
      </c>
      <c r="B478" t="s">
        <v>5452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5453</v>
      </c>
      <c r="B479" t="s">
        <v>5454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5455</v>
      </c>
      <c r="B480" t="s">
        <v>5456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5457</v>
      </c>
      <c r="B481" t="s">
        <v>5458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5459</v>
      </c>
      <c r="B482" t="s">
        <v>5460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5461</v>
      </c>
      <c r="B483" t="s">
        <v>5462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5463</v>
      </c>
      <c r="B484" t="s">
        <v>5464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5465</v>
      </c>
      <c r="B485" t="s">
        <v>5466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5467</v>
      </c>
      <c r="B486" t="s">
        <v>5468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5469</v>
      </c>
      <c r="B487" t="s">
        <v>5470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5471</v>
      </c>
      <c r="B488" t="s">
        <v>5472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5473</v>
      </c>
      <c r="B489" t="s">
        <v>5474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5475</v>
      </c>
      <c r="B490" t="s">
        <v>5476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5477</v>
      </c>
      <c r="B491" t="s">
        <v>5478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5479</v>
      </c>
      <c r="B492" t="s">
        <v>5480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5481</v>
      </c>
      <c r="B493" t="s">
        <v>5482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5483</v>
      </c>
      <c r="B494" t="s">
        <v>5484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5485</v>
      </c>
      <c r="B495" t="s">
        <v>5486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5487</v>
      </c>
      <c r="B496" t="s">
        <v>5488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5489</v>
      </c>
      <c r="B497" t="s">
        <v>5490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5491</v>
      </c>
      <c r="B498" t="s">
        <v>5492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5493</v>
      </c>
      <c r="B499" t="s">
        <v>5494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5495</v>
      </c>
      <c r="B500" t="s">
        <v>5496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5497</v>
      </c>
      <c r="B501" t="s">
        <v>5498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5499</v>
      </c>
      <c r="B502" t="s">
        <v>5500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5501</v>
      </c>
      <c r="B503" t="s">
        <v>5502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5789</v>
      </c>
      <c r="B504" t="s">
        <v>5790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5791</v>
      </c>
      <c r="B505" t="s">
        <v>5792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5793</v>
      </c>
      <c r="B506" t="s">
        <v>5794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5795</v>
      </c>
      <c r="B507" t="s">
        <v>5796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5797</v>
      </c>
      <c r="B508" t="s">
        <v>5798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5799</v>
      </c>
      <c r="B509" t="s">
        <v>5800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5801</v>
      </c>
      <c r="B510" t="s">
        <v>5802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5803</v>
      </c>
      <c r="B511" t="s">
        <v>5804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5805</v>
      </c>
      <c r="B512" t="s">
        <v>5806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5807</v>
      </c>
      <c r="B513" t="s">
        <v>5808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5809</v>
      </c>
      <c r="B514" t="s">
        <v>5810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5811</v>
      </c>
      <c r="B515" t="s">
        <v>5812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5813</v>
      </c>
      <c r="B516" t="s">
        <v>5814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5815</v>
      </c>
      <c r="B517" t="s">
        <v>5816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5817</v>
      </c>
      <c r="B518" t="s">
        <v>5818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5819</v>
      </c>
      <c r="B519" t="s">
        <v>5820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5821</v>
      </c>
      <c r="B520" t="s">
        <v>5822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5823</v>
      </c>
      <c r="B521" t="s">
        <v>5824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5825</v>
      </c>
      <c r="B522" t="s">
        <v>5826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5827</v>
      </c>
      <c r="B523" t="s">
        <v>5828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5829</v>
      </c>
      <c r="B524" t="s">
        <v>5830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5831</v>
      </c>
      <c r="B525" t="s">
        <v>5832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5833</v>
      </c>
      <c r="B526" t="s">
        <v>5834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5835</v>
      </c>
      <c r="B527" t="s">
        <v>5836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5837</v>
      </c>
      <c r="B528" t="s">
        <v>5838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5839</v>
      </c>
      <c r="B529" t="s">
        <v>5840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5841</v>
      </c>
      <c r="B530" t="s">
        <v>5842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5843</v>
      </c>
      <c r="B531" t="s">
        <v>5844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5845</v>
      </c>
      <c r="B532" t="s">
        <v>5846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5847</v>
      </c>
      <c r="B533" t="s">
        <v>5848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5503</v>
      </c>
      <c r="B534" t="s">
        <v>5504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5505</v>
      </c>
      <c r="B535" t="s">
        <v>5506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5507</v>
      </c>
      <c r="B536" t="s">
        <v>5508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5509</v>
      </c>
      <c r="B537" t="s">
        <v>5510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5511</v>
      </c>
      <c r="B538" t="s">
        <v>5512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5513</v>
      </c>
      <c r="B539" t="s">
        <v>5514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5515</v>
      </c>
      <c r="B540" t="s">
        <v>5516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5517</v>
      </c>
      <c r="B541" t="s">
        <v>5518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5519</v>
      </c>
      <c r="B542" t="s">
        <v>5520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5521</v>
      </c>
      <c r="B543" t="s">
        <v>5522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5523</v>
      </c>
      <c r="B544" t="s">
        <v>5524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5525</v>
      </c>
      <c r="B545" t="s">
        <v>5526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5527</v>
      </c>
      <c r="B546" t="s">
        <v>5528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5529</v>
      </c>
      <c r="B547" t="s">
        <v>5530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5531</v>
      </c>
      <c r="B548" t="s">
        <v>5532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5533</v>
      </c>
      <c r="B549" t="s">
        <v>5534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5535</v>
      </c>
      <c r="B550" t="s">
        <v>5536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5537</v>
      </c>
      <c r="B551" t="s">
        <v>5538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5539</v>
      </c>
      <c r="B552" t="s">
        <v>5540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5541</v>
      </c>
      <c r="B553" t="s">
        <v>5542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5543</v>
      </c>
      <c r="B554" t="s">
        <v>5544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5545</v>
      </c>
      <c r="B555" t="s">
        <v>5546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5547</v>
      </c>
      <c r="B556" t="s">
        <v>5548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5549</v>
      </c>
      <c r="B557" t="s">
        <v>5550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5551</v>
      </c>
      <c r="B558" t="s">
        <v>5552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5553</v>
      </c>
      <c r="B559" t="s">
        <v>5554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5555</v>
      </c>
      <c r="B560" t="s">
        <v>5556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5557</v>
      </c>
      <c r="B561" t="s">
        <v>5558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5559</v>
      </c>
      <c r="B562" t="s">
        <v>5560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5561</v>
      </c>
      <c r="B563" t="s">
        <v>5562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4620</v>
      </c>
      <c r="B564" t="s">
        <v>1968</v>
      </c>
      <c r="D564" t="b">
        <f>IFERROR(VLOOKUP(B564,PatData!$A$2:$A$2000,1,),"")&lt;&gt;""</f>
        <v>1</v>
      </c>
      <c r="E564"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4621</v>
      </c>
      <c r="B565" t="s">
        <v>1969</v>
      </c>
      <c r="D565" t="b">
        <f>IFERROR(VLOOKUP(B565,PatData!$A$2:$A$2000,1,),"")&lt;&gt;""</f>
        <v>1</v>
      </c>
      <c r="E565"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4622</v>
      </c>
      <c r="B566" t="s">
        <v>1970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4623</v>
      </c>
      <c r="B567" t="s">
        <v>1971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4624</v>
      </c>
      <c r="B568" t="s">
        <v>1972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4625</v>
      </c>
      <c r="B569" t="s">
        <v>1973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4626</v>
      </c>
      <c r="B570" t="s">
        <v>1974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4627</v>
      </c>
      <c r="B571" t="s">
        <v>1975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4628</v>
      </c>
      <c r="B572" t="s">
        <v>1976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4629</v>
      </c>
      <c r="B573" t="s">
        <v>1977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4630</v>
      </c>
      <c r="B574" t="s">
        <v>1978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4631</v>
      </c>
      <c r="B575" t="s">
        <v>1979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4632</v>
      </c>
      <c r="B576" t="s">
        <v>1980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4633</v>
      </c>
      <c r="B577" t="s">
        <v>1981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4634</v>
      </c>
      <c r="B578" t="s">
        <v>1982</v>
      </c>
      <c r="D578" t="b">
        <f>IFERROR(VLOOKUP(B578,PatData!$A$2:$A$2000,1,),"")&lt;&gt;""</f>
        <v>1</v>
      </c>
      <c r="E578"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4635</v>
      </c>
      <c r="B579" t="s">
        <v>1983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4636</v>
      </c>
      <c r="B580" t="s">
        <v>1984</v>
      </c>
      <c r="C580"/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4637</v>
      </c>
      <c r="B581" t="s">
        <v>1985</v>
      </c>
      <c r="C581"/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4638</v>
      </c>
      <c r="B582" t="s">
        <v>1986</v>
      </c>
      <c r="C582"/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4639</v>
      </c>
      <c r="B583" t="s">
        <v>1987</v>
      </c>
      <c r="C583"/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4640</v>
      </c>
      <c r="B584" t="s">
        <v>1988</v>
      </c>
      <c r="C584"/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4641</v>
      </c>
      <c r="B585" t="s">
        <v>1989</v>
      </c>
      <c r="C585"/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4642</v>
      </c>
      <c r="B586" t="s">
        <v>1990</v>
      </c>
      <c r="C586"/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4643</v>
      </c>
      <c r="B587" t="s">
        <v>1991</v>
      </c>
      <c r="C587"/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4644</v>
      </c>
      <c r="B588" t="s">
        <v>1992</v>
      </c>
      <c r="C588"/>
      <c r="D588" t="b">
        <f>IFERROR(VLOOKUP(B588,PatData!$A$2:$A$2000,1,),"")&lt;&gt;""</f>
        <v>1</v>
      </c>
      <c r="E588">
        <v>1</v>
      </c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4645</v>
      </c>
      <c r="B589" t="s">
        <v>1993</v>
      </c>
      <c r="C589"/>
      <c r="D589" t="b">
        <f>IFERROR(VLOOKUP(B589,PatData!$A$2:$A$2000,1,),"")&lt;&gt;""</f>
        <v>1</v>
      </c>
      <c r="E589">
        <v>1</v>
      </c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4646</v>
      </c>
      <c r="B590" t="s">
        <v>1994</v>
      </c>
      <c r="C590"/>
      <c r="D590" t="b">
        <f>IFERROR(VLOOKUP(B590,PatData!$A$2:$A$2000,1,),"")&lt;&gt;""</f>
        <v>1</v>
      </c>
      <c r="E590">
        <v>1</v>
      </c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4647</v>
      </c>
      <c r="B591" t="s">
        <v>1995</v>
      </c>
      <c r="C591"/>
      <c r="D591" t="b">
        <f>IFERROR(VLOOKUP(B591,PatData!$A$2:$A$2000,1,),"")&lt;&gt;""</f>
        <v>1</v>
      </c>
      <c r="E591">
        <v>1</v>
      </c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4648</v>
      </c>
      <c r="B592" t="s">
        <v>1996</v>
      </c>
      <c r="C592"/>
      <c r="D592" t="b">
        <f>IFERROR(VLOOKUP(B592,PatData!$A$2:$A$2000,1,),"")&lt;&gt;""</f>
        <v>1</v>
      </c>
      <c r="E592">
        <v>1</v>
      </c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4649</v>
      </c>
      <c r="B593" t="s">
        <v>1997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5563</v>
      </c>
      <c r="B594" t="s">
        <v>5564</v>
      </c>
      <c r="C594"/>
      <c r="D594" t="b">
        <f>IFERROR(VLOOKUP(B594,PatData!$A$2:$A$2000,1,),"")&lt;&gt;""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5565</v>
      </c>
      <c r="B595" t="s">
        <v>5566</v>
      </c>
      <c r="C595"/>
      <c r="D595" t="b">
        <f>IFERROR(VLOOKUP(B595,PatData!$A$2:$A$2000,1,),"")&lt;&gt;""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5567</v>
      </c>
      <c r="B596" t="s">
        <v>5568</v>
      </c>
      <c r="C596"/>
      <c r="D596" t="b">
        <f>IFERROR(VLOOKUP(B596,PatData!$A$2:$A$2000,1,),"")&lt;&gt;""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5569</v>
      </c>
      <c r="B597" t="s">
        <v>5570</v>
      </c>
      <c r="C597"/>
      <c r="D597" t="b">
        <f>IFERROR(VLOOKUP(B597,PatData!$A$2:$A$2000,1,),"")&lt;&gt;""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5571</v>
      </c>
      <c r="B598" t="s">
        <v>5572</v>
      </c>
      <c r="C598"/>
      <c r="D598" t="b">
        <f>IFERROR(VLOOKUP(B598,PatData!$A$2:$A$2000,1,),"")&lt;&gt;""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5573</v>
      </c>
      <c r="B599" t="s">
        <v>5574</v>
      </c>
      <c r="C599"/>
      <c r="D599" t="b">
        <f>IFERROR(VLOOKUP(B599,PatData!$A$2:$A$2000,1,),"")&lt;&gt;""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5575</v>
      </c>
      <c r="B600" t="s">
        <v>5576</v>
      </c>
      <c r="C600"/>
      <c r="D600" t="b">
        <f>IFERROR(VLOOKUP(B600,PatData!$A$2:$A$2000,1,),"")&lt;&gt;""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5577</v>
      </c>
      <c r="B601" t="s">
        <v>5578</v>
      </c>
      <c r="C601"/>
      <c r="D601" t="b">
        <f>IFERROR(VLOOKUP(B601,PatData!$A$2:$A$2000,1,),"")&lt;&gt;""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5579</v>
      </c>
      <c r="B602" t="s">
        <v>5580</v>
      </c>
      <c r="C602"/>
      <c r="D602" t="b">
        <f>IFERROR(VLOOKUP(B602,PatData!$A$2:$A$2000,1,),"")&lt;&gt;""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5581</v>
      </c>
      <c r="B603" t="s">
        <v>5582</v>
      </c>
      <c r="C603"/>
      <c r="D603" t="b">
        <f>IFERROR(VLOOKUP(B603,PatData!$A$2:$A$2000,1,),"")&lt;&gt;""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5583</v>
      </c>
      <c r="B604" t="s">
        <v>5584</v>
      </c>
      <c r="C604"/>
      <c r="D604" t="b">
        <f>IFERROR(VLOOKUP(B604,PatData!$A$2:$A$2000,1,),"")&lt;&gt;""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5585</v>
      </c>
      <c r="B605" t="s">
        <v>5586</v>
      </c>
      <c r="C605"/>
      <c r="D605" t="b">
        <f>IFERROR(VLOOKUP(B605,PatData!$A$2:$A$2000,1,),"")&lt;&gt;""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5587</v>
      </c>
      <c r="B606" t="s">
        <v>5588</v>
      </c>
      <c r="C606"/>
      <c r="D606" t="b">
        <f>IFERROR(VLOOKUP(B606,PatData!$A$2:$A$2000,1,),"")&lt;&gt;""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5589</v>
      </c>
      <c r="B607" t="s">
        <v>5590</v>
      </c>
      <c r="C607"/>
      <c r="D607" t="b">
        <f>IFERROR(VLOOKUP(B607,PatData!$A$2:$A$2000,1,),"")&lt;&gt;""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5591</v>
      </c>
      <c r="B608" t="s">
        <v>5592</v>
      </c>
      <c r="C608"/>
      <c r="D608" t="b">
        <f>IFERROR(VLOOKUP(B608,PatData!$A$2:$A$2000,1,),"")&lt;&gt;""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5593</v>
      </c>
      <c r="B609" t="s">
        <v>5594</v>
      </c>
      <c r="C609"/>
      <c r="D609" t="b">
        <f>IFERROR(VLOOKUP(B609,PatData!$A$2:$A$2000,1,),"")&lt;&gt;""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5595</v>
      </c>
      <c r="B610" t="s">
        <v>5596</v>
      </c>
      <c r="C610"/>
      <c r="D610" t="b">
        <f>IFERROR(VLOOKUP(B610,PatData!$A$2:$A$2000,1,),"")&lt;&gt;""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5597</v>
      </c>
      <c r="B611" t="s">
        <v>5598</v>
      </c>
      <c r="C611"/>
      <c r="D611" t="b">
        <f>IFERROR(VLOOKUP(B611,PatData!$A$2:$A$2000,1,),"")&lt;&gt;""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5599</v>
      </c>
      <c r="B612" t="s">
        <v>5600</v>
      </c>
      <c r="C612"/>
      <c r="D612" t="b">
        <f>IFERROR(VLOOKUP(B612,PatData!$A$2:$A$2000,1,),"")&lt;&gt;""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5601</v>
      </c>
      <c r="B613" t="s">
        <v>5602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5603</v>
      </c>
      <c r="B614" t="s">
        <v>5604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5605</v>
      </c>
      <c r="B615" t="s">
        <v>5606</v>
      </c>
      <c r="C615"/>
      <c r="D615" t="b">
        <f>IFERROR(VLOOKUP(B615,PatData!$A$2:$A$2000,1,),"")&lt;&gt;""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5607</v>
      </c>
      <c r="B616" t="s">
        <v>5608</v>
      </c>
      <c r="C616"/>
      <c r="D616" t="b">
        <f>IFERROR(VLOOKUP(B616,PatData!$A$2:$A$2000,1,),"")&lt;&gt;""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5609</v>
      </c>
      <c r="B617" t="s">
        <v>5610</v>
      </c>
      <c r="C617"/>
      <c r="D617" t="b">
        <f>IFERROR(VLOOKUP(B617,PatData!$A$2:$A$2000,1,),"")&lt;&gt;""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5611</v>
      </c>
      <c r="B618" t="s">
        <v>5612</v>
      </c>
      <c r="C618"/>
      <c r="D618" t="b">
        <f>IFERROR(VLOOKUP(B618,PatData!$A$2:$A$2000,1,),"")&lt;&gt;""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5613</v>
      </c>
      <c r="B619" t="s">
        <v>5614</v>
      </c>
      <c r="C619"/>
      <c r="D619" t="b">
        <f>IFERROR(VLOOKUP(B619,PatData!$A$2:$A$2000,1,),"")&lt;&gt;""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5615</v>
      </c>
      <c r="B620" t="s">
        <v>5616</v>
      </c>
      <c r="C620"/>
      <c r="D620" t="b">
        <f>IFERROR(VLOOKUP(B620,PatData!$A$2:$A$2000,1,),"")&lt;&gt;""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5617</v>
      </c>
      <c r="B621" t="s">
        <v>5618</v>
      </c>
      <c r="C621"/>
      <c r="D621" t="b">
        <f>IFERROR(VLOOKUP(B621,PatData!$A$2:$A$2000,1,),"")&lt;&gt;""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5619</v>
      </c>
      <c r="B622" t="s">
        <v>5620</v>
      </c>
      <c r="C622"/>
      <c r="D622" t="b">
        <f>IFERROR(VLOOKUP(B622,PatData!$A$2:$A$2000,1,),"")&lt;&gt;""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5621</v>
      </c>
      <c r="B623" t="s">
        <v>5622</v>
      </c>
      <c r="C623"/>
      <c r="D623" t="b">
        <f>IFERROR(VLOOKUP(B623,PatData!$A$2:$A$2000,1,),"")&lt;&gt;""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2993</v>
      </c>
      <c r="B624" t="s">
        <v>1998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2994</v>
      </c>
      <c r="B625" t="s">
        <v>1999</v>
      </c>
      <c r="C625"/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2995</v>
      </c>
      <c r="B626" t="s">
        <v>2000</v>
      </c>
      <c r="C626"/>
      <c r="D626" t="b">
        <f>IFERROR(VLOOKUP(B626,PatData!$A$2:$A$2000,1,),"")&lt;&gt;""</f>
        <v>1</v>
      </c>
      <c r="E626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2996</v>
      </c>
      <c r="B627" t="s">
        <v>2001</v>
      </c>
      <c r="C627"/>
      <c r="D627" t="b">
        <f>IFERROR(VLOOKUP(B627,PatData!$A$2:$A$2000,1,),"")&lt;&gt;""</f>
        <v>1</v>
      </c>
      <c r="E627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2997</v>
      </c>
      <c r="B628" t="s">
        <v>2002</v>
      </c>
      <c r="C628"/>
      <c r="D628" t="b">
        <f>IFERROR(VLOOKUP(B628,PatData!$A$2:$A$2000,1,),"")&lt;&gt;""</f>
        <v>1</v>
      </c>
      <c r="E628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2998</v>
      </c>
      <c r="B629" t="s">
        <v>2003</v>
      </c>
      <c r="C629"/>
      <c r="D629" t="b">
        <f>IFERROR(VLOOKUP(B629,PatData!$A$2:$A$2000,1,),"")&lt;&gt;""</f>
        <v>1</v>
      </c>
      <c r="E629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2999</v>
      </c>
      <c r="B630" t="s">
        <v>2004</v>
      </c>
      <c r="C630"/>
      <c r="D630" t="b">
        <f>IFERROR(VLOOKUP(B630,PatData!$A$2:$A$2000,1,),"")&lt;&gt;""</f>
        <v>1</v>
      </c>
      <c r="E630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3000</v>
      </c>
      <c r="B631" t="s">
        <v>2005</v>
      </c>
      <c r="C631"/>
      <c r="D631" t="b">
        <f>IFERROR(VLOOKUP(B631,PatData!$A$2:$A$2000,1,),"")&lt;&gt;""</f>
        <v>1</v>
      </c>
      <c r="E631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3001</v>
      </c>
      <c r="B632" t="s">
        <v>2006</v>
      </c>
      <c r="C632"/>
      <c r="D632" t="b">
        <f>IFERROR(VLOOKUP(B632,PatData!$A$2:$A$2000,1,),"")&lt;&gt;""</f>
        <v>1</v>
      </c>
      <c r="E632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3002</v>
      </c>
      <c r="B633" t="s">
        <v>2007</v>
      </c>
      <c r="C633"/>
      <c r="D633" t="b">
        <f>IFERROR(VLOOKUP(B633,PatData!$A$2:$A$2000,1,),"")&lt;&gt;""</f>
        <v>1</v>
      </c>
      <c r="E633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3003</v>
      </c>
      <c r="B634" t="s">
        <v>2008</v>
      </c>
      <c r="C634"/>
      <c r="D634" t="b">
        <f>IFERROR(VLOOKUP(B634,PatData!$A$2:$A$2000,1,),"")&lt;&gt;""</f>
        <v>1</v>
      </c>
      <c r="E634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3004</v>
      </c>
      <c r="B635" t="s">
        <v>2009</v>
      </c>
      <c r="C635"/>
      <c r="D635" t="b">
        <f>IFERROR(VLOOKUP(B635,PatData!$A$2:$A$2000,1,),"")&lt;&gt;""</f>
        <v>1</v>
      </c>
      <c r="E635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3005</v>
      </c>
      <c r="B636" t="s">
        <v>2010</v>
      </c>
      <c r="C636"/>
      <c r="D636" t="b">
        <f>IFERROR(VLOOKUP(B636,PatData!$A$2:$A$2000,1,),"")&lt;&gt;""</f>
        <v>1</v>
      </c>
      <c r="E636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3006</v>
      </c>
      <c r="B637" t="s">
        <v>2011</v>
      </c>
      <c r="C637"/>
      <c r="D637" t="b">
        <f>IFERROR(VLOOKUP(B637,PatData!$A$2:$A$2000,1,),"")&lt;&gt;""</f>
        <v>1</v>
      </c>
      <c r="E637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3007</v>
      </c>
      <c r="B638" t="s">
        <v>2012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3008</v>
      </c>
      <c r="B639" t="s">
        <v>2013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3009</v>
      </c>
      <c r="B640" t="s">
        <v>2014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3010</v>
      </c>
      <c r="B641" t="s">
        <v>2015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3011</v>
      </c>
      <c r="B642" t="s">
        <v>2016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3012</v>
      </c>
      <c r="B643" t="s">
        <v>2017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3013</v>
      </c>
      <c r="B644" t="s">
        <v>2018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3014</v>
      </c>
      <c r="B645" t="s">
        <v>2019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3015</v>
      </c>
      <c r="B646" t="s">
        <v>2020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3016</v>
      </c>
      <c r="B647" t="s">
        <v>2021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3017</v>
      </c>
      <c r="B648" t="s">
        <v>2022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3018</v>
      </c>
      <c r="B649" t="s">
        <v>2023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3019</v>
      </c>
      <c r="B650" t="s">
        <v>2024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3020</v>
      </c>
      <c r="B651" t="s">
        <v>2025</v>
      </c>
      <c r="C651"/>
      <c r="D651" t="b">
        <f>IFERROR(VLOOKUP(B651,PatData!$A$2:$A$2000,1,),"")&lt;&gt;""</f>
        <v>1</v>
      </c>
      <c r="E651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3021</v>
      </c>
      <c r="B652" t="s">
        <v>2026</v>
      </c>
      <c r="C652"/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3022</v>
      </c>
      <c r="B653" t="s">
        <v>2027</v>
      </c>
      <c r="C653"/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5623</v>
      </c>
      <c r="B654" t="s">
        <v>2028</v>
      </c>
      <c r="C654"/>
      <c r="D654" t="b">
        <f>IFERROR(VLOOKUP(B654,PatData!$A$2:$A$2000,1,),"")&lt;&gt;""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5624</v>
      </c>
      <c r="B655" t="s">
        <v>2029</v>
      </c>
      <c r="C655"/>
      <c r="D655" t="b">
        <f>IFERROR(VLOOKUP(B655,PatData!$A$2:$A$2000,1,),"")&lt;&gt;""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5625</v>
      </c>
      <c r="B656" t="s">
        <v>2030</v>
      </c>
      <c r="C656"/>
      <c r="D656" t="b">
        <f>IFERROR(VLOOKUP(B656,PatData!$A$2:$A$2000,1,),"")&lt;&gt;""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5626</v>
      </c>
      <c r="B657" t="s">
        <v>2031</v>
      </c>
      <c r="C657"/>
      <c r="D657" t="b">
        <f>IFERROR(VLOOKUP(B657,PatData!$A$2:$A$2000,1,),"")&lt;&gt;""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5627</v>
      </c>
      <c r="B658" t="s">
        <v>2032</v>
      </c>
      <c r="C658"/>
      <c r="D658" t="b">
        <f>IFERROR(VLOOKUP(B658,PatData!$A$2:$A$2000,1,),"")&lt;&gt;""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5628</v>
      </c>
      <c r="B659" t="s">
        <v>2033</v>
      </c>
      <c r="C659"/>
      <c r="D659" t="b">
        <f>IFERROR(VLOOKUP(B659,PatData!$A$2:$A$2000,1,),"")&lt;&gt;""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5629</v>
      </c>
      <c r="B660" t="s">
        <v>2034</v>
      </c>
      <c r="C660"/>
      <c r="D660" t="b">
        <f>IFERROR(VLOOKUP(B660,PatData!$A$2:$A$2000,1,),"")&lt;&gt;""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5630</v>
      </c>
      <c r="B661" t="s">
        <v>2035</v>
      </c>
      <c r="C661"/>
      <c r="D661" t="b">
        <f>IFERROR(VLOOKUP(B661,PatData!$A$2:$A$2000,1,),"")&lt;&gt;""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5631</v>
      </c>
      <c r="B662" t="s">
        <v>2036</v>
      </c>
      <c r="C662"/>
      <c r="D662" t="b">
        <f>IFERROR(VLOOKUP(B662,PatData!$A$2:$A$2000,1,),"")&lt;&gt;""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5632</v>
      </c>
      <c r="B663" t="s">
        <v>2037</v>
      </c>
      <c r="C663"/>
      <c r="D663" t="b">
        <f>IFERROR(VLOOKUP(B663,PatData!$A$2:$A$2000,1,),"")&lt;&gt;""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5633</v>
      </c>
      <c r="B664" t="s">
        <v>2038</v>
      </c>
      <c r="C664"/>
      <c r="D664" t="b">
        <f>IFERROR(VLOOKUP(B664,PatData!$A$2:$A$2000,1,),"")&lt;&gt;""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5634</v>
      </c>
      <c r="B665" t="s">
        <v>2039</v>
      </c>
      <c r="C665"/>
      <c r="D665" t="b">
        <f>IFERROR(VLOOKUP(B665,PatData!$A$2:$A$2000,1,),"")&lt;&gt;""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5635</v>
      </c>
      <c r="B666" t="s">
        <v>2040</v>
      </c>
      <c r="C666"/>
      <c r="D666" t="b">
        <f>IFERROR(VLOOKUP(B666,PatData!$A$2:$A$2000,1,),"")&lt;&gt;""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5636</v>
      </c>
      <c r="B667" t="s">
        <v>2041</v>
      </c>
      <c r="C667"/>
      <c r="D667" t="b">
        <f>IFERROR(VLOOKUP(B667,PatData!$A$2:$A$2000,1,),"")&lt;&gt;""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5637</v>
      </c>
      <c r="B668" t="s">
        <v>2042</v>
      </c>
      <c r="C668"/>
      <c r="D668" t="b">
        <f>IFERROR(VLOOKUP(B668,PatData!$A$2:$A$2000,1,),"")&lt;&gt;""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5638</v>
      </c>
      <c r="B669" t="s">
        <v>2043</v>
      </c>
      <c r="C669"/>
      <c r="D669" t="b">
        <f>IFERROR(VLOOKUP(B669,PatData!$A$2:$A$2000,1,),"")&lt;&gt;""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5639</v>
      </c>
      <c r="B670" t="s">
        <v>2044</v>
      </c>
      <c r="C670"/>
      <c r="D670" t="b">
        <f>IFERROR(VLOOKUP(B670,PatData!$A$2:$A$2000,1,),"")&lt;&gt;""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5640</v>
      </c>
      <c r="B671" t="s">
        <v>2045</v>
      </c>
      <c r="C671"/>
      <c r="D671" t="b">
        <f>IFERROR(VLOOKUP(B671,PatData!$A$2:$A$2000,1,),"")&lt;&gt;""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5641</v>
      </c>
      <c r="B672" t="s">
        <v>2046</v>
      </c>
      <c r="C672"/>
      <c r="D672" t="b">
        <f>IFERROR(VLOOKUP(B672,PatData!$A$2:$A$2000,1,),"")&lt;&gt;""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5642</v>
      </c>
      <c r="B673" t="s">
        <v>2047</v>
      </c>
      <c r="C673"/>
      <c r="D673" t="b">
        <f>IFERROR(VLOOKUP(B673,PatData!$A$2:$A$2000,1,),"")&lt;&gt;""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5643</v>
      </c>
      <c r="B674" t="s">
        <v>2048</v>
      </c>
      <c r="C674"/>
      <c r="D674" t="b">
        <f>IFERROR(VLOOKUP(B674,PatData!$A$2:$A$2000,1,),"")&lt;&gt;""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5644</v>
      </c>
      <c r="B675" t="s">
        <v>2049</v>
      </c>
      <c r="C675"/>
      <c r="D675" t="b">
        <f>IFERROR(VLOOKUP(B675,PatData!$A$2:$A$2000,1,),"")&lt;&gt;""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5645</v>
      </c>
      <c r="B676" t="s">
        <v>2050</v>
      </c>
      <c r="C676"/>
      <c r="D676" t="b">
        <f>IFERROR(VLOOKUP(B676,PatData!$A$2:$A$2000,1,),"")&lt;&gt;""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5646</v>
      </c>
      <c r="B677" t="s">
        <v>2051</v>
      </c>
      <c r="C677"/>
      <c r="D677" t="b">
        <f>IFERROR(VLOOKUP(B677,PatData!$A$2:$A$2000,1,),"")&lt;&gt;""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5647</v>
      </c>
      <c r="B678" t="s">
        <v>2052</v>
      </c>
      <c r="C678"/>
      <c r="D678" t="b">
        <f>IFERROR(VLOOKUP(B678,PatData!$A$2:$A$2000,1,),"")&lt;&gt;""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5648</v>
      </c>
      <c r="B679" t="s">
        <v>2053</v>
      </c>
      <c r="C679"/>
      <c r="D679" t="b">
        <f>IFERROR(VLOOKUP(B679,PatData!$A$2:$A$2000,1,),"")&lt;&gt;""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5649</v>
      </c>
      <c r="B680" t="s">
        <v>2054</v>
      </c>
      <c r="C680"/>
      <c r="D680" t="b">
        <f>IFERROR(VLOOKUP(B680,PatData!$A$2:$A$2000,1,),"")&lt;&gt;""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5650</v>
      </c>
      <c r="B681" t="s">
        <v>2055</v>
      </c>
      <c r="C681"/>
      <c r="D681" t="b">
        <f>IFERROR(VLOOKUP(B681,PatData!$A$2:$A$2000,1,),"")&lt;&gt;""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5651</v>
      </c>
      <c r="B682" t="s">
        <v>2056</v>
      </c>
      <c r="C682"/>
      <c r="D682" t="b">
        <f>IFERROR(VLOOKUP(B682,PatData!$A$2:$A$2000,1,),"")&lt;&gt;""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5652</v>
      </c>
      <c r="B683" t="s">
        <v>2057</v>
      </c>
      <c r="C683"/>
      <c r="D683" t="b">
        <f>IFERROR(VLOOKUP(B683,PatData!$A$2:$A$2000,1,),"")&lt;&gt;""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7532</v>
      </c>
      <c r="B684" t="s">
        <v>7533</v>
      </c>
      <c r="C684"/>
      <c r="D684" t="b">
        <f>IFERROR(VLOOKUP(B684,PatData!$A$2:$A$2000,1,),"")&lt;&gt;""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7534</v>
      </c>
      <c r="B685" t="s">
        <v>7535</v>
      </c>
      <c r="C685"/>
      <c r="D685" t="b">
        <f>IFERROR(VLOOKUP(B685,PatData!$A$2:$A$2000,1,),"")&lt;&gt;""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7536</v>
      </c>
      <c r="B686" t="s">
        <v>7537</v>
      </c>
      <c r="C686"/>
      <c r="D686" t="b">
        <f>IFERROR(VLOOKUP(B686,PatData!$A$2:$A$2000,1,),"")&lt;&gt;""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7538</v>
      </c>
      <c r="B687" t="s">
        <v>7539</v>
      </c>
      <c r="C687"/>
      <c r="D687" t="b">
        <f>IFERROR(VLOOKUP(B687,PatData!$A$2:$A$2000,1,),"")&lt;&gt;""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7540</v>
      </c>
      <c r="B688" t="s">
        <v>7541</v>
      </c>
      <c r="C688"/>
      <c r="D688" t="b">
        <f>IFERROR(VLOOKUP(B688,PatData!$A$2:$A$2000,1,),"")&lt;&gt;""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7542</v>
      </c>
      <c r="B689" t="s">
        <v>7543</v>
      </c>
      <c r="C689"/>
      <c r="D689" t="b">
        <f>IFERROR(VLOOKUP(B689,PatData!$A$2:$A$2000,1,),"")&lt;&gt;""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7544</v>
      </c>
      <c r="B690" t="s">
        <v>7545</v>
      </c>
      <c r="C690"/>
      <c r="D690" t="b">
        <f>IFERROR(VLOOKUP(B690,PatData!$A$2:$A$2000,1,),"")&lt;&gt;""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7546</v>
      </c>
      <c r="B691" t="s">
        <v>7547</v>
      </c>
      <c r="C691"/>
      <c r="D691" t="b">
        <f>IFERROR(VLOOKUP(B691,PatData!$A$2:$A$2000,1,),"")&lt;&gt;""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7548</v>
      </c>
      <c r="B692" t="s">
        <v>7549</v>
      </c>
      <c r="C692"/>
      <c r="D692" t="b">
        <f>IFERROR(VLOOKUP(B692,PatData!$A$2:$A$2000,1,),"")&lt;&gt;""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7550</v>
      </c>
      <c r="B693" t="s">
        <v>7551</v>
      </c>
      <c r="C693"/>
      <c r="D693" t="b">
        <f>IFERROR(VLOOKUP(B693,PatData!$A$2:$A$2000,1,),"")&lt;&gt;""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7552</v>
      </c>
      <c r="B694" t="s">
        <v>7553</v>
      </c>
      <c r="C694"/>
      <c r="D694" t="b">
        <f>IFERROR(VLOOKUP(B694,PatData!$A$2:$A$2000,1,),"")&lt;&gt;""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7554</v>
      </c>
      <c r="B695" t="s">
        <v>7555</v>
      </c>
      <c r="C695"/>
      <c r="D695" t="b">
        <f>IFERROR(VLOOKUP(B695,PatData!$A$2:$A$2000,1,),"")&lt;&gt;""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7556</v>
      </c>
      <c r="B696" t="s">
        <v>7557</v>
      </c>
      <c r="C696"/>
      <c r="D696" t="b">
        <f>IFERROR(VLOOKUP(B696,PatData!$A$2:$A$2000,1,),"")&lt;&gt;""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7558</v>
      </c>
      <c r="B697" t="s">
        <v>7559</v>
      </c>
      <c r="D697" t="b">
        <f>IFERROR(VLOOKUP(B697,PatData!$A$2:$A$2000,1,),"")&lt;&gt;""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7560</v>
      </c>
      <c r="B698" t="s">
        <v>7561</v>
      </c>
      <c r="D698" t="b">
        <f>IFERROR(VLOOKUP(B698,PatData!$A$2:$A$2000,1,),"")&lt;&gt;""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7562</v>
      </c>
      <c r="B699" t="s">
        <v>7563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7564</v>
      </c>
      <c r="B700" t="s">
        <v>7565</v>
      </c>
      <c r="D700" t="b">
        <f>IFERROR(VLOOKUP(B700,PatData!$A$2:$A$2000,1,),"")&lt;&gt;""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7566</v>
      </c>
      <c r="B701" t="s">
        <v>7567</v>
      </c>
      <c r="D701" t="b">
        <f>IFERROR(VLOOKUP(B701,PatData!$A$2:$A$2000,1,),"")&lt;&gt;""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7568</v>
      </c>
      <c r="B702" t="s">
        <v>7569</v>
      </c>
      <c r="D702" t="b">
        <f>IFERROR(VLOOKUP(B702,PatData!$A$2:$A$2000,1,),"")&lt;&gt;""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7570</v>
      </c>
      <c r="B703" t="s">
        <v>7571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7572</v>
      </c>
      <c r="B704" t="s">
        <v>7573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7574</v>
      </c>
      <c r="B705" t="s">
        <v>7575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7576</v>
      </c>
      <c r="B706" t="s">
        <v>7577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7578</v>
      </c>
      <c r="B707" t="s">
        <v>7579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7580</v>
      </c>
      <c r="B708" t="s">
        <v>7581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7582</v>
      </c>
      <c r="B709" t="s">
        <v>7583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7584</v>
      </c>
      <c r="B710" t="s">
        <v>7585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7586</v>
      </c>
      <c r="B711" t="s">
        <v>7587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7588</v>
      </c>
      <c r="B712" t="s">
        <v>7589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7590</v>
      </c>
      <c r="B713" t="s">
        <v>7591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7661</v>
      </c>
      <c r="B714" t="s">
        <v>7662</v>
      </c>
      <c r="D714" t="b">
        <f>IFERROR(VLOOKUP(B714,PatData!$A$2:$A$2000,1,),"")&lt;&gt;""</f>
        <v>1</v>
      </c>
      <c r="E714" t="b">
        <v>1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7663</v>
      </c>
      <c r="B715" t="s">
        <v>7664</v>
      </c>
      <c r="D715" t="b">
        <f>IFERROR(VLOOKUP(B715,PatData!$A$2:$A$2000,1,),"")&lt;&gt;""</f>
        <v>1</v>
      </c>
      <c r="E715" t="b">
        <v>1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7665</v>
      </c>
      <c r="B716" t="s">
        <v>7666</v>
      </c>
      <c r="D716" t="b">
        <f>IFERROR(VLOOKUP(B716,PatData!$A$2:$A$2000,1,),"")&lt;&gt;""</f>
        <v>1</v>
      </c>
      <c r="E716" t="b">
        <v>1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7667</v>
      </c>
      <c r="B717" t="s">
        <v>7668</v>
      </c>
      <c r="D717" t="b">
        <f>IFERROR(VLOOKUP(B717,PatData!$A$2:$A$2000,1,),"")&lt;&gt;""</f>
        <v>1</v>
      </c>
      <c r="E717" t="b">
        <v>1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7669</v>
      </c>
      <c r="B718" t="s">
        <v>7670</v>
      </c>
      <c r="D718" t="b">
        <f>IFERROR(VLOOKUP(B718,PatData!$A$2:$A$2000,1,),"")&lt;&gt;""</f>
        <v>1</v>
      </c>
      <c r="E718" t="b">
        <v>1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7671</v>
      </c>
      <c r="B719" t="s">
        <v>7672</v>
      </c>
      <c r="D719" t="b">
        <f>IFERROR(VLOOKUP(B719,PatData!$A$2:$A$2000,1,),"")&lt;&gt;""</f>
        <v>1</v>
      </c>
      <c r="E719" t="b">
        <v>1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7673</v>
      </c>
      <c r="B720" t="s">
        <v>7674</v>
      </c>
      <c r="D720" t="b">
        <f>IFERROR(VLOOKUP(B720,PatData!$A$2:$A$2000,1,),"")&lt;&gt;""</f>
        <v>1</v>
      </c>
      <c r="E720" t="b">
        <v>1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7675</v>
      </c>
      <c r="B721" t="s">
        <v>7676</v>
      </c>
      <c r="D721" t="b">
        <f>IFERROR(VLOOKUP(B721,PatData!$A$2:$A$2000,1,),"")&lt;&gt;""</f>
        <v>1</v>
      </c>
      <c r="E721" t="b">
        <v>1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7677</v>
      </c>
      <c r="B722" t="s">
        <v>7678</v>
      </c>
      <c r="D722" t="b">
        <f>IFERROR(VLOOKUP(B722,PatData!$A$2:$A$2000,1,),"")&lt;&gt;""</f>
        <v>1</v>
      </c>
      <c r="E722" t="b">
        <v>1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7679</v>
      </c>
      <c r="B723" t="s">
        <v>7680</v>
      </c>
      <c r="D723" t="b">
        <f>IFERROR(VLOOKUP(B723,PatData!$A$2:$A$2000,1,),"")&lt;&gt;""</f>
        <v>1</v>
      </c>
      <c r="E723" t="b">
        <v>1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7681</v>
      </c>
      <c r="B724" t="s">
        <v>7682</v>
      </c>
      <c r="D724" t="b">
        <f>IFERROR(VLOOKUP(B724,PatData!$A$2:$A$2000,1,),"")&lt;&gt;""</f>
        <v>1</v>
      </c>
      <c r="E724" t="b">
        <v>1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7683</v>
      </c>
      <c r="B725" t="s">
        <v>7684</v>
      </c>
      <c r="D725" t="b">
        <f>IFERROR(VLOOKUP(B725,PatData!$A$2:$A$2000,1,),"")&lt;&gt;""</f>
        <v>1</v>
      </c>
      <c r="E725" t="b">
        <v>1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7685</v>
      </c>
      <c r="B726" t="s">
        <v>7686</v>
      </c>
      <c r="D726" t="b">
        <f>IFERROR(VLOOKUP(B726,PatData!$A$2:$A$2000,1,),"")&lt;&gt;""</f>
        <v>1</v>
      </c>
      <c r="E726" t="b">
        <v>1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7687</v>
      </c>
      <c r="B727" t="s">
        <v>7688</v>
      </c>
      <c r="D727" t="b">
        <f>IFERROR(VLOOKUP(B727,PatData!$A$2:$A$2000,1,),"")&lt;&gt;""</f>
        <v>1</v>
      </c>
      <c r="E727" t="b">
        <v>1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7689</v>
      </c>
      <c r="B728" t="s">
        <v>7690</v>
      </c>
      <c r="D728" t="b">
        <f>IFERROR(VLOOKUP(B728,PatData!$A$2:$A$2000,1,),"")&lt;&gt;""</f>
        <v>1</v>
      </c>
      <c r="E728" t="b">
        <v>1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7691</v>
      </c>
      <c r="B729" t="s">
        <v>7692</v>
      </c>
      <c r="D729" t="b">
        <f>IFERROR(VLOOKUP(B729,PatData!$A$2:$A$2000,1,),"")&lt;&gt;""</f>
        <v>1</v>
      </c>
      <c r="E729" t="b">
        <v>1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7693</v>
      </c>
      <c r="B730" t="s">
        <v>7694</v>
      </c>
      <c r="D730" t="b">
        <f>IFERROR(VLOOKUP(B730,PatData!$A$2:$A$2000,1,),"")&lt;&gt;""</f>
        <v>1</v>
      </c>
      <c r="E730" t="b">
        <v>1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7695</v>
      </c>
      <c r="B731" t="s">
        <v>7696</v>
      </c>
      <c r="D731" t="b">
        <f>IFERROR(VLOOKUP(B731,PatData!$A$2:$A$2000,1,),"")&lt;&gt;""</f>
        <v>1</v>
      </c>
      <c r="E731" t="b">
        <v>1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7697</v>
      </c>
      <c r="B732" t="s">
        <v>7698</v>
      </c>
      <c r="D732" t="b">
        <f>IFERROR(VLOOKUP(B732,PatData!$A$2:$A$2000,1,),"")&lt;&gt;""</f>
        <v>1</v>
      </c>
      <c r="E732" t="b">
        <v>1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7699</v>
      </c>
      <c r="B733" t="s">
        <v>7700</v>
      </c>
      <c r="D733" t="b">
        <f>IFERROR(VLOOKUP(B733,PatData!$A$2:$A$2000,1,),"")&lt;&gt;""</f>
        <v>1</v>
      </c>
      <c r="E733" t="b">
        <v>1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7701</v>
      </c>
      <c r="B734" t="s">
        <v>7702</v>
      </c>
      <c r="D734" t="b">
        <f>IFERROR(VLOOKUP(B734,PatData!$A$2:$A$2000,1,),"")&lt;&gt;""</f>
        <v>1</v>
      </c>
      <c r="E734" t="b">
        <v>1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7703</v>
      </c>
      <c r="B735" t="s">
        <v>7704</v>
      </c>
      <c r="D735" t="b">
        <f>IFERROR(VLOOKUP(B735,PatData!$A$2:$A$2000,1,),"")&lt;&gt;""</f>
        <v>1</v>
      </c>
      <c r="E735" t="b">
        <v>1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7705</v>
      </c>
      <c r="B736" t="s">
        <v>7706</v>
      </c>
      <c r="D736" t="b">
        <f>IFERROR(VLOOKUP(B736,PatData!$A$2:$A$2000,1,),"")&lt;&gt;""</f>
        <v>1</v>
      </c>
      <c r="E736" t="b">
        <v>1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7707</v>
      </c>
      <c r="B737" t="s">
        <v>7708</v>
      </c>
      <c r="D737" t="b">
        <f>IFERROR(VLOOKUP(B737,PatData!$A$2:$A$2000,1,),"")&lt;&gt;""</f>
        <v>1</v>
      </c>
      <c r="E737" t="b">
        <v>1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7709</v>
      </c>
      <c r="B738" t="s">
        <v>7710</v>
      </c>
      <c r="D738" t="b">
        <f>IFERROR(VLOOKUP(B738,PatData!$A$2:$A$2000,1,),"")&lt;&gt;""</f>
        <v>1</v>
      </c>
      <c r="E738" t="b">
        <v>1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7711</v>
      </c>
      <c r="B739" t="s">
        <v>7712</v>
      </c>
      <c r="D739" t="b">
        <f>IFERROR(VLOOKUP(B739,PatData!$A$2:$A$2000,1,),"")&lt;&gt;""</f>
        <v>1</v>
      </c>
      <c r="E739" t="b">
        <v>1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7713</v>
      </c>
      <c r="B740" t="s">
        <v>7714</v>
      </c>
      <c r="D740" t="b">
        <f>IFERROR(VLOOKUP(B740,PatData!$A$2:$A$2000,1,),"")&lt;&gt;""</f>
        <v>1</v>
      </c>
      <c r="E740" t="b">
        <v>1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7715</v>
      </c>
      <c r="B741" t="s">
        <v>7716</v>
      </c>
      <c r="D741" t="b">
        <f>IFERROR(VLOOKUP(B741,PatData!$A$2:$A$2000,1,),"")&lt;&gt;""</f>
        <v>1</v>
      </c>
      <c r="E741" t="b">
        <v>1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7717</v>
      </c>
      <c r="B742" t="s">
        <v>7718</v>
      </c>
      <c r="D742" t="b">
        <f>IFERROR(VLOOKUP(B742,PatData!$A$2:$A$2000,1,),"")&lt;&gt;""</f>
        <v>1</v>
      </c>
      <c r="E742" t="b">
        <v>1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7719</v>
      </c>
      <c r="B743" t="s">
        <v>7720</v>
      </c>
      <c r="D743" t="b">
        <f>IFERROR(VLOOKUP(B743,PatData!$A$2:$A$2000,1,),"")&lt;&gt;""</f>
        <v>1</v>
      </c>
      <c r="E743" t="b">
        <v>1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7721</v>
      </c>
      <c r="B744" t="s">
        <v>7722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7723</v>
      </c>
      <c r="B745" t="s">
        <v>7724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7725</v>
      </c>
      <c r="B746" t="s">
        <v>7726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7727</v>
      </c>
      <c r="B747" t="s">
        <v>7728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7729</v>
      </c>
      <c r="B748" t="s">
        <v>7730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7731</v>
      </c>
      <c r="B749" t="s">
        <v>7732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7733</v>
      </c>
      <c r="B750" t="s">
        <v>7734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7735</v>
      </c>
      <c r="B751" t="s">
        <v>7736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7737</v>
      </c>
      <c r="B752" t="s">
        <v>7738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7739</v>
      </c>
      <c r="B753" t="s">
        <v>7740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7741</v>
      </c>
      <c r="B754" t="s">
        <v>7742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7743</v>
      </c>
      <c r="B755" t="s">
        <v>7744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7745</v>
      </c>
      <c r="B756" t="s">
        <v>7746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7747</v>
      </c>
      <c r="B757" t="s">
        <v>7748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7749</v>
      </c>
      <c r="B758" t="s">
        <v>7750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7751</v>
      </c>
      <c r="B759" t="s">
        <v>7752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7753</v>
      </c>
      <c r="B760" t="s">
        <v>7754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7755</v>
      </c>
      <c r="B761" t="s">
        <v>7756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7757</v>
      </c>
      <c r="B762" t="s">
        <v>7758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7759</v>
      </c>
      <c r="B763" t="s">
        <v>7760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7761</v>
      </c>
      <c r="B764" t="s">
        <v>7762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7763</v>
      </c>
      <c r="B765" t="s">
        <v>7764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7765</v>
      </c>
      <c r="B766" t="s">
        <v>7766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7767</v>
      </c>
      <c r="B767" t="s">
        <v>7768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7769</v>
      </c>
      <c r="B768" t="s">
        <v>7770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7771</v>
      </c>
      <c r="B769" t="s">
        <v>7772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7773</v>
      </c>
      <c r="B770" t="s">
        <v>7774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7775</v>
      </c>
      <c r="B771" t="s">
        <v>7776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7777</v>
      </c>
      <c r="B772" t="s">
        <v>7778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7779</v>
      </c>
      <c r="B773" t="s">
        <v>7780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3053</v>
      </c>
      <c r="B774" t="s">
        <v>3333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3054</v>
      </c>
      <c r="B775" t="s">
        <v>3334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3055</v>
      </c>
      <c r="B776" t="s">
        <v>3335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3056</v>
      </c>
      <c r="B777" t="s">
        <v>3336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3057</v>
      </c>
      <c r="B778" t="s">
        <v>3337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3058</v>
      </c>
      <c r="B779" t="s">
        <v>3338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3059</v>
      </c>
      <c r="B780" t="s">
        <v>3339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3060</v>
      </c>
      <c r="B781" t="s">
        <v>3340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3061</v>
      </c>
      <c r="B782" t="s">
        <v>3341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3062</v>
      </c>
      <c r="B783" t="s">
        <v>3342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3063</v>
      </c>
      <c r="B784" t="s">
        <v>3343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3064</v>
      </c>
      <c r="B785" t="s">
        <v>3344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3065</v>
      </c>
      <c r="B786" t="s">
        <v>3345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3066</v>
      </c>
      <c r="B787" t="s">
        <v>3346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3067</v>
      </c>
      <c r="B788" t="s">
        <v>3347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3068</v>
      </c>
      <c r="B789" t="s">
        <v>3348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3069</v>
      </c>
      <c r="B790" t="s">
        <v>3349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3070</v>
      </c>
      <c r="B791" t="s">
        <v>3350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3071</v>
      </c>
      <c r="B792" t="s">
        <v>3351</v>
      </c>
      <c r="D792" t="b">
        <f>IFERROR(VLOOKUP(B792,PatData!$A$2:$A$2000,1,),"")&lt;&gt;""</f>
        <v>1</v>
      </c>
      <c r="E792" t="b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3072</v>
      </c>
      <c r="B793" t="s">
        <v>3352</v>
      </c>
      <c r="D793" t="b">
        <f>IFERROR(VLOOKUP(B793,PatData!$A$2:$A$2000,1,),"")&lt;&gt;""</f>
        <v>1</v>
      </c>
      <c r="E793" t="b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3073</v>
      </c>
      <c r="B794" t="s">
        <v>3353</v>
      </c>
      <c r="D794" t="b">
        <f>IFERROR(VLOOKUP(B794,PatData!$A$2:$A$2000,1,),"")&lt;&gt;""</f>
        <v>1</v>
      </c>
      <c r="E794" t="b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3074</v>
      </c>
      <c r="B795" t="s">
        <v>3354</v>
      </c>
      <c r="D795" t="b">
        <f>IFERROR(VLOOKUP(B795,PatData!$A$2:$A$2000,1,),"")&lt;&gt;""</f>
        <v>1</v>
      </c>
      <c r="E795" t="b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3075</v>
      </c>
      <c r="B796" t="s">
        <v>3355</v>
      </c>
      <c r="D796" t="b">
        <f>IFERROR(VLOOKUP(B796,PatData!$A$2:$A$2000,1,),"")&lt;&gt;""</f>
        <v>1</v>
      </c>
      <c r="E796" t="b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3076</v>
      </c>
      <c r="B797" t="s">
        <v>3356</v>
      </c>
      <c r="D797" t="b">
        <f>IFERROR(VLOOKUP(B797,PatData!$A$2:$A$2000,1,),"")&lt;&gt;""</f>
        <v>1</v>
      </c>
      <c r="E797" t="b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3077</v>
      </c>
      <c r="B798" t="s">
        <v>3357</v>
      </c>
      <c r="D798" t="b">
        <f>IFERROR(VLOOKUP(B798,PatData!$A$2:$A$2000,1,),"")&lt;&gt;""</f>
        <v>1</v>
      </c>
      <c r="E798" t="b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3078</v>
      </c>
      <c r="B799" t="s">
        <v>3358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3079</v>
      </c>
      <c r="B800" t="s">
        <v>3359</v>
      </c>
      <c r="D800" t="b">
        <f>IFERROR(VLOOKUP(B800,PatData!$A$2:$A$2000,1,),"")&lt;&gt;""</f>
        <v>1</v>
      </c>
      <c r="E800" t="b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3080</v>
      </c>
      <c r="B801" t="s">
        <v>3360</v>
      </c>
      <c r="D801" t="b">
        <f>IFERROR(VLOOKUP(B801,PatData!$A$2:$A$2000,1,),"")&lt;&gt;""</f>
        <v>1</v>
      </c>
      <c r="E801" t="b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3081</v>
      </c>
      <c r="B802" t="s">
        <v>3361</v>
      </c>
      <c r="D802" t="b">
        <f>IFERROR(VLOOKUP(B802,PatData!$A$2:$A$2000,1,),"")&lt;&gt;""</f>
        <v>1</v>
      </c>
      <c r="E802" t="b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3082</v>
      </c>
      <c r="B803" t="s">
        <v>3362</v>
      </c>
      <c r="D803" t="b">
        <f>IFERROR(VLOOKUP(B803,PatData!$A$2:$A$2000,1,),"")&lt;&gt;""</f>
        <v>1</v>
      </c>
      <c r="E803" t="b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2873</v>
      </c>
      <c r="B804" t="s">
        <v>3363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2874</v>
      </c>
      <c r="B805" t="s">
        <v>3364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2875</v>
      </c>
      <c r="B806" t="s">
        <v>3365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2876</v>
      </c>
      <c r="B807" t="s">
        <v>3366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2877</v>
      </c>
      <c r="B808" t="s">
        <v>3367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2878</v>
      </c>
      <c r="B809" t="s">
        <v>3368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2879</v>
      </c>
      <c r="B810" t="s">
        <v>3369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2880</v>
      </c>
      <c r="B811" t="s">
        <v>3370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2881</v>
      </c>
      <c r="B812" t="s">
        <v>3371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2882</v>
      </c>
      <c r="B813" t="s">
        <v>3372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2883</v>
      </c>
      <c r="B814" t="s">
        <v>3373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2884</v>
      </c>
      <c r="B815" t="s">
        <v>3374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2885</v>
      </c>
      <c r="B816" t="s">
        <v>3375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2886</v>
      </c>
      <c r="B817" t="s">
        <v>3376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2887</v>
      </c>
      <c r="B818" t="s">
        <v>3377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2888</v>
      </c>
      <c r="B819" t="s">
        <v>3378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2889</v>
      </c>
      <c r="B820" t="s">
        <v>3379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2890</v>
      </c>
      <c r="B821" t="s">
        <v>3380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2891</v>
      </c>
      <c r="B822" t="s">
        <v>3381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2892</v>
      </c>
      <c r="B823" t="s">
        <v>3382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2893</v>
      </c>
      <c r="B824" t="s">
        <v>3383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2894</v>
      </c>
      <c r="B825" t="s">
        <v>3384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2895</v>
      </c>
      <c r="B826" t="s">
        <v>3385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2896</v>
      </c>
      <c r="B827" t="s">
        <v>3386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2897</v>
      </c>
      <c r="B828" t="s">
        <v>3387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2898</v>
      </c>
      <c r="B829" t="s">
        <v>3388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2899</v>
      </c>
      <c r="B830" t="s">
        <v>3389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2900</v>
      </c>
      <c r="B831" t="s">
        <v>3390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2901</v>
      </c>
      <c r="B832" t="s">
        <v>3391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2902</v>
      </c>
      <c r="B833" t="s">
        <v>3392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3023</v>
      </c>
      <c r="B834" t="s">
        <v>2058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3024</v>
      </c>
      <c r="B835" t="s">
        <v>2059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3025</v>
      </c>
      <c r="B836" t="s">
        <v>2060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3026</v>
      </c>
      <c r="B837" t="s">
        <v>2061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3027</v>
      </c>
      <c r="B838" t="s">
        <v>2062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3028</v>
      </c>
      <c r="B839" t="s">
        <v>2063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3029</v>
      </c>
      <c r="B840" t="s">
        <v>2064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3030</v>
      </c>
      <c r="B841" t="s">
        <v>2065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3031</v>
      </c>
      <c r="B842" t="s">
        <v>2066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3032</v>
      </c>
      <c r="B843" t="s">
        <v>2067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3033</v>
      </c>
      <c r="B844" t="s">
        <v>2068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3034</v>
      </c>
      <c r="B845" t="s">
        <v>2069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3035</v>
      </c>
      <c r="B846" t="s">
        <v>2070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3036</v>
      </c>
      <c r="B847" t="s">
        <v>2071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3037</v>
      </c>
      <c r="B848" t="s">
        <v>2072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3038</v>
      </c>
      <c r="B849" t="s">
        <v>2073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3039</v>
      </c>
      <c r="B850" t="s">
        <v>2074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3040</v>
      </c>
      <c r="B851" t="s">
        <v>2075</v>
      </c>
      <c r="C851"/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3041</v>
      </c>
      <c r="B852" t="s">
        <v>2076</v>
      </c>
      <c r="C852"/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3042</v>
      </c>
      <c r="B853" t="s">
        <v>2077</v>
      </c>
      <c r="C853"/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3043</v>
      </c>
      <c r="B854" t="s">
        <v>2078</v>
      </c>
      <c r="C854"/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3044</v>
      </c>
      <c r="B855" t="s">
        <v>2079</v>
      </c>
      <c r="C855"/>
      <c r="D855" t="b">
        <f>IFERROR(VLOOKUP(B855,PatData!$A$2:$A$2000,1,),"")&lt;&gt;""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3045</v>
      </c>
      <c r="B856" t="s">
        <v>2080</v>
      </c>
      <c r="C856"/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3046</v>
      </c>
      <c r="B857" t="s">
        <v>2081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3047</v>
      </c>
      <c r="B858" t="s">
        <v>2082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3048</v>
      </c>
      <c r="B859" t="s">
        <v>2083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3049</v>
      </c>
      <c r="B860" t="s">
        <v>2084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3050</v>
      </c>
      <c r="B861" t="s">
        <v>2085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3051</v>
      </c>
      <c r="B862" t="s">
        <v>2086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3052</v>
      </c>
      <c r="B863" t="s">
        <v>2087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3303</v>
      </c>
      <c r="B864" t="s">
        <v>2088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3304</v>
      </c>
      <c r="B865" t="s">
        <v>2089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3305</v>
      </c>
      <c r="B866" t="s">
        <v>2090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3306</v>
      </c>
      <c r="B867" t="s">
        <v>2091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3307</v>
      </c>
      <c r="B868" t="s">
        <v>2092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3308</v>
      </c>
      <c r="B869" t="s">
        <v>2093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3309</v>
      </c>
      <c r="B870" t="s">
        <v>2094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3310</v>
      </c>
      <c r="B871" t="s">
        <v>2095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3311</v>
      </c>
      <c r="B872" t="s">
        <v>2096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3312</v>
      </c>
      <c r="B873" t="s">
        <v>2097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3313</v>
      </c>
      <c r="B874" t="s">
        <v>2098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3314</v>
      </c>
      <c r="B875" t="s">
        <v>2099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3315</v>
      </c>
      <c r="B876" t="s">
        <v>2100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3316</v>
      </c>
      <c r="B877" t="s">
        <v>2101</v>
      </c>
      <c r="C877"/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3317</v>
      </c>
      <c r="B878" t="s">
        <v>2102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3318</v>
      </c>
      <c r="B879" t="s">
        <v>2103</v>
      </c>
      <c r="C879"/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3319</v>
      </c>
      <c r="B880" t="s">
        <v>2104</v>
      </c>
      <c r="C880"/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3320</v>
      </c>
      <c r="B881" t="s">
        <v>2105</v>
      </c>
      <c r="C881"/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3321</v>
      </c>
      <c r="B882" t="s">
        <v>2106</v>
      </c>
      <c r="C882"/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3322</v>
      </c>
      <c r="B883" t="s">
        <v>2107</v>
      </c>
      <c r="C883"/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3323</v>
      </c>
      <c r="B884" t="s">
        <v>2108</v>
      </c>
      <c r="C884"/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3324</v>
      </c>
      <c r="B885" t="s">
        <v>2109</v>
      </c>
      <c r="C885"/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3325</v>
      </c>
      <c r="B886" t="s">
        <v>2110</v>
      </c>
      <c r="C886"/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3326</v>
      </c>
      <c r="B887" t="s">
        <v>2111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3327</v>
      </c>
      <c r="B888" t="s">
        <v>2112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3328</v>
      </c>
      <c r="B889" t="s">
        <v>2113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3329</v>
      </c>
      <c r="B890" t="s">
        <v>2114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3330</v>
      </c>
      <c r="B891" t="s">
        <v>2115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3331</v>
      </c>
      <c r="B892" t="s">
        <v>2116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3332</v>
      </c>
      <c r="B893" t="s">
        <v>2117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4530</v>
      </c>
      <c r="B894" t="s">
        <v>2118</v>
      </c>
      <c r="C894"/>
      <c r="D894" t="b">
        <f>IFERROR(VLOOKUP(B894,PatData!$A$2:$A$2000,1,),"")&lt;&gt;""</f>
        <v>1</v>
      </c>
      <c r="E894"/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4531</v>
      </c>
      <c r="B895" t="s">
        <v>2119</v>
      </c>
      <c r="C895"/>
      <c r="D895" t="b">
        <f>IFERROR(VLOOKUP(B895,PatData!$A$2:$A$2000,1,),"")&lt;&gt;""</f>
        <v>1</v>
      </c>
      <c r="E895"/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4532</v>
      </c>
      <c r="B896" t="s">
        <v>2120</v>
      </c>
      <c r="C896"/>
      <c r="D896" t="b">
        <f>IFERROR(VLOOKUP(B896,PatData!$A$2:$A$2000,1,),"")&lt;&gt;""</f>
        <v>1</v>
      </c>
      <c r="E896"/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4533</v>
      </c>
      <c r="B897" t="s">
        <v>2121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4534</v>
      </c>
      <c r="B898" t="s">
        <v>2122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4535</v>
      </c>
      <c r="B899" t="s">
        <v>2123</v>
      </c>
      <c r="C899"/>
      <c r="D899" t="b">
        <f>IFERROR(VLOOKUP(B899,PatData!$A$2:$A$2000,1,),"")&lt;&gt;""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4536</v>
      </c>
      <c r="B900" t="s">
        <v>2124</v>
      </c>
      <c r="C900"/>
      <c r="D900" t="b">
        <f>IFERROR(VLOOKUP(B900,PatData!$A$2:$A$2000,1,),"")&lt;&gt;""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4537</v>
      </c>
      <c r="B901" t="s">
        <v>2125</v>
      </c>
      <c r="C901"/>
      <c r="D901" t="b">
        <f>IFERROR(VLOOKUP(B901,PatData!$A$2:$A$2000,1,),"")&lt;&gt;""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4538</v>
      </c>
      <c r="B902" t="s">
        <v>2126</v>
      </c>
      <c r="C902"/>
      <c r="D902" t="b">
        <f>IFERROR(VLOOKUP(B902,PatData!$A$2:$A$2000,1,),"")&lt;&gt;""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4539</v>
      </c>
      <c r="B903" t="s">
        <v>2127</v>
      </c>
      <c r="C903"/>
      <c r="D903" t="b">
        <f>IFERROR(VLOOKUP(B903,PatData!$A$2:$A$2000,1,),"")&lt;&gt;""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4540</v>
      </c>
      <c r="B904" t="s">
        <v>2128</v>
      </c>
      <c r="C904"/>
      <c r="D904" t="b">
        <f>IFERROR(VLOOKUP(B904,PatData!$A$2:$A$2000,1,),"")&lt;&gt;""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4541</v>
      </c>
      <c r="B905" t="s">
        <v>2129</v>
      </c>
      <c r="C905"/>
      <c r="D905" t="b">
        <f>IFERROR(VLOOKUP(B905,PatData!$A$2:$A$2000,1,),"")&lt;&gt;""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4542</v>
      </c>
      <c r="B906" t="s">
        <v>2130</v>
      </c>
      <c r="C906"/>
      <c r="D906" t="b">
        <f>IFERROR(VLOOKUP(B906,PatData!$A$2:$A$2000,1,),"")&lt;&gt;""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4543</v>
      </c>
      <c r="B907" t="s">
        <v>2131</v>
      </c>
      <c r="C907"/>
      <c r="D907" t="b">
        <f>IFERROR(VLOOKUP(B907,PatData!$A$2:$A$2000,1,),"")&lt;&gt;""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4544</v>
      </c>
      <c r="B908" t="s">
        <v>2132</v>
      </c>
      <c r="C908"/>
      <c r="D908" t="b">
        <f>IFERROR(VLOOKUP(B908,PatData!$A$2:$A$2000,1,),"")&lt;&gt;""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4545</v>
      </c>
      <c r="B909" t="s">
        <v>2133</v>
      </c>
      <c r="C909"/>
      <c r="D909" t="b">
        <f>IFERROR(VLOOKUP(B909,PatData!$A$2:$A$2000,1,),"")&lt;&gt;""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4546</v>
      </c>
      <c r="B910" t="s">
        <v>2134</v>
      </c>
      <c r="C910"/>
      <c r="D910" t="b">
        <f>IFERROR(VLOOKUP(B910,PatData!$A$2:$A$2000,1,),"")&lt;&gt;""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4547</v>
      </c>
      <c r="B911" t="s">
        <v>2135</v>
      </c>
      <c r="C911"/>
      <c r="D911" t="b">
        <f>IFERROR(VLOOKUP(B911,PatData!$A$2:$A$2000,1,),"")&lt;&gt;""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4548</v>
      </c>
      <c r="B912" t="s">
        <v>2136</v>
      </c>
      <c r="C912"/>
      <c r="D912" t="b">
        <f>IFERROR(VLOOKUP(B912,PatData!$A$2:$A$2000,1,),"")&lt;&gt;""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4549</v>
      </c>
      <c r="B913" t="s">
        <v>2137</v>
      </c>
      <c r="C913"/>
      <c r="D913" t="b">
        <f>IFERROR(VLOOKUP(B913,PatData!$A$2:$A$2000,1,),"")&lt;&gt;""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4550</v>
      </c>
      <c r="B914" t="s">
        <v>2138</v>
      </c>
      <c r="C914"/>
      <c r="D914" t="b">
        <f>IFERROR(VLOOKUP(B914,PatData!$A$2:$A$2000,1,),"")&lt;&gt;""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4551</v>
      </c>
      <c r="B915" t="s">
        <v>2139</v>
      </c>
      <c r="C915"/>
      <c r="D915" t="b">
        <f>IFERROR(VLOOKUP(B915,PatData!$A$2:$A$2000,1,),"")&lt;&gt;""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4552</v>
      </c>
      <c r="B916" t="s">
        <v>2140</v>
      </c>
      <c r="C916"/>
      <c r="D916" t="b">
        <f>IFERROR(VLOOKUP(B916,PatData!$A$2:$A$2000,1,),"")&lt;&gt;""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4553</v>
      </c>
      <c r="B917" t="s">
        <v>2141</v>
      </c>
      <c r="C917"/>
      <c r="D917" t="b">
        <f>IFERROR(VLOOKUP(B917,PatData!$A$2:$A$2000,1,),"")&lt;&gt;""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4554</v>
      </c>
      <c r="B918" t="s">
        <v>2142</v>
      </c>
      <c r="C918"/>
      <c r="D918" t="b">
        <f>IFERROR(VLOOKUP(B918,PatData!$A$2:$A$2000,1,),"")&lt;&gt;""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4555</v>
      </c>
      <c r="B919" t="s">
        <v>2143</v>
      </c>
      <c r="C919"/>
      <c r="D919" t="b">
        <f>IFERROR(VLOOKUP(B919,PatData!$A$2:$A$2000,1,),"")&lt;&gt;""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4556</v>
      </c>
      <c r="B920" t="s">
        <v>2144</v>
      </c>
      <c r="C920"/>
      <c r="D920" t="b">
        <f>IFERROR(VLOOKUP(B920,PatData!$A$2:$A$2000,1,),"")&lt;&gt;""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4557</v>
      </c>
      <c r="B921" t="s">
        <v>2145</v>
      </c>
      <c r="C921"/>
      <c r="D921" t="b">
        <f>IFERROR(VLOOKUP(B921,PatData!$A$2:$A$2000,1,),"")&lt;&gt;""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4558</v>
      </c>
      <c r="B922" t="s">
        <v>2146</v>
      </c>
      <c r="C922"/>
      <c r="D922" t="b">
        <f>IFERROR(VLOOKUP(B922,PatData!$A$2:$A$2000,1,),"")&lt;&gt;""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4559</v>
      </c>
      <c r="B923" t="s">
        <v>2147</v>
      </c>
      <c r="C923"/>
      <c r="D923" t="b">
        <f>IFERROR(VLOOKUP(B923,PatData!$A$2:$A$2000,1,),"")&lt;&gt;""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3113</v>
      </c>
      <c r="B924" t="s">
        <v>2148</v>
      </c>
      <c r="C924"/>
      <c r="D924" t="b">
        <f>IFERROR(VLOOKUP(B924,PatData!$A$2:$A$2000,1,),"")&lt;&gt;""</f>
        <v>1</v>
      </c>
      <c r="E924"/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3114</v>
      </c>
      <c r="B925" t="s">
        <v>2149</v>
      </c>
      <c r="C925"/>
      <c r="D925" t="b">
        <f>IFERROR(VLOOKUP(B925,PatData!$A$2:$A$2000,1,),"")&lt;&gt;""</f>
        <v>1</v>
      </c>
      <c r="E925"/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3115</v>
      </c>
      <c r="B926" t="s">
        <v>2150</v>
      </c>
      <c r="C926"/>
      <c r="D926" t="b">
        <f>IFERROR(VLOOKUP(B926,PatData!$A$2:$A$2000,1,),"")&lt;&gt;""</f>
        <v>1</v>
      </c>
      <c r="E926"/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3116</v>
      </c>
      <c r="B927" t="s">
        <v>2151</v>
      </c>
      <c r="C927"/>
      <c r="D927" t="b">
        <f>IFERROR(VLOOKUP(B927,PatData!$A$2:$A$2000,1,),"")&lt;&gt;""</f>
        <v>1</v>
      </c>
      <c r="E927"/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3117</v>
      </c>
      <c r="B928" t="s">
        <v>2152</v>
      </c>
      <c r="C928"/>
      <c r="D928" t="b">
        <f>IFERROR(VLOOKUP(B928,PatData!$A$2:$A$2000,1,),"")&lt;&gt;""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3118</v>
      </c>
      <c r="B929" t="s">
        <v>2153</v>
      </c>
      <c r="D929" t="b">
        <f>IFERROR(VLOOKUP(B929,PatData!$A$2:$A$2000,1,),"")&lt;&gt;""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3119</v>
      </c>
      <c r="B930" t="s">
        <v>2154</v>
      </c>
      <c r="D930" t="b">
        <f>IFERROR(VLOOKUP(B930,PatData!$A$2:$A$2000,1,),"")&lt;&gt;""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3120</v>
      </c>
      <c r="B931" t="s">
        <v>2155</v>
      </c>
      <c r="D931" t="b">
        <f>IFERROR(VLOOKUP(B931,PatData!$A$2:$A$2000,1,),"")&lt;&gt;""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3121</v>
      </c>
      <c r="B932" t="s">
        <v>2156</v>
      </c>
      <c r="D932" t="b">
        <f>IFERROR(VLOOKUP(B932,PatData!$A$2:$A$2000,1,),"")&lt;&gt;""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3122</v>
      </c>
      <c r="B933" t="s">
        <v>2157</v>
      </c>
      <c r="D933" t="b">
        <f>IFERROR(VLOOKUP(B933,PatData!$A$2:$A$2000,1,),"")&lt;&gt;""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3123</v>
      </c>
      <c r="B934" t="s">
        <v>2158</v>
      </c>
      <c r="D934" t="b">
        <f>IFERROR(VLOOKUP(B934,PatData!$A$2:$A$2000,1,),"")&lt;&gt;""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3124</v>
      </c>
      <c r="B935" t="s">
        <v>2159</v>
      </c>
      <c r="D935" t="b">
        <f>IFERROR(VLOOKUP(B935,PatData!$A$2:$A$2000,1,),"")&lt;&gt;""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3125</v>
      </c>
      <c r="B936" t="s">
        <v>2160</v>
      </c>
      <c r="D936" t="b">
        <f>IFERROR(VLOOKUP(B936,PatData!$A$2:$A$2000,1,),"")&lt;&gt;""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3126</v>
      </c>
      <c r="B937" t="s">
        <v>2161</v>
      </c>
      <c r="D937" t="b">
        <f>IFERROR(VLOOKUP(B937,PatData!$A$2:$A$2000,1,),"")&lt;&gt;""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3127</v>
      </c>
      <c r="B938" t="s">
        <v>2162</v>
      </c>
      <c r="D938" t="b">
        <f>IFERROR(VLOOKUP(B938,PatData!$A$2:$A$2000,1,),"")&lt;&gt;""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3128</v>
      </c>
      <c r="B939" t="s">
        <v>2163</v>
      </c>
      <c r="D939" t="b">
        <f>IFERROR(VLOOKUP(B939,PatData!$A$2:$A$2000,1,),"")&lt;&gt;""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3129</v>
      </c>
      <c r="B940" t="s">
        <v>2164</v>
      </c>
      <c r="D940" t="b">
        <f>IFERROR(VLOOKUP(B940,PatData!$A$2:$A$2000,1,),"")&lt;&gt;""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3130</v>
      </c>
      <c r="B941" t="s">
        <v>2165</v>
      </c>
      <c r="D941" t="b">
        <f>IFERROR(VLOOKUP(B941,PatData!$A$2:$A$2000,1,),"")&lt;&gt;""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3131</v>
      </c>
      <c r="B942" t="s">
        <v>2166</v>
      </c>
      <c r="D942" t="b">
        <f>IFERROR(VLOOKUP(B942,PatData!$A$2:$A$2000,1,),"")&lt;&gt;""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3132</v>
      </c>
      <c r="B943" t="s">
        <v>2167</v>
      </c>
      <c r="D943" t="b">
        <f>IFERROR(VLOOKUP(B943,PatData!$A$2:$A$2000,1,),"")&lt;&gt;""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3133</v>
      </c>
      <c r="B944" t="s">
        <v>2168</v>
      </c>
      <c r="D944" t="b">
        <f>IFERROR(VLOOKUP(B944,PatData!$A$2:$A$2000,1,),"")&lt;&gt;""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3134</v>
      </c>
      <c r="B945" t="s">
        <v>2169</v>
      </c>
      <c r="D945" t="b">
        <f>IFERROR(VLOOKUP(B945,PatData!$A$2:$A$2000,1,),"")&lt;&gt;""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3135</v>
      </c>
      <c r="B946" t="s">
        <v>2170</v>
      </c>
      <c r="D946" t="b">
        <f>IFERROR(VLOOKUP(B946,PatData!$A$2:$A$2000,1,),"")&lt;&gt;""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3136</v>
      </c>
      <c r="B947" t="s">
        <v>2171</v>
      </c>
      <c r="D947" t="b">
        <f>IFERROR(VLOOKUP(B947,PatData!$A$2:$A$2000,1,),"")&lt;&gt;""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3137</v>
      </c>
      <c r="B948" t="s">
        <v>2172</v>
      </c>
      <c r="D948" t="b">
        <f>IFERROR(VLOOKUP(B948,PatData!$A$2:$A$2000,1,),"")&lt;&gt;""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3138</v>
      </c>
      <c r="B949" t="s">
        <v>2173</v>
      </c>
      <c r="D949" t="b">
        <f>IFERROR(VLOOKUP(B949,PatData!$A$2:$A$2000,1,),"")&lt;&gt;""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3139</v>
      </c>
      <c r="B950" t="s">
        <v>2174</v>
      </c>
      <c r="D950" t="b">
        <f>IFERROR(VLOOKUP(B950,PatData!$A$2:$A$2000,1,),"")&lt;&gt;""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3140</v>
      </c>
      <c r="B951" t="s">
        <v>2175</v>
      </c>
      <c r="D951" t="b">
        <f>IFERROR(VLOOKUP(B951,PatData!$A$2:$A$2000,1,),"")&lt;&gt;""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3141</v>
      </c>
      <c r="B952" t="s">
        <v>2176</v>
      </c>
      <c r="D952" t="b">
        <f>IFERROR(VLOOKUP(B952,PatData!$A$2:$A$2000,1,),"")&lt;&gt;""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3142</v>
      </c>
      <c r="B953" t="s">
        <v>2177</v>
      </c>
      <c r="D953" t="b">
        <f>IFERROR(VLOOKUP(B953,PatData!$A$2:$A$2000,1,),"")&lt;&gt;""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2963</v>
      </c>
      <c r="B954" t="s">
        <v>3425</v>
      </c>
      <c r="D954" t="b">
        <f>IFERROR(VLOOKUP(B954,PatData!$A$2:$A$2000,1,),"")&lt;&gt;""</f>
        <v>1</v>
      </c>
      <c r="E954"/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2964</v>
      </c>
      <c r="B955" t="s">
        <v>3426</v>
      </c>
      <c r="D955" t="b">
        <f>IFERROR(VLOOKUP(B955,PatData!$A$2:$A$2000,1,),"")&lt;&gt;""</f>
        <v>1</v>
      </c>
      <c r="E955"/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2965</v>
      </c>
      <c r="B956" t="s">
        <v>3427</v>
      </c>
      <c r="D956" t="b">
        <f>IFERROR(VLOOKUP(B956,PatData!$A$2:$A$2000,1,),"")&lt;&gt;""</f>
        <v>1</v>
      </c>
      <c r="E956"/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2966</v>
      </c>
      <c r="B957" t="s">
        <v>3428</v>
      </c>
      <c r="D957" t="b">
        <f>IFERROR(VLOOKUP(B957,PatData!$A$2:$A$2000,1,),"")&lt;&gt;""</f>
        <v>1</v>
      </c>
      <c r="E957"/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2967</v>
      </c>
      <c r="B958" t="s">
        <v>3429</v>
      </c>
      <c r="D958" t="b">
        <f>IFERROR(VLOOKUP(B958,PatData!$A$2:$A$2000,1,),"")&lt;&gt;""</f>
        <v>1</v>
      </c>
      <c r="E958"/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2968</v>
      </c>
      <c r="B959" t="s">
        <v>3430</v>
      </c>
      <c r="D959" t="b">
        <f>IFERROR(VLOOKUP(B959,PatData!$A$2:$A$2000,1,),"")&lt;&gt;""</f>
        <v>1</v>
      </c>
      <c r="E959"/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2969</v>
      </c>
      <c r="B960" t="s">
        <v>3431</v>
      </c>
      <c r="D960" t="b">
        <f>IFERROR(VLOOKUP(B960,PatData!$A$2:$A$2000,1,),"")&lt;&gt;""</f>
        <v>1</v>
      </c>
      <c r="E960"/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2970</v>
      </c>
      <c r="B961" t="s">
        <v>3432</v>
      </c>
      <c r="D961" t="b">
        <f>IFERROR(VLOOKUP(B961,PatData!$A$2:$A$2000,1,),"")&lt;&gt;""</f>
        <v>1</v>
      </c>
      <c r="E961"/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2971</v>
      </c>
      <c r="B962" t="s">
        <v>3433</v>
      </c>
      <c r="D962" t="b">
        <f>IFERROR(VLOOKUP(B962,PatData!$A$2:$A$2000,1,),"")&lt;&gt;""</f>
        <v>1</v>
      </c>
      <c r="E962"/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2972</v>
      </c>
      <c r="B963" t="s">
        <v>3434</v>
      </c>
      <c r="D963" t="b">
        <f>IFERROR(VLOOKUP(B963,PatData!$A$2:$A$2000,1,),"")&lt;&gt;""</f>
        <v>1</v>
      </c>
      <c r="E963"/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2973</v>
      </c>
      <c r="B964" t="s">
        <v>3435</v>
      </c>
      <c r="D964" t="b">
        <f>IFERROR(VLOOKUP(B964,PatData!$A$2:$A$2000,1,),"")&lt;&gt;""</f>
        <v>1</v>
      </c>
      <c r="E964"/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2974</v>
      </c>
      <c r="B965" t="s">
        <v>3436</v>
      </c>
      <c r="D965" t="b">
        <f>IFERROR(VLOOKUP(B965,PatData!$A$2:$A$2000,1,),"")&lt;&gt;""</f>
        <v>1</v>
      </c>
      <c r="E965"/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2975</v>
      </c>
      <c r="B966" t="s">
        <v>3437</v>
      </c>
      <c r="D966" t="b">
        <f>IFERROR(VLOOKUP(B966,PatData!$A$2:$A$2000,1,),"")&lt;&gt;""</f>
        <v>1</v>
      </c>
      <c r="E966"/>
      <c r="F966" t="b">
        <v>0</v>
      </c>
      <c r="G966" t="b">
        <v>1</v>
      </c>
      <c r="H966" t="b">
        <v>0</v>
      </c>
      <c r="I966" t="b">
        <v>0</v>
      </c>
    </row>
    <row r="967" spans="1:9" x14ac:dyDescent="0.2">
      <c r="A967" t="s">
        <v>2976</v>
      </c>
      <c r="B967" t="s">
        <v>3438</v>
      </c>
      <c r="D967" t="b">
        <f>IFERROR(VLOOKUP(B967,PatData!$A$2:$A$2000,1,),"")&lt;&gt;""</f>
        <v>1</v>
      </c>
      <c r="E967"/>
      <c r="F967" t="b">
        <v>0</v>
      </c>
      <c r="G967" t="b">
        <v>1</v>
      </c>
      <c r="H967" t="b">
        <v>0</v>
      </c>
      <c r="I967" t="b">
        <v>0</v>
      </c>
    </row>
    <row r="968" spans="1:9" x14ac:dyDescent="0.2">
      <c r="A968" t="s">
        <v>2977</v>
      </c>
      <c r="B968" t="s">
        <v>3439</v>
      </c>
      <c r="D968" t="b">
        <f>IFERROR(VLOOKUP(B968,PatData!$A$2:$A$2000,1,),"")&lt;&gt;""</f>
        <v>1</v>
      </c>
      <c r="E968"/>
      <c r="F968" t="b">
        <v>0</v>
      </c>
      <c r="G968" t="b">
        <v>1</v>
      </c>
      <c r="H968" t="b">
        <v>0</v>
      </c>
      <c r="I968" t="b">
        <v>0</v>
      </c>
    </row>
    <row r="969" spans="1:9" x14ac:dyDescent="0.2">
      <c r="A969" t="s">
        <v>2978</v>
      </c>
      <c r="B969" t="s">
        <v>3440</v>
      </c>
      <c r="D969" t="b">
        <f>IFERROR(VLOOKUP(B969,PatData!$A$2:$A$2000,1,),"")&lt;&gt;""</f>
        <v>1</v>
      </c>
      <c r="E969"/>
      <c r="F969" t="b">
        <v>0</v>
      </c>
      <c r="G969" t="b">
        <v>1</v>
      </c>
      <c r="H969" t="b">
        <v>0</v>
      </c>
      <c r="I969" t="b">
        <v>0</v>
      </c>
    </row>
    <row r="970" spans="1:9" x14ac:dyDescent="0.2">
      <c r="A970" t="s">
        <v>2979</v>
      </c>
      <c r="B970" t="s">
        <v>3441</v>
      </c>
      <c r="D970" t="b">
        <f>IFERROR(VLOOKUP(B970,PatData!$A$2:$A$2000,1,),"")&lt;&gt;""</f>
        <v>1</v>
      </c>
      <c r="E970"/>
      <c r="F970" t="b">
        <v>0</v>
      </c>
      <c r="G970" t="b">
        <v>1</v>
      </c>
      <c r="H970" t="b">
        <v>0</v>
      </c>
      <c r="I970" t="b">
        <v>0</v>
      </c>
    </row>
    <row r="971" spans="1:9" x14ac:dyDescent="0.2">
      <c r="A971" t="s">
        <v>2980</v>
      </c>
      <c r="B971" t="s">
        <v>3442</v>
      </c>
      <c r="D971" t="b">
        <f>IFERROR(VLOOKUP(B971,PatData!$A$2:$A$2000,1,),"")&lt;&gt;""</f>
        <v>1</v>
      </c>
      <c r="E971"/>
      <c r="F971" t="b">
        <v>0</v>
      </c>
      <c r="G971" t="b">
        <v>1</v>
      </c>
      <c r="H971" t="b">
        <v>0</v>
      </c>
      <c r="I971" t="b">
        <v>0</v>
      </c>
    </row>
    <row r="972" spans="1:9" x14ac:dyDescent="0.2">
      <c r="A972" t="s">
        <v>2981</v>
      </c>
      <c r="B972" t="s">
        <v>3443</v>
      </c>
      <c r="D972" t="b">
        <f>IFERROR(VLOOKUP(B972,PatData!$A$2:$A$2000,1,),"")&lt;&gt;""</f>
        <v>1</v>
      </c>
      <c r="E972"/>
      <c r="F972" t="b">
        <v>0</v>
      </c>
      <c r="G972" t="b">
        <v>1</v>
      </c>
      <c r="H972" t="b">
        <v>0</v>
      </c>
      <c r="I972" t="b">
        <v>0</v>
      </c>
    </row>
    <row r="973" spans="1:9" x14ac:dyDescent="0.2">
      <c r="A973" t="s">
        <v>2982</v>
      </c>
      <c r="B973" t="s">
        <v>3444</v>
      </c>
      <c r="D973" t="b">
        <f>IFERROR(VLOOKUP(B973,PatData!$A$2:$A$2000,1,),"")&lt;&gt;""</f>
        <v>1</v>
      </c>
      <c r="E973"/>
      <c r="F973" t="b">
        <v>0</v>
      </c>
      <c r="G973" t="b">
        <v>1</v>
      </c>
      <c r="H973" t="b">
        <v>0</v>
      </c>
      <c r="I973" t="b">
        <v>0</v>
      </c>
    </row>
    <row r="974" spans="1:9" x14ac:dyDescent="0.2">
      <c r="A974" t="s">
        <v>2983</v>
      </c>
      <c r="B974" t="s">
        <v>3445</v>
      </c>
      <c r="D974" t="b">
        <f>IFERROR(VLOOKUP(B974,PatData!$A$2:$A$2000,1,),"")&lt;&gt;""</f>
        <v>1</v>
      </c>
      <c r="E974"/>
      <c r="F974" t="b">
        <v>0</v>
      </c>
      <c r="G974" t="b">
        <v>1</v>
      </c>
      <c r="H974" t="b">
        <v>0</v>
      </c>
      <c r="I974" t="b">
        <v>0</v>
      </c>
    </row>
    <row r="975" spans="1:9" x14ac:dyDescent="0.2">
      <c r="A975" t="s">
        <v>2984</v>
      </c>
      <c r="B975" t="s">
        <v>3446</v>
      </c>
      <c r="D975" t="b">
        <f>IFERROR(VLOOKUP(B975,PatData!$A$2:$A$2000,1,),"")&lt;&gt;""</f>
        <v>1</v>
      </c>
      <c r="E975"/>
      <c r="F975" t="b">
        <v>0</v>
      </c>
      <c r="G975" t="b">
        <v>1</v>
      </c>
      <c r="H975" t="b">
        <v>0</v>
      </c>
      <c r="I975" t="b">
        <v>0</v>
      </c>
    </row>
    <row r="976" spans="1:9" x14ac:dyDescent="0.2">
      <c r="A976" t="s">
        <v>2985</v>
      </c>
      <c r="B976" t="s">
        <v>3447</v>
      </c>
      <c r="D976" t="b">
        <f>IFERROR(VLOOKUP(B976,PatData!$A$2:$A$2000,1,),"")&lt;&gt;""</f>
        <v>1</v>
      </c>
      <c r="E976"/>
      <c r="F976" t="b">
        <v>0</v>
      </c>
      <c r="G976" t="b">
        <v>1</v>
      </c>
      <c r="H976" t="b">
        <v>0</v>
      </c>
      <c r="I976" t="b">
        <v>0</v>
      </c>
    </row>
    <row r="977" spans="1:9" x14ac:dyDescent="0.2">
      <c r="A977" t="s">
        <v>2986</v>
      </c>
      <c r="B977" t="s">
        <v>3448</v>
      </c>
      <c r="D977" t="b">
        <f>IFERROR(VLOOKUP(B977,PatData!$A$2:$A$2000,1,),"")&lt;&gt;""</f>
        <v>1</v>
      </c>
      <c r="E977"/>
      <c r="F977" t="b">
        <v>0</v>
      </c>
      <c r="G977" t="b">
        <v>1</v>
      </c>
      <c r="H977" t="b">
        <v>0</v>
      </c>
      <c r="I977" t="b">
        <v>0</v>
      </c>
    </row>
    <row r="978" spans="1:9" x14ac:dyDescent="0.2">
      <c r="A978" t="s">
        <v>2987</v>
      </c>
      <c r="B978" t="s">
        <v>3449</v>
      </c>
      <c r="D978" t="b">
        <f>IFERROR(VLOOKUP(B978,PatData!$A$2:$A$2000,1,),"")&lt;&gt;""</f>
        <v>1</v>
      </c>
      <c r="E978"/>
      <c r="F978" t="b">
        <v>0</v>
      </c>
      <c r="G978" t="b">
        <v>1</v>
      </c>
      <c r="H978" t="b">
        <v>0</v>
      </c>
      <c r="I978" t="b">
        <v>0</v>
      </c>
    </row>
    <row r="979" spans="1:9" x14ac:dyDescent="0.2">
      <c r="A979" t="s">
        <v>2988</v>
      </c>
      <c r="B979" t="s">
        <v>3450</v>
      </c>
      <c r="D979" t="b">
        <f>IFERROR(VLOOKUP(B979,PatData!$A$2:$A$2000,1,),"")&lt;&gt;""</f>
        <v>1</v>
      </c>
      <c r="E979"/>
      <c r="F979" t="b">
        <v>0</v>
      </c>
      <c r="G979" t="b">
        <v>1</v>
      </c>
      <c r="H979" t="b">
        <v>0</v>
      </c>
      <c r="I979" t="b">
        <v>0</v>
      </c>
    </row>
    <row r="980" spans="1:9" x14ac:dyDescent="0.2">
      <c r="A980" t="s">
        <v>2989</v>
      </c>
      <c r="B980" t="s">
        <v>3451</v>
      </c>
      <c r="D980" t="b">
        <f>IFERROR(VLOOKUP(B980,PatData!$A$2:$A$2000,1,),"")&lt;&gt;""</f>
        <v>1</v>
      </c>
      <c r="E980"/>
      <c r="F980" t="b">
        <v>0</v>
      </c>
      <c r="G980" t="b">
        <v>1</v>
      </c>
      <c r="H980" t="b">
        <v>0</v>
      </c>
      <c r="I980" t="b">
        <v>0</v>
      </c>
    </row>
    <row r="981" spans="1:9" x14ac:dyDescent="0.2">
      <c r="A981" t="s">
        <v>2990</v>
      </c>
      <c r="B981" t="s">
        <v>3452</v>
      </c>
      <c r="D981" t="b">
        <f>IFERROR(VLOOKUP(B981,PatData!$A$2:$A$2000,1,),"")&lt;&gt;""</f>
        <v>1</v>
      </c>
      <c r="E981"/>
      <c r="F981" t="b">
        <v>0</v>
      </c>
      <c r="G981" t="b">
        <v>1</v>
      </c>
      <c r="H981" t="b">
        <v>0</v>
      </c>
      <c r="I981" t="b">
        <v>0</v>
      </c>
    </row>
    <row r="982" spans="1:9" x14ac:dyDescent="0.2">
      <c r="A982" t="s">
        <v>2991</v>
      </c>
      <c r="B982" t="s">
        <v>3453</v>
      </c>
      <c r="D982" t="b">
        <f>IFERROR(VLOOKUP(B982,PatData!$A$2:$A$2000,1,),"")&lt;&gt;""</f>
        <v>1</v>
      </c>
      <c r="E982"/>
      <c r="F982" t="b">
        <v>0</v>
      </c>
      <c r="G982" t="b">
        <v>1</v>
      </c>
      <c r="H982" t="b">
        <v>0</v>
      </c>
      <c r="I982" t="b">
        <v>0</v>
      </c>
    </row>
    <row r="983" spans="1:9" x14ac:dyDescent="0.2">
      <c r="A983" t="s">
        <v>2992</v>
      </c>
      <c r="B983" t="s">
        <v>3454</v>
      </c>
      <c r="D983" t="b">
        <f>IFERROR(VLOOKUP(B983,PatData!$A$2:$A$2000,1,),"")&lt;&gt;""</f>
        <v>1</v>
      </c>
      <c r="E983"/>
      <c r="F983" t="b">
        <v>0</v>
      </c>
      <c r="G983" t="b">
        <v>1</v>
      </c>
      <c r="H983" t="b">
        <v>0</v>
      </c>
      <c r="I983" t="b">
        <v>0</v>
      </c>
    </row>
    <row r="984" spans="1:9" x14ac:dyDescent="0.2">
      <c r="A984" t="s">
        <v>4089</v>
      </c>
      <c r="B984" t="s">
        <v>4090</v>
      </c>
      <c r="D984" t="b">
        <f>IFERROR(VLOOKUP(B984,PatData!$A$2:$A$2000,1,),"")&lt;&gt;""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x14ac:dyDescent="0.2">
      <c r="A985" t="s">
        <v>4091</v>
      </c>
      <c r="B985" t="s">
        <v>4092</v>
      </c>
      <c r="D985" t="b">
        <f>IFERROR(VLOOKUP(B985,PatData!$A$2:$A$2000,1,),"")&lt;&gt;""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x14ac:dyDescent="0.2">
      <c r="A986" t="s">
        <v>4093</v>
      </c>
      <c r="B986" t="s">
        <v>4094</v>
      </c>
      <c r="D986" t="b">
        <f>IFERROR(VLOOKUP(B986,PatData!$A$2:$A$2000,1,),"")&lt;&gt;""</f>
        <v>1</v>
      </c>
      <c r="E986">
        <v>0</v>
      </c>
      <c r="F986" t="b">
        <v>0</v>
      </c>
      <c r="G986" t="b">
        <v>1</v>
      </c>
      <c r="H986" t="b">
        <v>0</v>
      </c>
      <c r="I986" t="b">
        <v>0</v>
      </c>
    </row>
    <row r="987" spans="1:9" x14ac:dyDescent="0.2">
      <c r="A987" t="s">
        <v>4095</v>
      </c>
      <c r="B987" t="s">
        <v>4096</v>
      </c>
      <c r="D987" t="b">
        <f>IFERROR(VLOOKUP(B987,PatData!$A$2:$A$2000,1,),"")&lt;&gt;""</f>
        <v>1</v>
      </c>
      <c r="E987">
        <v>0</v>
      </c>
      <c r="F987" t="b">
        <v>0</v>
      </c>
      <c r="G987" t="b">
        <v>1</v>
      </c>
      <c r="H987" t="b">
        <v>0</v>
      </c>
      <c r="I987" t="b">
        <v>0</v>
      </c>
    </row>
    <row r="988" spans="1:9" x14ac:dyDescent="0.2">
      <c r="A988" t="s">
        <v>4097</v>
      </c>
      <c r="B988" t="s">
        <v>4098</v>
      </c>
      <c r="D988" t="b">
        <f>IFERROR(VLOOKUP(B988,PatData!$A$2:$A$2000,1,),"")&lt;&gt;""</f>
        <v>1</v>
      </c>
      <c r="E988">
        <v>0</v>
      </c>
      <c r="F988" t="b">
        <v>0</v>
      </c>
      <c r="G988" t="b">
        <v>1</v>
      </c>
      <c r="H988" t="b">
        <v>0</v>
      </c>
      <c r="I988" t="b">
        <v>0</v>
      </c>
    </row>
    <row r="989" spans="1:9" x14ac:dyDescent="0.2">
      <c r="A989" t="s">
        <v>4099</v>
      </c>
      <c r="B989" t="s">
        <v>4100</v>
      </c>
      <c r="D989" t="b">
        <f>IFERROR(VLOOKUP(B989,PatData!$A$2:$A$2000,1,),"")&lt;&gt;""</f>
        <v>1</v>
      </c>
      <c r="E989">
        <v>0</v>
      </c>
      <c r="F989" t="b">
        <v>0</v>
      </c>
      <c r="G989" t="b">
        <v>1</v>
      </c>
      <c r="H989" t="b">
        <v>0</v>
      </c>
      <c r="I989" t="b">
        <v>0</v>
      </c>
    </row>
    <row r="990" spans="1:9" x14ac:dyDescent="0.2">
      <c r="A990" t="s">
        <v>4101</v>
      </c>
      <c r="B990" t="s">
        <v>4102</v>
      </c>
      <c r="D990" t="b">
        <f>IFERROR(VLOOKUP(B990,PatData!$A$2:$A$2000,1,),"")&lt;&gt;""</f>
        <v>1</v>
      </c>
      <c r="E990">
        <v>0</v>
      </c>
      <c r="F990" t="b">
        <v>0</v>
      </c>
      <c r="G990" t="b">
        <v>1</v>
      </c>
      <c r="H990" t="b">
        <v>0</v>
      </c>
      <c r="I990" t="b">
        <v>0</v>
      </c>
    </row>
    <row r="991" spans="1:9" x14ac:dyDescent="0.2">
      <c r="A991" t="s">
        <v>4103</v>
      </c>
      <c r="B991" t="s">
        <v>4104</v>
      </c>
      <c r="D991" t="b">
        <f>IFERROR(VLOOKUP(B991,PatData!$A$2:$A$2000,1,),"")&lt;&gt;""</f>
        <v>1</v>
      </c>
      <c r="E991">
        <v>0</v>
      </c>
      <c r="F991" t="b">
        <v>0</v>
      </c>
      <c r="G991" t="b">
        <v>1</v>
      </c>
      <c r="H991" t="b">
        <v>0</v>
      </c>
      <c r="I991" t="b">
        <v>0</v>
      </c>
    </row>
    <row r="992" spans="1:9" x14ac:dyDescent="0.2">
      <c r="A992" t="s">
        <v>4105</v>
      </c>
      <c r="B992" t="s">
        <v>4106</v>
      </c>
      <c r="D992" t="b">
        <f>IFERROR(VLOOKUP(B992,PatData!$A$2:$A$2000,1,),"")&lt;&gt;""</f>
        <v>1</v>
      </c>
      <c r="E992">
        <v>0</v>
      </c>
      <c r="F992" t="b">
        <v>0</v>
      </c>
      <c r="G992" t="b">
        <v>1</v>
      </c>
      <c r="H992" t="b">
        <v>0</v>
      </c>
      <c r="I992" t="b">
        <v>0</v>
      </c>
    </row>
    <row r="993" spans="1:9" x14ac:dyDescent="0.2">
      <c r="A993" t="s">
        <v>4107</v>
      </c>
      <c r="B993" t="s">
        <v>4108</v>
      </c>
      <c r="D993" t="b">
        <f>IFERROR(VLOOKUP(B993,PatData!$A$2:$A$2000,1,),"")&lt;&gt;""</f>
        <v>1</v>
      </c>
      <c r="E993">
        <v>0</v>
      </c>
      <c r="F993" t="b">
        <v>0</v>
      </c>
      <c r="G993" t="b">
        <v>1</v>
      </c>
      <c r="H993" t="b">
        <v>0</v>
      </c>
      <c r="I993" t="b">
        <v>0</v>
      </c>
    </row>
    <row r="994" spans="1:9" x14ac:dyDescent="0.2">
      <c r="A994" t="s">
        <v>4109</v>
      </c>
      <c r="B994" t="s">
        <v>4110</v>
      </c>
      <c r="D994" t="b">
        <f>IFERROR(VLOOKUP(B994,PatData!$A$2:$A$2000,1,),"")&lt;&gt;""</f>
        <v>1</v>
      </c>
      <c r="E994">
        <v>0</v>
      </c>
      <c r="F994" t="b">
        <v>0</v>
      </c>
      <c r="G994" t="b">
        <v>1</v>
      </c>
      <c r="H994" t="b">
        <v>0</v>
      </c>
      <c r="I994" t="b">
        <v>0</v>
      </c>
    </row>
    <row r="995" spans="1:9" x14ac:dyDescent="0.2">
      <c r="A995" t="s">
        <v>4111</v>
      </c>
      <c r="B995" t="s">
        <v>4112</v>
      </c>
      <c r="D995" t="b">
        <f>IFERROR(VLOOKUP(B995,PatData!$A$2:$A$2000,1,),"")&lt;&gt;""</f>
        <v>1</v>
      </c>
      <c r="E995">
        <v>0</v>
      </c>
      <c r="F995" t="b">
        <v>0</v>
      </c>
      <c r="G995" t="b">
        <v>1</v>
      </c>
      <c r="H995" t="b">
        <v>0</v>
      </c>
      <c r="I995" t="b">
        <v>0</v>
      </c>
    </row>
    <row r="996" spans="1:9" x14ac:dyDescent="0.2">
      <c r="A996" t="s">
        <v>3505</v>
      </c>
      <c r="B996" t="s">
        <v>3806</v>
      </c>
      <c r="D996" t="b">
        <f>IFERROR(VLOOKUP(B996,PatData!$A$2:$A$2000,1,),"")&lt;&gt;""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4113</v>
      </c>
      <c r="B997" t="s">
        <v>4447</v>
      </c>
      <c r="D997" t="b">
        <f>IFERROR(VLOOKUP(B997,PatData!$A$2:$A$2000,1,),"")&lt;&gt;""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3506</v>
      </c>
      <c r="B998" t="s">
        <v>4448</v>
      </c>
      <c r="D998" t="b">
        <f>IFERROR(VLOOKUP(B998,PatData!$A$2:$A$2000,1,),"")&lt;&gt;""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3507</v>
      </c>
      <c r="B999" t="s">
        <v>4449</v>
      </c>
      <c r="D999" t="b">
        <f>IFERROR(VLOOKUP(B999,PatData!$A$2:$A$2000,1,),"")&lt;&gt;""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3508</v>
      </c>
      <c r="B1000" t="s">
        <v>4450</v>
      </c>
      <c r="D1000" t="b">
        <f>IFERROR(VLOOKUP(B1000,PatData!$A$2:$A$2000,1,),"")&lt;&gt;""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3509</v>
      </c>
      <c r="B1001" t="s">
        <v>4451</v>
      </c>
      <c r="D1001" t="b">
        <f>IFERROR(VLOOKUP(B1001,PatData!$A$2:$A$2000,1,),"")&lt;&gt;""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3510</v>
      </c>
      <c r="B1002" t="s">
        <v>4452</v>
      </c>
      <c r="D1002" t="b">
        <f>IFERROR(VLOOKUP(B1002,PatData!$A$2:$A$2000,1,),"")&lt;&gt;""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3511</v>
      </c>
      <c r="B1003" t="s">
        <v>4453</v>
      </c>
      <c r="D1003" t="b">
        <f>IFERROR(VLOOKUP(B1003,PatData!$A$2:$A$2000,1,),"")&lt;&gt;""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3512</v>
      </c>
      <c r="B1004" t="s">
        <v>4454</v>
      </c>
      <c r="D1004" t="b">
        <f>IFERROR(VLOOKUP(B1004,PatData!$A$2:$A$2000,1,),"")&lt;&gt;""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3513</v>
      </c>
      <c r="B1005" t="s">
        <v>4455</v>
      </c>
      <c r="D1005" t="b">
        <f>IFERROR(VLOOKUP(B1005,PatData!$A$2:$A$2000,1,),"")&lt;&gt;""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3514</v>
      </c>
      <c r="B1006" t="s">
        <v>4456</v>
      </c>
      <c r="D1006" t="b">
        <f>IFERROR(VLOOKUP(B1006,PatData!$A$2:$A$2000,1,),"")&lt;&gt;""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3515</v>
      </c>
      <c r="B1007" t="s">
        <v>4263</v>
      </c>
      <c r="D1007" t="b">
        <f>IFERROR(VLOOKUP(B1007,PatData!$A$2:$A$2000,1,),"")&lt;&gt;""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3516</v>
      </c>
      <c r="B1008" t="s">
        <v>4264</v>
      </c>
      <c r="D1008" t="b">
        <f>IFERROR(VLOOKUP(B1008,PatData!$A$2:$A$2000,1,),"")&lt;&gt;""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3517</v>
      </c>
      <c r="B1009" t="s">
        <v>4265</v>
      </c>
      <c r="D1009" t="b">
        <f>IFERROR(VLOOKUP(B1009,PatData!$A$2:$A$2000,1,),"")&lt;&gt;""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3518</v>
      </c>
      <c r="B1010" t="s">
        <v>4266</v>
      </c>
      <c r="D1010" t="b">
        <f>IFERROR(VLOOKUP(B1010,PatData!$A$2:$A$2000,1,),"")&lt;&gt;""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3519</v>
      </c>
      <c r="B1011" t="s">
        <v>4267</v>
      </c>
      <c r="D1011" t="b">
        <f>IFERROR(VLOOKUP(B1011,PatData!$A$2:$A$2000,1,),"")&lt;&gt;""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3520</v>
      </c>
      <c r="B1012" t="s">
        <v>4268</v>
      </c>
      <c r="D1012" t="b">
        <f>IFERROR(VLOOKUP(B1012,PatData!$A$2:$A$2000,1,),"")&lt;&gt;""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3521</v>
      </c>
      <c r="B1013" t="s">
        <v>4269</v>
      </c>
      <c r="D1013" t="b">
        <f>IFERROR(VLOOKUP(B1013,PatData!$A$2:$A$2000,1,),"")&lt;&gt;""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3522</v>
      </c>
      <c r="B1014" t="s">
        <v>4270</v>
      </c>
      <c r="D1014" t="b">
        <f>IFERROR(VLOOKUP(B1014,PatData!$A$2:$A$2000,1,),"")&lt;&gt;""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3523</v>
      </c>
      <c r="B1015" t="s">
        <v>4271</v>
      </c>
      <c r="D1015" t="b">
        <f>IFERROR(VLOOKUP(B1015,PatData!$A$2:$A$2000,1,),"")&lt;&gt;""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3524</v>
      </c>
      <c r="B1016" t="s">
        <v>4272</v>
      </c>
      <c r="D1016" t="b">
        <f>IFERROR(VLOOKUP(B1016,PatData!$A$2:$A$2000,1,),"")&lt;&gt;""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3525</v>
      </c>
      <c r="B1017" t="s">
        <v>3807</v>
      </c>
      <c r="D1017" t="b">
        <f>IFERROR(VLOOKUP(B1017,PatData!$A$2:$A$2000,1,),"")&lt;&gt;""</f>
        <v>1</v>
      </c>
      <c r="E1017"/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3526</v>
      </c>
      <c r="B1018" t="s">
        <v>3808</v>
      </c>
      <c r="D1018" t="b">
        <f>IFERROR(VLOOKUP(B1018,PatData!$A$2:$A$2000,1,),"")&lt;&gt;""</f>
        <v>1</v>
      </c>
      <c r="E1018"/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3527</v>
      </c>
      <c r="B1019" t="s">
        <v>4273</v>
      </c>
      <c r="D1019" t="b">
        <f>IFERROR(VLOOKUP(B1019,PatData!$A$2:$A$2000,1,),"")&lt;&gt;""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3528</v>
      </c>
      <c r="B1020" t="s">
        <v>4274</v>
      </c>
      <c r="D1020" t="b">
        <f>IFERROR(VLOOKUP(B1020,PatData!$A$2:$A$2000,1,),"")&lt;&gt;""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3529</v>
      </c>
      <c r="B1021" t="s">
        <v>4275</v>
      </c>
      <c r="D1021" t="b">
        <f>IFERROR(VLOOKUP(B1021,PatData!$A$2:$A$2000,1,),"")&lt;&gt;""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3530</v>
      </c>
      <c r="B1022" t="s">
        <v>4276</v>
      </c>
      <c r="D1022" t="b">
        <f>IFERROR(VLOOKUP(B1022,PatData!$A$2:$A$2000,1,),"")&lt;&gt;""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3531</v>
      </c>
      <c r="B1023" t="s">
        <v>4277</v>
      </c>
      <c r="D1023" t="b">
        <f>IFERROR(VLOOKUP(B1023,PatData!$A$2:$A$2000,1,),"")&lt;&gt;""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3532</v>
      </c>
      <c r="B1024" t="s">
        <v>4278</v>
      </c>
      <c r="D1024" t="b">
        <f>IFERROR(VLOOKUP(B1024,PatData!$A$2:$A$2000,1,),"")&lt;&gt;""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3533</v>
      </c>
      <c r="B1025" t="s">
        <v>4279</v>
      </c>
      <c r="D1025" t="b">
        <f>IFERROR(VLOOKUP(B1025,PatData!$A$2:$A$2000,1,),"")&lt;&gt;""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3534</v>
      </c>
      <c r="B1026" t="s">
        <v>4280</v>
      </c>
      <c r="D1026" t="b">
        <f>IFERROR(VLOOKUP(B1026,PatData!$A$2:$A$2000,1,),"")&lt;&gt;""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3535</v>
      </c>
      <c r="B1027" t="s">
        <v>4281</v>
      </c>
      <c r="D1027" t="b">
        <f>IFERROR(VLOOKUP(B1027,PatData!$A$2:$A$2000,1,),"")&lt;&gt;""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3536</v>
      </c>
      <c r="B1028" t="s">
        <v>4282</v>
      </c>
      <c r="D1028" t="b">
        <f>IFERROR(VLOOKUP(B1028,PatData!$A$2:$A$2000,1,),"")&lt;&gt;""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3537</v>
      </c>
      <c r="B1029" t="s">
        <v>3809</v>
      </c>
      <c r="D1029" t="b">
        <f>IFERROR(VLOOKUP(B1029,PatData!$A$2:$A$2000,1,),"")&lt;&gt;""</f>
        <v>1</v>
      </c>
      <c r="E1029"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3538</v>
      </c>
      <c r="B1030" t="s">
        <v>3810</v>
      </c>
      <c r="D1030" t="b">
        <f>IFERROR(VLOOKUP(B1030,PatData!$A$2:$A$2000,1,),"")&lt;&gt;""</f>
        <v>1</v>
      </c>
      <c r="E1030"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3539</v>
      </c>
      <c r="B1031" t="s">
        <v>3811</v>
      </c>
      <c r="D1031" t="b">
        <f>IFERROR(VLOOKUP(B1031,PatData!$A$2:$A$2000,1,),"")&lt;&gt;""</f>
        <v>1</v>
      </c>
      <c r="E1031"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3540</v>
      </c>
      <c r="B1032" t="s">
        <v>3812</v>
      </c>
      <c r="D1032" t="b">
        <f>IFERROR(VLOOKUP(B1032,PatData!$A$2:$A$2000,1,),"")&lt;&gt;""</f>
        <v>1</v>
      </c>
      <c r="E1032"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3541</v>
      </c>
      <c r="B1033" t="s">
        <v>3813</v>
      </c>
      <c r="D1033" t="b">
        <f>IFERROR(VLOOKUP(B1033,PatData!$A$2:$A$2000,1,),"")&lt;&gt;""</f>
        <v>1</v>
      </c>
      <c r="E1033"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3542</v>
      </c>
      <c r="B1034" t="s">
        <v>3814</v>
      </c>
      <c r="D1034" t="b">
        <f>IFERROR(VLOOKUP(B1034,PatData!$A$2:$A$2000,1,),"")&lt;&gt;""</f>
        <v>1</v>
      </c>
      <c r="E1034"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3543</v>
      </c>
      <c r="B1035" t="s">
        <v>3815</v>
      </c>
      <c r="D1035" t="b">
        <f>IFERROR(VLOOKUP(B1035,PatData!$A$2:$A$2000,1,),"")&lt;&gt;""</f>
        <v>1</v>
      </c>
      <c r="E1035"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3544</v>
      </c>
      <c r="B1036" t="s">
        <v>3816</v>
      </c>
      <c r="D1036" t="b">
        <f>IFERROR(VLOOKUP(B1036,PatData!$A$2:$A$2000,1,),"")&lt;&gt;""</f>
        <v>1</v>
      </c>
      <c r="E1036"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3545</v>
      </c>
      <c r="B1037" t="s">
        <v>3817</v>
      </c>
      <c r="D1037" t="b">
        <f>IFERROR(VLOOKUP(B1037,PatData!$A$2:$A$2000,1,),"")&lt;&gt;""</f>
        <v>1</v>
      </c>
      <c r="E1037"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3546</v>
      </c>
      <c r="B1038" t="s">
        <v>3818</v>
      </c>
      <c r="D1038" t="b">
        <f>IFERROR(VLOOKUP(B1038,PatData!$A$2:$A$2000,1,),"")&lt;&gt;""</f>
        <v>1</v>
      </c>
      <c r="E1038"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3547</v>
      </c>
      <c r="B1039" t="s">
        <v>3819</v>
      </c>
      <c r="D1039" t="b">
        <f>IFERROR(VLOOKUP(B1039,PatData!$A$2:$A$2000,1,),"")&lt;&gt;""</f>
        <v>1</v>
      </c>
      <c r="E1039"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3548</v>
      </c>
      <c r="B1040" t="s">
        <v>3820</v>
      </c>
      <c r="D1040" t="b">
        <f>IFERROR(VLOOKUP(B1040,PatData!$A$2:$A$2000,1,),"")&lt;&gt;""</f>
        <v>1</v>
      </c>
      <c r="E1040"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3549</v>
      </c>
      <c r="B1041" t="s">
        <v>4283</v>
      </c>
      <c r="D1041" t="b">
        <f>IFERROR(VLOOKUP(B1041,PatData!$A$2:$A$2000,1,),"")&lt;&gt;""</f>
        <v>1</v>
      </c>
      <c r="E1041"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3550</v>
      </c>
      <c r="B1042" t="s">
        <v>3821</v>
      </c>
      <c r="D1042" t="b">
        <f>IFERROR(VLOOKUP(B1042,PatData!$A$2:$A$2000,1,),"")&lt;&gt;""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3551</v>
      </c>
      <c r="B1043" t="s">
        <v>3822</v>
      </c>
      <c r="D1043" t="b">
        <f>IFERROR(VLOOKUP(B1043,PatData!$A$2:$A$2000,1,),"")&lt;&gt;""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3552</v>
      </c>
      <c r="B1044" t="s">
        <v>3823</v>
      </c>
      <c r="D1044" t="b">
        <f>IFERROR(VLOOKUP(B1044,PatData!$A$2:$A$2000,1,),"")&lt;&gt;""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3553</v>
      </c>
      <c r="B1045" t="s">
        <v>3824</v>
      </c>
      <c r="D1045" t="b">
        <f>IFERROR(VLOOKUP(B1045,PatData!$A$2:$A$2000,1,),"")&lt;&gt;""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3554</v>
      </c>
      <c r="B1046" t="s">
        <v>3825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3555</v>
      </c>
      <c r="B1047" t="s">
        <v>3826</v>
      </c>
      <c r="D1047" t="b">
        <f>IFERROR(VLOOKUP(B1047,PatData!$A$2:$A$2000,1,),"")&lt;&gt;""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3556</v>
      </c>
      <c r="B1048" t="s">
        <v>3827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3557</v>
      </c>
      <c r="B1049" t="s">
        <v>3828</v>
      </c>
      <c r="D1049" t="b">
        <f>IFERROR(VLOOKUP(B1049,PatData!$A$2:$A$2000,1,),"")&lt;&gt;""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3558</v>
      </c>
      <c r="B1050" t="s">
        <v>3829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3559</v>
      </c>
      <c r="B1051" t="s">
        <v>3830</v>
      </c>
      <c r="D1051" t="b">
        <f>IFERROR(VLOOKUP(B1051,PatData!$A$2:$A$2000,1,),"")&lt;&gt;""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3560</v>
      </c>
      <c r="B1052" t="s">
        <v>3831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3561</v>
      </c>
      <c r="B1053" t="s">
        <v>3832</v>
      </c>
      <c r="D1053" t="b">
        <f>IFERROR(VLOOKUP(B1053,PatData!$A$2:$A$2000,1,),"")&lt;&gt;""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3562</v>
      </c>
      <c r="B1054" t="s">
        <v>4284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3563</v>
      </c>
      <c r="B1055" t="s">
        <v>3833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3564</v>
      </c>
      <c r="B1056" t="s">
        <v>3834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3565</v>
      </c>
      <c r="B1057" t="s">
        <v>3835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3566</v>
      </c>
      <c r="B1058" t="s">
        <v>3836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3567</v>
      </c>
      <c r="B1059" t="s">
        <v>3837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3568</v>
      </c>
      <c r="B1060" t="s">
        <v>3838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3569</v>
      </c>
      <c r="B1061" t="s">
        <v>3839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3570</v>
      </c>
      <c r="B1062" t="s">
        <v>3840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3571</v>
      </c>
      <c r="B1063" t="s">
        <v>3841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3572</v>
      </c>
      <c r="B1064" t="s">
        <v>3842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3573</v>
      </c>
      <c r="B1065" t="s">
        <v>3843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3574</v>
      </c>
      <c r="B1066" t="s">
        <v>3844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3575</v>
      </c>
      <c r="B1067" t="s">
        <v>3845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3576</v>
      </c>
      <c r="B1068" t="s">
        <v>3846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3577</v>
      </c>
      <c r="B1069" t="s">
        <v>4457</v>
      </c>
      <c r="D1069" t="b">
        <f>IFERROR(VLOOKUP(B1069,PatData!$A$2:$A$2000,1,),"")&lt;&gt;""</f>
        <v>1</v>
      </c>
      <c r="E1069">
        <v>2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3578</v>
      </c>
      <c r="B1070" t="s">
        <v>3847</v>
      </c>
      <c r="D1070" t="b">
        <f>IFERROR(VLOOKUP(B1070,PatData!$A$2:$A$2000,1,),"")&lt;&gt;""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3579</v>
      </c>
      <c r="B1071" t="s">
        <v>3848</v>
      </c>
      <c r="D1071" t="b">
        <f>IFERROR(VLOOKUP(B1071,PatData!$A$2:$A$2000,1,),"")&lt;&gt;""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3580</v>
      </c>
      <c r="B1072" t="s">
        <v>3849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3581</v>
      </c>
      <c r="B1073" t="s">
        <v>3850</v>
      </c>
      <c r="D1073" t="b">
        <f>IFERROR(VLOOKUP(B1073,PatData!$A$2:$A$2000,1,),"")&lt;&gt;""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3582</v>
      </c>
      <c r="B1074" t="s">
        <v>3851</v>
      </c>
      <c r="D1074" t="b">
        <f>IFERROR(VLOOKUP(B1074,PatData!$A$2:$A$2000,1,),"")&lt;&gt;""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3583</v>
      </c>
      <c r="B1075" t="s">
        <v>3852</v>
      </c>
      <c r="D1075" t="b">
        <f>IFERROR(VLOOKUP(B1075,PatData!$A$2:$A$2000,1,),"")&lt;&gt;""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3584</v>
      </c>
      <c r="B1076" t="s">
        <v>3853</v>
      </c>
      <c r="D1076" t="b">
        <f>IFERROR(VLOOKUP(B1076,PatData!$A$2:$A$2000,1,),"")&lt;&gt;""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4114</v>
      </c>
      <c r="B1077" t="s">
        <v>3854</v>
      </c>
      <c r="D1077" t="b">
        <f>IFERROR(VLOOKUP(B1077,PatData!$A$2:$A$2000,1,),"")&lt;&gt;""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4115</v>
      </c>
      <c r="B1078" t="s">
        <v>3855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3585</v>
      </c>
      <c r="B1079" t="s">
        <v>3856</v>
      </c>
      <c r="D1079" t="b">
        <f>IFERROR(VLOOKUP(B1079,PatData!$A$2:$A$2000,1,),"")&lt;&gt;""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3586</v>
      </c>
      <c r="B1080" t="s">
        <v>3857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3587</v>
      </c>
      <c r="B1081" t="s">
        <v>3858</v>
      </c>
      <c r="D1081" t="b">
        <f>IFERROR(VLOOKUP(B1081,PatData!$A$2:$A$2000,1,),"")&lt;&gt;""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3588</v>
      </c>
      <c r="B1082" t="s">
        <v>3859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3589</v>
      </c>
      <c r="B1083" t="s">
        <v>3860</v>
      </c>
      <c r="D1083" t="b">
        <f>IFERROR(VLOOKUP(B1083,PatData!$A$2:$A$2000,1,),"")&lt;&gt;""</f>
        <v>1</v>
      </c>
      <c r="E1083"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3590</v>
      </c>
      <c r="B1084" t="s">
        <v>3861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3591</v>
      </c>
      <c r="B1085" t="s">
        <v>3862</v>
      </c>
      <c r="D1085" t="b">
        <f>IFERROR(VLOOKUP(B1085,PatData!$A$2:$A$2000,1,),"")&lt;&gt;""</f>
        <v>1</v>
      </c>
      <c r="E1085"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3592</v>
      </c>
      <c r="B1086" t="s">
        <v>3863</v>
      </c>
      <c r="D1086" t="b">
        <f>IFERROR(VLOOKUP(B1086,PatData!$A$2:$A$2000,1,),"")&lt;&gt;""</f>
        <v>1</v>
      </c>
      <c r="E1086"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3593</v>
      </c>
      <c r="B1087" t="s">
        <v>3864</v>
      </c>
      <c r="D1087" t="b">
        <f>IFERROR(VLOOKUP(B1087,PatData!$A$2:$A$2000,1,),"")&lt;&gt;""</f>
        <v>1</v>
      </c>
      <c r="E1087"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3594</v>
      </c>
      <c r="B1088" t="s">
        <v>3865</v>
      </c>
      <c r="D1088" t="b">
        <f>IFERROR(VLOOKUP(B1088,PatData!$A$2:$A$2000,1,),"")&lt;&gt;""</f>
        <v>1</v>
      </c>
      <c r="E1088"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3595</v>
      </c>
      <c r="B1089" t="s">
        <v>3866</v>
      </c>
      <c r="D1089" t="b">
        <f>IFERROR(VLOOKUP(B1089,PatData!$A$2:$A$2000,1,),"")&lt;&gt;""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3596</v>
      </c>
      <c r="B1090" t="s">
        <v>3867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3597</v>
      </c>
      <c r="B1091" t="s">
        <v>3868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3598</v>
      </c>
      <c r="B1092" t="s">
        <v>3869</v>
      </c>
      <c r="D1092" t="b">
        <f>IFERROR(VLOOKUP(B1092,PatData!$A$2:$A$2000,1,),"")&lt;&gt;""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3599</v>
      </c>
      <c r="B1093" t="s">
        <v>3870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3600</v>
      </c>
      <c r="B1094" t="s">
        <v>3871</v>
      </c>
      <c r="D1094" t="b">
        <f>IFERROR(VLOOKUP(B1094,PatData!$A$2:$A$2000,1,),"")&lt;&gt;""</f>
        <v>1</v>
      </c>
      <c r="E1094">
        <v>2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3601</v>
      </c>
      <c r="B1095" t="s">
        <v>3872</v>
      </c>
      <c r="D1095" t="b">
        <f>IFERROR(VLOOKUP(B1095,PatData!$A$2:$A$2000,1,),"")&lt;&gt;""</f>
        <v>1</v>
      </c>
      <c r="E1095">
        <v>2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3602</v>
      </c>
      <c r="B1096" t="s">
        <v>3873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3603</v>
      </c>
      <c r="B1097" t="s">
        <v>3874</v>
      </c>
      <c r="D1097" t="b">
        <f>IFERROR(VLOOKUP(B1097,PatData!$A$2:$A$2000,1,),"")&lt;&gt;""</f>
        <v>1</v>
      </c>
      <c r="E1097">
        <v>5000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3604</v>
      </c>
      <c r="B1098" t="s">
        <v>3875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3605</v>
      </c>
      <c r="B1099" t="s">
        <v>3876</v>
      </c>
      <c r="D1099" t="b">
        <f>IFERROR(VLOOKUP(B1099,PatData!$A$2:$A$2000,1,),"")&lt;&gt;""</f>
        <v>1</v>
      </c>
      <c r="E1099">
        <v>5000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3606</v>
      </c>
      <c r="B1100" t="s">
        <v>3877</v>
      </c>
      <c r="D1100" t="b">
        <f>IFERROR(VLOOKUP(B1100,PatData!$A$2:$A$2000,1,),"")&lt;&gt;""</f>
        <v>1</v>
      </c>
      <c r="E1100">
        <v>5000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4285</v>
      </c>
      <c r="B1101" t="s">
        <v>4687</v>
      </c>
      <c r="D1101" t="b">
        <f>IFERROR(VLOOKUP(B1101,PatData!$A$2:$A$2000,1,),"")&lt;&gt;""</f>
        <v>1</v>
      </c>
      <c r="E1101">
        <v>5000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4286</v>
      </c>
      <c r="B1102" t="s">
        <v>3878</v>
      </c>
      <c r="D1102" t="b">
        <f>IFERROR(VLOOKUP(B1102,PatData!$A$2:$A$2000,1,),"")&lt;&gt;""</f>
        <v>1</v>
      </c>
      <c r="E1102">
        <v>5000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4287</v>
      </c>
      <c r="B1103" t="s">
        <v>3879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4288</v>
      </c>
      <c r="B1104" t="s">
        <v>3880</v>
      </c>
      <c r="D1104" t="b">
        <f>IFERROR(VLOOKUP(B1104,PatData!$A$2:$A$2000,1,),"")&lt;&gt;""</f>
        <v>1</v>
      </c>
      <c r="E1104">
        <v>5000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4289</v>
      </c>
      <c r="B1105" t="s">
        <v>4688</v>
      </c>
      <c r="D1105" t="b">
        <f>IFERROR(VLOOKUP(B1105,PatData!$A$2:$A$2000,1,),"")&lt;&gt;""</f>
        <v>1</v>
      </c>
      <c r="E1105">
        <v>5000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4458</v>
      </c>
      <c r="B1106" t="s">
        <v>3881</v>
      </c>
      <c r="D1106" t="b">
        <f>IFERROR(VLOOKUP(B1106,PatData!$A$2:$A$2000,1,),"")&lt;&gt;""</f>
        <v>1</v>
      </c>
      <c r="E1106">
        <v>5000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1116</v>
      </c>
      <c r="B1107" t="s">
        <v>1525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1117</v>
      </c>
      <c r="B1108" t="s">
        <v>1526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1118</v>
      </c>
      <c r="B1109" t="s">
        <v>1527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1119</v>
      </c>
      <c r="B1110" t="s">
        <v>1528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1120</v>
      </c>
      <c r="B1111" t="s">
        <v>1529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1121</v>
      </c>
      <c r="B1112" t="s">
        <v>1530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1122</v>
      </c>
      <c r="B1113" t="s">
        <v>1531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1123</v>
      </c>
      <c r="B1114" t="s">
        <v>1532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1124</v>
      </c>
      <c r="B1115" t="s">
        <v>1533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1125</v>
      </c>
      <c r="B1116" t="s">
        <v>1534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1126</v>
      </c>
      <c r="B1117" t="s">
        <v>1535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1127</v>
      </c>
      <c r="B1118" t="s">
        <v>1536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1128</v>
      </c>
      <c r="B1119" t="s">
        <v>1537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1129</v>
      </c>
      <c r="B1120" t="s">
        <v>1538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1130</v>
      </c>
      <c r="B1121" t="s">
        <v>1539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1131</v>
      </c>
      <c r="B1122" t="s">
        <v>1540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1132</v>
      </c>
      <c r="B1123" t="s">
        <v>1541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7043</v>
      </c>
      <c r="B1124" t="s">
        <v>1542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1133</v>
      </c>
      <c r="B1125" t="s">
        <v>1543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1134</v>
      </c>
      <c r="B1126" t="s">
        <v>1544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1135</v>
      </c>
      <c r="B1127" t="s">
        <v>1545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1136</v>
      </c>
      <c r="B1128" t="s">
        <v>1546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1137</v>
      </c>
      <c r="B1129" t="s">
        <v>1547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1138</v>
      </c>
      <c r="B1130" t="s">
        <v>1548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1139</v>
      </c>
      <c r="B1131" t="s">
        <v>1549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1140</v>
      </c>
      <c r="B1132" t="s">
        <v>1550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1141</v>
      </c>
      <c r="B1133" t="s">
        <v>7044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1152</v>
      </c>
      <c r="B1134" t="s">
        <v>1551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1142</v>
      </c>
      <c r="B1135" t="s">
        <v>1552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1143</v>
      </c>
      <c r="B1136" t="s">
        <v>1553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1144</v>
      </c>
      <c r="B1137" t="s">
        <v>1554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1145</v>
      </c>
      <c r="B1138" t="s">
        <v>1555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1146</v>
      </c>
      <c r="B1139" t="s">
        <v>1556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1147</v>
      </c>
      <c r="B1140" t="s">
        <v>1557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1148</v>
      </c>
      <c r="B1141" t="s">
        <v>1558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1149</v>
      </c>
      <c r="B1142" t="s">
        <v>1559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1150</v>
      </c>
      <c r="B1143" t="s">
        <v>1560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1158</v>
      </c>
      <c r="B1144" t="s">
        <v>1561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1153</v>
      </c>
      <c r="B1145" t="s">
        <v>1562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1151</v>
      </c>
      <c r="B1146" t="s">
        <v>1563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1154</v>
      </c>
      <c r="B1147" t="s">
        <v>1564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1155</v>
      </c>
      <c r="B1148" t="s">
        <v>1565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1156</v>
      </c>
      <c r="B1149" t="s">
        <v>1566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1157</v>
      </c>
      <c r="B1150" t="s">
        <v>1567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1165</v>
      </c>
      <c r="B1151" t="s">
        <v>1568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1159</v>
      </c>
      <c r="B1152" t="s">
        <v>1569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1160</v>
      </c>
      <c r="B1153" t="s">
        <v>1570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1161</v>
      </c>
      <c r="B1154" t="s">
        <v>1571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1162</v>
      </c>
      <c r="B1155" t="s">
        <v>1572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1163</v>
      </c>
      <c r="B1156" t="s">
        <v>1573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1164</v>
      </c>
      <c r="B1157" t="s">
        <v>1574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1166</v>
      </c>
      <c r="B1158" t="s">
        <v>1575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1190</v>
      </c>
      <c r="B1159" t="s">
        <v>1576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1167</v>
      </c>
      <c r="B1160" t="s">
        <v>1577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1168</v>
      </c>
      <c r="B1161" t="s">
        <v>1578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1169</v>
      </c>
      <c r="B1162" t="s">
        <v>1579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1170</v>
      </c>
      <c r="B1163" t="s">
        <v>1580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1171</v>
      </c>
      <c r="B1164" t="s">
        <v>1581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1172</v>
      </c>
      <c r="B1165" t="s">
        <v>1582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1173</v>
      </c>
      <c r="B1166" t="s">
        <v>1583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1174</v>
      </c>
      <c r="B1167" t="s">
        <v>1584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1175</v>
      </c>
      <c r="B1168" t="s">
        <v>1585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1176</v>
      </c>
      <c r="B1169" t="s">
        <v>1586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1177</v>
      </c>
      <c r="B1170" t="s">
        <v>1587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1178</v>
      </c>
      <c r="B1171" t="s">
        <v>1588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1179</v>
      </c>
      <c r="B1172" t="s">
        <v>1589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1180</v>
      </c>
      <c r="B1173" t="s">
        <v>1590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1181</v>
      </c>
      <c r="B1174" t="s">
        <v>1591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1182</v>
      </c>
      <c r="B1175" t="s">
        <v>1592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1183</v>
      </c>
      <c r="B1176" t="s">
        <v>1593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1184</v>
      </c>
      <c r="B1177" t="s">
        <v>1594</v>
      </c>
      <c r="D1177" t="b">
        <f>IFERROR(VLOOKUP(B1177,PatData!$A$2:$A$2000,1,),"")&lt;&gt;""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1185</v>
      </c>
      <c r="B1178" t="s">
        <v>1595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1186</v>
      </c>
      <c r="B1179" t="s">
        <v>1596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1187</v>
      </c>
      <c r="B1180" t="s">
        <v>1597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1188</v>
      </c>
      <c r="B1181" t="s">
        <v>1598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1189</v>
      </c>
      <c r="B1182" t="s">
        <v>1599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1191</v>
      </c>
      <c r="B1183" t="s">
        <v>1600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7045</v>
      </c>
      <c r="B1184" t="s">
        <v>1601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1194</v>
      </c>
      <c r="B1185" t="s">
        <v>1602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1192</v>
      </c>
      <c r="B1186" t="s">
        <v>1603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1193</v>
      </c>
      <c r="B1187" t="s">
        <v>1604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7046</v>
      </c>
      <c r="B1188" t="s">
        <v>1605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1195</v>
      </c>
      <c r="B1189" t="s">
        <v>1606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1196</v>
      </c>
      <c r="B1190" t="s">
        <v>1607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1197</v>
      </c>
      <c r="B1191" t="s">
        <v>1608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7047</v>
      </c>
      <c r="B1192" t="s">
        <v>1609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1198</v>
      </c>
      <c r="B1193" t="s">
        <v>1610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4765</v>
      </c>
      <c r="B1194" t="s">
        <v>4766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1199</v>
      </c>
      <c r="B1195" t="s">
        <v>1611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1200</v>
      </c>
      <c r="B1196" t="s">
        <v>1612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7048</v>
      </c>
      <c r="B1197" t="s">
        <v>1613</v>
      </c>
      <c r="D1197" t="b">
        <f>IFERROR(VLOOKUP(B1197,PatData!$A$2:$A$2000,1,),"")&lt;&gt;""</f>
        <v>1</v>
      </c>
      <c r="E1197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1201</v>
      </c>
      <c r="B1198" t="s">
        <v>1614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1202</v>
      </c>
      <c r="B1199" t="s">
        <v>1615</v>
      </c>
      <c r="D1199" t="b">
        <f>IFERROR(VLOOKUP(B1199,PatData!$A$2:$A$2000,1,),"")&lt;&gt;""</f>
        <v>1</v>
      </c>
      <c r="E1199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1203</v>
      </c>
      <c r="B1200" t="s">
        <v>1616</v>
      </c>
      <c r="D1200" t="b">
        <f>IFERROR(VLOOKUP(B1200,PatData!$A$2:$A$2000,1,),"")&lt;&gt;""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1204</v>
      </c>
      <c r="B1201" t="s">
        <v>1617</v>
      </c>
      <c r="D1201" t="b">
        <f>IFERROR(VLOOKUP(B1201,PatData!$A$2:$A$2000,1,),"")&lt;&gt;""</f>
        <v>1</v>
      </c>
      <c r="E1201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1205</v>
      </c>
      <c r="B1202" t="s">
        <v>1618</v>
      </c>
      <c r="D1202" t="b">
        <f>IFERROR(VLOOKUP(B1202,PatData!$A$2:$A$2000,1,),"")&lt;&gt;""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1206</v>
      </c>
      <c r="B1203" t="s">
        <v>1619</v>
      </c>
      <c r="D1203" t="b">
        <f>IFERROR(VLOOKUP(B1203,PatData!$A$2:$A$2000,1,),"")&lt;&gt;""</f>
        <v>1</v>
      </c>
      <c r="E1203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1207</v>
      </c>
      <c r="B1204" t="s">
        <v>1620</v>
      </c>
      <c r="D1204" t="b">
        <f>IFERROR(VLOOKUP(B1204,PatData!$A$2:$A$2000,1,),"")&lt;&gt;""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1208</v>
      </c>
      <c r="B1205" t="s">
        <v>1621</v>
      </c>
      <c r="D1205" t="b">
        <f>IFERROR(VLOOKUP(B1205,PatData!$A$2:$A$2000,1,),"")&lt;&gt;""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7049</v>
      </c>
      <c r="B1206" t="s">
        <v>7050</v>
      </c>
      <c r="D1206" t="b">
        <f>IFERROR(VLOOKUP(B1206,PatData!$A$2:$A$2000,1,),"")&lt;&gt;""</f>
        <v>1</v>
      </c>
      <c r="E1206"/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7051</v>
      </c>
      <c r="B1207" t="s">
        <v>1622</v>
      </c>
      <c r="D1207" t="b">
        <f>IFERROR(VLOOKUP(B1207,PatData!$A$2:$A$2000,1,),"")&lt;&gt;""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7052</v>
      </c>
      <c r="B1208" t="s">
        <v>1623</v>
      </c>
      <c r="D1208" t="b">
        <f>IFERROR(VLOOKUP(B1208,PatData!$A$2:$A$2000,1,),"")&lt;&gt;""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1209</v>
      </c>
      <c r="B1209" t="s">
        <v>1624</v>
      </c>
      <c r="D1209" t="b">
        <f>IFERROR(VLOOKUP(B1209,PatData!$A$2:$A$2000,1,),"")&lt;&gt;""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1210</v>
      </c>
      <c r="B1210" t="s">
        <v>1625</v>
      </c>
      <c r="D1210" t="b">
        <f>IFERROR(VLOOKUP(B1210,PatData!$A$2:$A$2000,1,),"")&lt;&gt;""</f>
        <v>1</v>
      </c>
      <c r="E1210">
        <v>1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1211</v>
      </c>
      <c r="B1211" t="s">
        <v>1626</v>
      </c>
      <c r="D1211" t="b">
        <f>IFERROR(VLOOKUP(B1211,PatData!$A$2:$A$2000,1,),"")&lt;&gt;""</f>
        <v>1</v>
      </c>
      <c r="E1211">
        <v>1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1212</v>
      </c>
      <c r="B1212" t="s">
        <v>1627</v>
      </c>
      <c r="D1212" t="b">
        <f>IFERROR(VLOOKUP(B1212,PatData!$A$2:$A$2000,1,),"")&lt;&gt;""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1213</v>
      </c>
      <c r="B1213" t="s">
        <v>1628</v>
      </c>
      <c r="D1213" t="b">
        <f>IFERROR(VLOOKUP(B1213,PatData!$A$2:$A$2000,1,),"")&lt;&gt;""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1214</v>
      </c>
      <c r="B1214" t="s">
        <v>1629</v>
      </c>
      <c r="D1214" t="b">
        <f>IFERROR(VLOOKUP(B1214,PatData!$A$2:$A$2000,1,),"")&lt;&gt;""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1215</v>
      </c>
      <c r="B1215" t="s">
        <v>1630</v>
      </c>
      <c r="D1215" t="b">
        <f>IFERROR(VLOOKUP(B1215,PatData!$A$2:$A$2000,1,),"")&lt;&gt;""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1216</v>
      </c>
      <c r="B1216" t="s">
        <v>1631</v>
      </c>
      <c r="D1216" t="b">
        <f>IFERROR(VLOOKUP(B1216,PatData!$A$2:$A$2000,1,),"")&lt;&gt;""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1217</v>
      </c>
      <c r="B1217" t="s">
        <v>1632</v>
      </c>
      <c r="D1217" t="b">
        <f>IFERROR(VLOOKUP(B1217,PatData!$A$2:$A$2000,1,),"")&lt;&gt;""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1218</v>
      </c>
      <c r="B1218" t="s">
        <v>1633</v>
      </c>
      <c r="D1218" t="b">
        <f>IFERROR(VLOOKUP(B1218,PatData!$A$2:$A$2000,1,),"")&lt;&gt;""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1219</v>
      </c>
      <c r="B1219" t="s">
        <v>1634</v>
      </c>
      <c r="D1219" t="b">
        <f>IFERROR(VLOOKUP(B1219,PatData!$A$2:$A$2000,1,),"")&lt;&gt;""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7053</v>
      </c>
      <c r="B1220" t="s">
        <v>1635</v>
      </c>
      <c r="D1220" t="b">
        <f>IFERROR(VLOOKUP(B1220,PatData!$A$2:$A$2000,1,),"")&lt;&gt;""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922</v>
      </c>
      <c r="B1221" t="s">
        <v>1636</v>
      </c>
      <c r="D1221" t="b">
        <f>IFERROR(VLOOKUP(B1221,PatData!$A$2:$A$2000,1,),"")&lt;&gt;""</f>
        <v>1</v>
      </c>
      <c r="E1221">
        <v>50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1115</v>
      </c>
      <c r="B1222" t="s">
        <v>1637</v>
      </c>
      <c r="D1222" t="b">
        <f>IFERROR(VLOOKUP(B1222,PatData!$A$2:$A$2000,1,),"")&lt;&gt;""</f>
        <v>1</v>
      </c>
      <c r="E1222"/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922</v>
      </c>
      <c r="B1223" t="s">
        <v>1522</v>
      </c>
      <c r="D1223" t="b">
        <f>IFERROR(VLOOKUP(B1223,PatData!$A$2:$A$2000,1,),"")&lt;&gt;""</f>
        <v>1</v>
      </c>
      <c r="E1223">
        <v>50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3607</v>
      </c>
      <c r="B1224" t="s">
        <v>3882</v>
      </c>
      <c r="D1224" t="b">
        <f>IFERROR(VLOOKUP(B1224,PatData!$A$2:$A$2000,1,),"")&lt;&gt;""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4116</v>
      </c>
      <c r="B1225" t="s">
        <v>4290</v>
      </c>
      <c r="D1225" t="b">
        <f>IFERROR(VLOOKUP(B1225,PatData!$A$2:$A$2000,1,),"")&lt;&gt;""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3608</v>
      </c>
      <c r="B1226" t="s">
        <v>4291</v>
      </c>
      <c r="D1226" t="b">
        <f>IFERROR(VLOOKUP(B1226,PatData!$A$2:$A$2000,1,),"")&lt;&gt;""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3609</v>
      </c>
      <c r="B1227" t="s">
        <v>4292</v>
      </c>
      <c r="D1227" t="b">
        <f>IFERROR(VLOOKUP(B1227,PatData!$A$2:$A$2000,1,),"")&lt;&gt;""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3610</v>
      </c>
      <c r="B1228" t="s">
        <v>4293</v>
      </c>
      <c r="D1228" t="b">
        <f>IFERROR(VLOOKUP(B1228,PatData!$A$2:$A$2000,1,),"")&lt;&gt;""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3611</v>
      </c>
      <c r="B1229" t="s">
        <v>4294</v>
      </c>
      <c r="D1229" t="b">
        <f>IFERROR(VLOOKUP(B1229,PatData!$A$2:$A$2000,1,),"")&lt;&gt;""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3612</v>
      </c>
      <c r="B1230" t="s">
        <v>4295</v>
      </c>
      <c r="D1230" t="b">
        <f>IFERROR(VLOOKUP(B1230,PatData!$A$2:$A$2000,1,),"")&lt;&gt;""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3613</v>
      </c>
      <c r="B1231" t="s">
        <v>4296</v>
      </c>
      <c r="D1231" t="b">
        <f>IFERROR(VLOOKUP(B1231,PatData!$A$2:$A$2000,1,),"")&lt;&gt;""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3614</v>
      </c>
      <c r="B1232" t="s">
        <v>4297</v>
      </c>
      <c r="D1232" t="b">
        <f>IFERROR(VLOOKUP(B1232,PatData!$A$2:$A$2000,1,),"")&lt;&gt;""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3615</v>
      </c>
      <c r="B1233" t="s">
        <v>4298</v>
      </c>
      <c r="D1233" t="b">
        <f>IFERROR(VLOOKUP(B1233,PatData!$A$2:$A$2000,1,),"")&lt;&gt;""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3616</v>
      </c>
      <c r="B1234" t="s">
        <v>4299</v>
      </c>
      <c r="D1234" t="b">
        <f>IFERROR(VLOOKUP(B1234,PatData!$A$2:$A$2000,1,),"")&lt;&gt;""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3617</v>
      </c>
      <c r="B1235" t="s">
        <v>4300</v>
      </c>
      <c r="D1235" t="b">
        <f>IFERROR(VLOOKUP(B1235,PatData!$A$2:$A$2000,1,),"")&lt;&gt;""</f>
        <v>1</v>
      </c>
      <c r="E1235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3618</v>
      </c>
      <c r="B1236" t="s">
        <v>4301</v>
      </c>
      <c r="D1236" t="b">
        <f>IFERROR(VLOOKUP(B1236,PatData!$A$2:$A$2000,1,),"")&lt;&gt;""</f>
        <v>1</v>
      </c>
      <c r="E1236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3619</v>
      </c>
      <c r="B1237" t="s">
        <v>4302</v>
      </c>
      <c r="D1237" t="b">
        <f>IFERROR(VLOOKUP(B1237,PatData!$A$2:$A$2000,1,),"")&lt;&gt;""</f>
        <v>1</v>
      </c>
      <c r="E1237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3620</v>
      </c>
      <c r="B1238" t="s">
        <v>4303</v>
      </c>
      <c r="D1238" t="b">
        <f>IFERROR(VLOOKUP(B1238,PatData!$A$2:$A$2000,1,),"")&lt;&gt;""</f>
        <v>1</v>
      </c>
      <c r="E1238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3621</v>
      </c>
      <c r="B1239" t="s">
        <v>4304</v>
      </c>
      <c r="D1239" t="b">
        <f>IFERROR(VLOOKUP(B1239,PatData!$A$2:$A$2000,1,),"")&lt;&gt;""</f>
        <v>1</v>
      </c>
      <c r="E1239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3622</v>
      </c>
      <c r="B1240" t="s">
        <v>4305</v>
      </c>
      <c r="D1240" t="b">
        <f>IFERROR(VLOOKUP(B1240,PatData!$A$2:$A$2000,1,),"")&lt;&gt;""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3623</v>
      </c>
      <c r="B1241" t="s">
        <v>4306</v>
      </c>
      <c r="D1241" t="b">
        <f>IFERROR(VLOOKUP(B1241,PatData!$A$2:$A$2000,1,),"")&lt;&gt;""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3624</v>
      </c>
      <c r="B1242" t="s">
        <v>4307</v>
      </c>
      <c r="D1242" t="b">
        <f>IFERROR(VLOOKUP(B1242,PatData!$A$2:$A$2000,1,),"")&lt;&gt;""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3625</v>
      </c>
      <c r="B1243" t="s">
        <v>4308</v>
      </c>
      <c r="D1243" t="b">
        <f>IFERROR(VLOOKUP(B1243,PatData!$A$2:$A$2000,1,),"")&lt;&gt;""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3626</v>
      </c>
      <c r="B1244" t="s">
        <v>4309</v>
      </c>
      <c r="D1244" t="b">
        <f>IFERROR(VLOOKUP(B1244,PatData!$A$2:$A$2000,1,),"")&lt;&gt;""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3627</v>
      </c>
      <c r="B1245" t="s">
        <v>3883</v>
      </c>
      <c r="D1245" t="b">
        <f>IFERROR(VLOOKUP(B1245,PatData!$A$2:$A$2000,1,),"")&lt;&gt;""</f>
        <v>1</v>
      </c>
      <c r="E1245"/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3628</v>
      </c>
      <c r="B1246" t="s">
        <v>3884</v>
      </c>
      <c r="D1246" t="b">
        <f>IFERROR(VLOOKUP(B1246,PatData!$A$2:$A$2000,1,),"")&lt;&gt;""</f>
        <v>1</v>
      </c>
      <c r="E1246"/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3629</v>
      </c>
      <c r="B1247" t="s">
        <v>4310</v>
      </c>
      <c r="D1247" t="b">
        <f>IFERROR(VLOOKUP(B1247,PatData!$A$2:$A$2000,1,),"")&lt;&gt;""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3630</v>
      </c>
      <c r="B1248" t="s">
        <v>4311</v>
      </c>
      <c r="D1248" t="b">
        <f>IFERROR(VLOOKUP(B1248,PatData!$A$2:$A$2000,1,),"")&lt;&gt;""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3631</v>
      </c>
      <c r="B1249" t="s">
        <v>4312</v>
      </c>
      <c r="D1249" t="b">
        <f>IFERROR(VLOOKUP(B1249,PatData!$A$2:$A$2000,1,),"")&lt;&gt;""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3632</v>
      </c>
      <c r="B1250" t="s">
        <v>4313</v>
      </c>
      <c r="D1250" t="b">
        <f>IFERROR(VLOOKUP(B1250,PatData!$A$2:$A$2000,1,),"")&lt;&gt;""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3633</v>
      </c>
      <c r="B1251" t="s">
        <v>4314</v>
      </c>
      <c r="D1251" t="b">
        <f>IFERROR(VLOOKUP(B1251,PatData!$A$2:$A$2000,1,),"")&lt;&gt;""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3634</v>
      </c>
      <c r="B1252" t="s">
        <v>4315</v>
      </c>
      <c r="D1252" t="b">
        <f>IFERROR(VLOOKUP(B1252,PatData!$A$2:$A$2000,1,),"")&lt;&gt;""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3635</v>
      </c>
      <c r="B1253" t="s">
        <v>4316</v>
      </c>
      <c r="D1253" t="b">
        <f>IFERROR(VLOOKUP(B1253,PatData!$A$2:$A$2000,1,),"")&lt;&gt;""</f>
        <v>1</v>
      </c>
      <c r="E1253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3636</v>
      </c>
      <c r="B1254" t="s">
        <v>4317</v>
      </c>
      <c r="D1254" t="b">
        <f>IFERROR(VLOOKUP(B1254,PatData!$A$2:$A$2000,1,),"")&lt;&gt;""</f>
        <v>1</v>
      </c>
      <c r="E1254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3637</v>
      </c>
      <c r="B1255" t="s">
        <v>4318</v>
      </c>
      <c r="D1255" t="b">
        <f>IFERROR(VLOOKUP(B1255,PatData!$A$2:$A$2000,1,),"")&lt;&gt;""</f>
        <v>1</v>
      </c>
      <c r="E1255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3638</v>
      </c>
      <c r="B1256" t="s">
        <v>4319</v>
      </c>
      <c r="D1256" t="b">
        <f>IFERROR(VLOOKUP(B1256,PatData!$A$2:$A$2000,1,),"")&lt;&gt;""</f>
        <v>1</v>
      </c>
      <c r="E1256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3639</v>
      </c>
      <c r="B1257" t="s">
        <v>3885</v>
      </c>
      <c r="D1257" t="b">
        <f>IFERROR(VLOOKUP(B1257,PatData!$A$2:$A$2000,1,),"")&lt;&gt;""</f>
        <v>1</v>
      </c>
      <c r="E1257">
        <v>1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3640</v>
      </c>
      <c r="B1258" t="s">
        <v>3886</v>
      </c>
      <c r="D1258" t="b">
        <f>IFERROR(VLOOKUP(B1258,PatData!$A$2:$A$2000,1,),"")&lt;&gt;""</f>
        <v>1</v>
      </c>
      <c r="E1258">
        <v>1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3641</v>
      </c>
      <c r="B1259" t="s">
        <v>3887</v>
      </c>
      <c r="D1259" t="b">
        <f>IFERROR(VLOOKUP(B1259,PatData!$A$2:$A$2000,1,),"")&lt;&gt;""</f>
        <v>1</v>
      </c>
      <c r="E1259">
        <v>1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3642</v>
      </c>
      <c r="B1260" t="s">
        <v>3888</v>
      </c>
      <c r="D1260" t="b">
        <f>IFERROR(VLOOKUP(B1260,PatData!$A$2:$A$2000,1,),"")&lt;&gt;""</f>
        <v>1</v>
      </c>
      <c r="E1260">
        <v>1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3643</v>
      </c>
      <c r="B1261" t="s">
        <v>3889</v>
      </c>
      <c r="D1261" t="b">
        <f>IFERROR(VLOOKUP(B1261,PatData!$A$2:$A$2000,1,),"")&lt;&gt;""</f>
        <v>1</v>
      </c>
      <c r="E1261">
        <v>1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3644</v>
      </c>
      <c r="B1262" t="s">
        <v>3890</v>
      </c>
      <c r="D1262" t="b">
        <f>IFERROR(VLOOKUP(B1262,PatData!$A$2:$A$2000,1,),"")&lt;&gt;""</f>
        <v>1</v>
      </c>
      <c r="E1262">
        <v>1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3645</v>
      </c>
      <c r="B1263" t="s">
        <v>3891</v>
      </c>
      <c r="D1263" t="b">
        <f>IFERROR(VLOOKUP(B1263,PatData!$A$2:$A$2000,1,),"")&lt;&gt;""</f>
        <v>1</v>
      </c>
      <c r="E1263">
        <v>1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3646</v>
      </c>
      <c r="B1264" t="s">
        <v>3892</v>
      </c>
      <c r="D1264" t="b">
        <f>IFERROR(VLOOKUP(B1264,PatData!$A$2:$A$2000,1,),"")&lt;&gt;""</f>
        <v>1</v>
      </c>
      <c r="E1264">
        <v>1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3647</v>
      </c>
      <c r="B1265" t="s">
        <v>3893</v>
      </c>
      <c r="D1265" t="b">
        <f>IFERROR(VLOOKUP(B1265,PatData!$A$2:$A$2000,1,),"")&lt;&gt;""</f>
        <v>1</v>
      </c>
      <c r="E1265">
        <v>1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3648</v>
      </c>
      <c r="B1266" t="s">
        <v>3894</v>
      </c>
      <c r="D1266" t="b">
        <f>IFERROR(VLOOKUP(B1266,PatData!$A$2:$A$2000,1,),"")&lt;&gt;""</f>
        <v>1</v>
      </c>
      <c r="E1266">
        <v>1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3649</v>
      </c>
      <c r="B1267" t="s">
        <v>3895</v>
      </c>
      <c r="D1267" t="b">
        <f>IFERROR(VLOOKUP(B1267,PatData!$A$2:$A$2000,1,),"")&lt;&gt;""</f>
        <v>1</v>
      </c>
      <c r="E1267">
        <v>1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3650</v>
      </c>
      <c r="B1268" t="s">
        <v>3896</v>
      </c>
      <c r="D1268" t="b">
        <f>IFERROR(VLOOKUP(B1268,PatData!$A$2:$A$2000,1,),"")&lt;&gt;""</f>
        <v>1</v>
      </c>
      <c r="E1268">
        <v>1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3651</v>
      </c>
      <c r="B1269" t="s">
        <v>4320</v>
      </c>
      <c r="D1269" t="b">
        <f>IFERROR(VLOOKUP(B1269,PatData!$A$2:$A$2000,1,),"")&lt;&gt;""</f>
        <v>1</v>
      </c>
      <c r="E1269">
        <v>1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3652</v>
      </c>
      <c r="B1270" t="s">
        <v>3897</v>
      </c>
      <c r="D1270" t="b">
        <f>IFERROR(VLOOKUP(B1270,PatData!$A$2:$A$2000,1,),"")&lt;&gt;""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3653</v>
      </c>
      <c r="B1271" t="s">
        <v>3898</v>
      </c>
      <c r="D1271" t="b">
        <f>IFERROR(VLOOKUP(B1271,PatData!$A$2:$A$2000,1,),"")&lt;&gt;""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3654</v>
      </c>
      <c r="B1272" t="s">
        <v>3899</v>
      </c>
      <c r="D1272" t="b">
        <f>IFERROR(VLOOKUP(B1272,PatData!$A$2:$A$2000,1,),"")&lt;&gt;""</f>
        <v>1</v>
      </c>
      <c r="E1272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3655</v>
      </c>
      <c r="B1273" t="s">
        <v>3900</v>
      </c>
      <c r="D1273" t="b">
        <f>IFERROR(VLOOKUP(B1273,PatData!$A$2:$A$2000,1,),"")&lt;&gt;""</f>
        <v>1</v>
      </c>
      <c r="E1273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3656</v>
      </c>
      <c r="B1274" t="s">
        <v>3901</v>
      </c>
      <c r="D1274" t="b">
        <f>IFERROR(VLOOKUP(B1274,PatData!$A$2:$A$2000,1,),"")&lt;&gt;""</f>
        <v>1</v>
      </c>
      <c r="E1274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3657</v>
      </c>
      <c r="B1275" t="s">
        <v>3902</v>
      </c>
      <c r="D1275" t="b">
        <f>IFERROR(VLOOKUP(B1275,PatData!$A$2:$A$2000,1,),"")&lt;&gt;""</f>
        <v>1</v>
      </c>
      <c r="E1275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3658</v>
      </c>
      <c r="B1276" t="s">
        <v>3903</v>
      </c>
      <c r="D1276" t="b">
        <f>IFERROR(VLOOKUP(B1276,PatData!$A$2:$A$2000,1,),"")&lt;&gt;""</f>
        <v>1</v>
      </c>
      <c r="E1276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3659</v>
      </c>
      <c r="B1277" t="s">
        <v>3904</v>
      </c>
      <c r="D1277" t="b">
        <f>IFERROR(VLOOKUP(B1277,PatData!$A$2:$A$2000,1,),"")&lt;&gt;""</f>
        <v>1</v>
      </c>
      <c r="E1277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3660</v>
      </c>
      <c r="B1278" t="s">
        <v>3905</v>
      </c>
      <c r="D1278" t="b">
        <f>IFERROR(VLOOKUP(B1278,PatData!$A$2:$A$2000,1,),"")&lt;&gt;""</f>
        <v>1</v>
      </c>
      <c r="E1278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3661</v>
      </c>
      <c r="B1279" t="s">
        <v>3906</v>
      </c>
      <c r="D1279" t="b">
        <f>IFERROR(VLOOKUP(B1279,PatData!$A$2:$A$2000,1,),"")&lt;&gt;""</f>
        <v>1</v>
      </c>
      <c r="E1279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3662</v>
      </c>
      <c r="B1280" t="s">
        <v>3907</v>
      </c>
      <c r="D1280" t="b">
        <f>IFERROR(VLOOKUP(B1280,PatData!$A$2:$A$2000,1,),"")&lt;&gt;""</f>
        <v>1</v>
      </c>
      <c r="E1280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3663</v>
      </c>
      <c r="B1281" t="s">
        <v>3908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3664</v>
      </c>
      <c r="B1282" t="s">
        <v>4321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3665</v>
      </c>
      <c r="B1283" t="s">
        <v>3909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3666</v>
      </c>
      <c r="B1284" t="s">
        <v>3910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3667</v>
      </c>
      <c r="B1285" t="s">
        <v>3911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3668</v>
      </c>
      <c r="B1286" t="s">
        <v>3912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3669</v>
      </c>
      <c r="B1287" t="s">
        <v>3913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3670</v>
      </c>
      <c r="B1288" t="s">
        <v>3914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3671</v>
      </c>
      <c r="B1289" t="s">
        <v>3915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3672</v>
      </c>
      <c r="B1290" t="s">
        <v>3916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3673</v>
      </c>
      <c r="B1291" t="s">
        <v>3917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3674</v>
      </c>
      <c r="B1292" t="s">
        <v>3918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3675</v>
      </c>
      <c r="B1293" t="s">
        <v>3919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3676</v>
      </c>
      <c r="B1294" t="s">
        <v>3920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3677</v>
      </c>
      <c r="B1295" t="s">
        <v>3921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3678</v>
      </c>
      <c r="B1296" t="s">
        <v>3922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3679</v>
      </c>
      <c r="B1297" t="s">
        <v>4464</v>
      </c>
      <c r="D1297" t="b">
        <f>IFERROR(VLOOKUP(B1297,PatData!$A$2:$A$2000,1,),"")&lt;&gt;""</f>
        <v>1</v>
      </c>
      <c r="E1297">
        <v>2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3680</v>
      </c>
      <c r="B1298" t="s">
        <v>3923</v>
      </c>
      <c r="D1298" t="b">
        <f>IFERROR(VLOOKUP(B1298,PatData!$A$2:$A$2000,1,),"")&lt;&gt;""</f>
        <v>1</v>
      </c>
      <c r="E1298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3681</v>
      </c>
      <c r="B1299" t="s">
        <v>3924</v>
      </c>
      <c r="D1299" t="b">
        <f>IFERROR(VLOOKUP(B1299,PatData!$A$2:$A$2000,1,),"")&lt;&gt;""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3682</v>
      </c>
      <c r="B1300" t="s">
        <v>3925</v>
      </c>
      <c r="D1300" t="b">
        <f>IFERROR(VLOOKUP(B1300,PatData!$A$2:$A$2000,1,),"")&lt;&gt;""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3683</v>
      </c>
      <c r="B1301" t="s">
        <v>3926</v>
      </c>
      <c r="D1301" t="b">
        <f>IFERROR(VLOOKUP(B1301,PatData!$A$2:$A$2000,1,),"")&lt;&gt;""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3684</v>
      </c>
      <c r="B1302" t="s">
        <v>3927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3685</v>
      </c>
      <c r="B1303" t="s">
        <v>3928</v>
      </c>
      <c r="D1303" t="b">
        <f>IFERROR(VLOOKUP(B1303,PatData!$A$2:$A$2000,1,),"")&lt;&gt;""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3686</v>
      </c>
      <c r="B1304" t="s">
        <v>3929</v>
      </c>
      <c r="D1304" t="b">
        <f>IFERROR(VLOOKUP(B1304,PatData!$A$2:$A$2000,1,),"")&lt;&gt;""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4117</v>
      </c>
      <c r="B1305" t="s">
        <v>3930</v>
      </c>
      <c r="D1305" t="b">
        <f>IFERROR(VLOOKUP(B1305,PatData!$A$2:$A$2000,1,),"")&lt;&gt;""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4118</v>
      </c>
      <c r="B1306" t="s">
        <v>3931</v>
      </c>
      <c r="D1306" t="b">
        <f>IFERROR(VLOOKUP(B1306,PatData!$A$2:$A$2000,1,),"")&lt;&gt;""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3687</v>
      </c>
      <c r="B1307" t="s">
        <v>3932</v>
      </c>
      <c r="D1307" t="b">
        <f>IFERROR(VLOOKUP(B1307,PatData!$A$2:$A$2000,1,),"")&lt;&gt;""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3688</v>
      </c>
      <c r="B1308" t="s">
        <v>3933</v>
      </c>
      <c r="D1308" t="b">
        <f>IFERROR(VLOOKUP(B1308,PatData!$A$2:$A$2000,1,),"")&lt;&gt;""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3689</v>
      </c>
      <c r="B1309" t="s">
        <v>3934</v>
      </c>
      <c r="D1309" t="b">
        <f>IFERROR(VLOOKUP(B1309,PatData!$A$2:$A$2000,1,),"")&lt;&gt;""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3690</v>
      </c>
      <c r="B1310" t="s">
        <v>3935</v>
      </c>
      <c r="D1310" t="b">
        <f>IFERROR(VLOOKUP(B1310,PatData!$A$2:$A$2000,1,),"")&lt;&gt;""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3691</v>
      </c>
      <c r="B1311" t="s">
        <v>3936</v>
      </c>
      <c r="D1311" t="b">
        <f>IFERROR(VLOOKUP(B1311,PatData!$A$2:$A$2000,1,),"")&lt;&gt;""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3692</v>
      </c>
      <c r="B1312" t="s">
        <v>3937</v>
      </c>
      <c r="D1312" t="b">
        <f>IFERROR(VLOOKUP(B1312,PatData!$A$2:$A$2000,1,),"")&lt;&gt;""</f>
        <v>1</v>
      </c>
      <c r="E1312">
        <v>1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3693</v>
      </c>
      <c r="B1313" t="s">
        <v>3938</v>
      </c>
      <c r="D1313" t="b">
        <f>IFERROR(VLOOKUP(B1313,PatData!$A$2:$A$2000,1,),"")&lt;&gt;""</f>
        <v>1</v>
      </c>
      <c r="E1313">
        <v>1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3694</v>
      </c>
      <c r="B1314" t="s">
        <v>3939</v>
      </c>
      <c r="D1314" t="b">
        <f>IFERROR(VLOOKUP(B1314,PatData!$A$2:$A$2000,1,),"")&lt;&gt;""</f>
        <v>1</v>
      </c>
      <c r="E1314">
        <v>1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3695</v>
      </c>
      <c r="B1315" t="s">
        <v>3940</v>
      </c>
      <c r="D1315" t="b">
        <f>IFERROR(VLOOKUP(B1315,PatData!$A$2:$A$2000,1,),"")&lt;&gt;""</f>
        <v>1</v>
      </c>
      <c r="E1315">
        <v>1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3696</v>
      </c>
      <c r="B1316" t="s">
        <v>3941</v>
      </c>
      <c r="D1316" t="b">
        <f>IFERROR(VLOOKUP(B1316,PatData!$A$2:$A$2000,1,),"")&lt;&gt;""</f>
        <v>1</v>
      </c>
      <c r="E1316">
        <v>1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3697</v>
      </c>
      <c r="B1317" t="s">
        <v>3942</v>
      </c>
      <c r="D1317" t="b">
        <f>IFERROR(VLOOKUP(B1317,PatData!$A$2:$A$2000,1,),"")&lt;&gt;""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3698</v>
      </c>
      <c r="B1318" t="s">
        <v>3943</v>
      </c>
      <c r="D1318" t="b">
        <f>IFERROR(VLOOKUP(B1318,PatData!$A$2:$A$2000,1,),"")&lt;&gt;""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3699</v>
      </c>
      <c r="B1319" t="s">
        <v>3944</v>
      </c>
      <c r="D1319" t="b">
        <f>IFERROR(VLOOKUP(B1319,PatData!$A$2:$A$2000,1,),"")&lt;&gt;""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3700</v>
      </c>
      <c r="B1320" t="s">
        <v>3945</v>
      </c>
      <c r="D1320" t="b">
        <f>IFERROR(VLOOKUP(B1320,PatData!$A$2:$A$2000,1,),"")&lt;&gt;""</f>
        <v>1</v>
      </c>
      <c r="E1320">
        <v>5000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3701</v>
      </c>
      <c r="B1321" t="s">
        <v>3946</v>
      </c>
      <c r="D1321" t="b">
        <f>IFERROR(VLOOKUP(B1321,PatData!$A$2:$A$2000,1,),"")&lt;&gt;""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3702</v>
      </c>
      <c r="B1322" t="s">
        <v>3947</v>
      </c>
      <c r="D1322" t="b">
        <f>IFERROR(VLOOKUP(B1322,PatData!$A$2:$A$2000,1,),"")&lt;&gt;""</f>
        <v>1</v>
      </c>
      <c r="E1322">
        <v>2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3703</v>
      </c>
      <c r="B1323" t="s">
        <v>3948</v>
      </c>
      <c r="D1323" t="b">
        <f>IFERROR(VLOOKUP(B1323,PatData!$A$2:$A$2000,1,),"")&lt;&gt;""</f>
        <v>1</v>
      </c>
      <c r="E1323">
        <v>2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3704</v>
      </c>
      <c r="B1324" t="s">
        <v>3949</v>
      </c>
      <c r="D1324" t="b">
        <f>IFERROR(VLOOKUP(B1324,PatData!$A$2:$A$2000,1,),"")&lt;&gt;""</f>
        <v>1</v>
      </c>
      <c r="E1324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3705</v>
      </c>
      <c r="B1325" t="s">
        <v>3950</v>
      </c>
      <c r="D1325" t="b">
        <f>IFERROR(VLOOKUP(B1325,PatData!$A$2:$A$2000,1,),"")&lt;&gt;""</f>
        <v>1</v>
      </c>
      <c r="E1325">
        <v>5000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3706</v>
      </c>
      <c r="B1326" t="s">
        <v>3951</v>
      </c>
      <c r="D1326" t="b">
        <f>IFERROR(VLOOKUP(B1326,PatData!$A$2:$A$2000,1,),"")&lt;&gt;""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3707</v>
      </c>
      <c r="B1327" t="s">
        <v>3952</v>
      </c>
      <c r="D1327" t="b">
        <f>IFERROR(VLOOKUP(B1327,PatData!$A$2:$A$2000,1,),"")&lt;&gt;""</f>
        <v>1</v>
      </c>
      <c r="E1327">
        <v>5000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3708</v>
      </c>
      <c r="B1328" t="s">
        <v>3953</v>
      </c>
      <c r="D1328" t="b">
        <f>IFERROR(VLOOKUP(B1328,PatData!$A$2:$A$2000,1,),"")&lt;&gt;""</f>
        <v>1</v>
      </c>
      <c r="E1328">
        <v>5000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4322</v>
      </c>
      <c r="B1329" t="s">
        <v>4689</v>
      </c>
      <c r="D1329" t="b">
        <f>IFERROR(VLOOKUP(B1329,PatData!$A$2:$A$2000,1,),"")&lt;&gt;""</f>
        <v>1</v>
      </c>
      <c r="E1329">
        <v>5000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4323</v>
      </c>
      <c r="B1330" t="s">
        <v>3955</v>
      </c>
      <c r="D1330" t="b">
        <f>IFERROR(VLOOKUP(B1330,PatData!$A$2:$A$2000,1,),"")&lt;&gt;""</f>
        <v>1</v>
      </c>
      <c r="E1330">
        <v>5000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4324</v>
      </c>
      <c r="B1331" t="s">
        <v>3956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4325</v>
      </c>
      <c r="B1332" t="s">
        <v>3957</v>
      </c>
      <c r="D1332" t="b">
        <f>IFERROR(VLOOKUP(B1332,PatData!$A$2:$A$2000,1,),"")&lt;&gt;""</f>
        <v>1</v>
      </c>
      <c r="E1332">
        <v>5000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4326</v>
      </c>
      <c r="B1333" t="s">
        <v>4690</v>
      </c>
      <c r="D1333" t="b">
        <f>IFERROR(VLOOKUP(B1333,PatData!$A$2:$A$2000,1,),"")&lt;&gt;""</f>
        <v>1</v>
      </c>
      <c r="E1333">
        <v>5000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4459</v>
      </c>
      <c r="B1334" t="s">
        <v>3959</v>
      </c>
      <c r="D1334" t="b">
        <f>IFERROR(VLOOKUP(B1334,PatData!$A$2:$A$2000,1,),"")&lt;&gt;""</f>
        <v>1</v>
      </c>
      <c r="E1334">
        <v>5000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1225</v>
      </c>
      <c r="B1335" t="s">
        <v>2178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1236</v>
      </c>
      <c r="B1336" t="s">
        <v>2179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1247</v>
      </c>
      <c r="B1337" t="s">
        <v>2180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1250</v>
      </c>
      <c r="B1338" t="s">
        <v>2181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1251</v>
      </c>
      <c r="B1339" t="s">
        <v>2182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1252</v>
      </c>
      <c r="B1340" t="s">
        <v>2183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1253</v>
      </c>
      <c r="B1341" t="s">
        <v>2184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1254</v>
      </c>
      <c r="B1342" t="s">
        <v>2185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1255</v>
      </c>
      <c r="B1343" t="s">
        <v>2186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1226</v>
      </c>
      <c r="B1344" t="s">
        <v>2187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1227</v>
      </c>
      <c r="B1345" t="s">
        <v>2188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1228</v>
      </c>
      <c r="B1346" t="s">
        <v>2189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1229</v>
      </c>
      <c r="B1347" t="s">
        <v>2190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1230</v>
      </c>
      <c r="B1348" t="s">
        <v>2191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1231</v>
      </c>
      <c r="B1349" t="s">
        <v>2192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1232</v>
      </c>
      <c r="B1350" t="s">
        <v>2193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1233</v>
      </c>
      <c r="B1351" t="s">
        <v>2194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1234</v>
      </c>
      <c r="B1352" t="s">
        <v>2195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1235</v>
      </c>
      <c r="B1353" t="s">
        <v>2196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1237</v>
      </c>
      <c r="B1354" t="s">
        <v>2197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1238</v>
      </c>
      <c r="B1355" t="s">
        <v>2198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1239</v>
      </c>
      <c r="B1356" t="s">
        <v>2199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1240</v>
      </c>
      <c r="B1357" t="s">
        <v>2200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1241</v>
      </c>
      <c r="B1358" t="s">
        <v>2201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1242</v>
      </c>
      <c r="B1359" t="s">
        <v>2202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1243</v>
      </c>
      <c r="B1360" t="s">
        <v>2203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1244</v>
      </c>
      <c r="B1361" t="s">
        <v>2204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1245</v>
      </c>
      <c r="B1362" t="s">
        <v>2205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1246</v>
      </c>
      <c r="B1363" t="s">
        <v>2206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1248</v>
      </c>
      <c r="B1364" t="s">
        <v>2207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1249</v>
      </c>
      <c r="B1365" t="s">
        <v>2208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1256</v>
      </c>
      <c r="B1366" t="s">
        <v>2209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1267</v>
      </c>
      <c r="B1367" t="s">
        <v>2210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1278</v>
      </c>
      <c r="B1368" t="s">
        <v>2211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1281</v>
      </c>
      <c r="B1369" t="s">
        <v>2212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1282</v>
      </c>
      <c r="B1370" t="s">
        <v>2213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1283</v>
      </c>
      <c r="B1371" t="s">
        <v>2214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1284</v>
      </c>
      <c r="B1372" t="s">
        <v>2215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1285</v>
      </c>
      <c r="B1373" t="s">
        <v>2216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1286</v>
      </c>
      <c r="B1374" t="s">
        <v>2217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1257</v>
      </c>
      <c r="B1375" t="s">
        <v>2218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1258</v>
      </c>
      <c r="B1376" t="s">
        <v>2219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1259</v>
      </c>
      <c r="B1377" t="s">
        <v>2220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1260</v>
      </c>
      <c r="B1378" t="s">
        <v>2221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1261</v>
      </c>
      <c r="B1379" t="s">
        <v>2222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1262</v>
      </c>
      <c r="B1380" t="s">
        <v>2223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1263</v>
      </c>
      <c r="B1381" t="s">
        <v>2224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1264</v>
      </c>
      <c r="B1382" t="s">
        <v>2225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1265</v>
      </c>
      <c r="B1383" t="s">
        <v>2226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1266</v>
      </c>
      <c r="B1384" t="s">
        <v>2227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1268</v>
      </c>
      <c r="B1385" t="s">
        <v>2228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1269</v>
      </c>
      <c r="B1386" t="s">
        <v>2229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1270</v>
      </c>
      <c r="B1387" t="s">
        <v>2230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1271</v>
      </c>
      <c r="B1388" t="s">
        <v>2231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1272</v>
      </c>
      <c r="B1389" t="s">
        <v>2232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1273</v>
      </c>
      <c r="B1390" t="s">
        <v>2233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1274</v>
      </c>
      <c r="B1391" t="s">
        <v>2234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1275</v>
      </c>
      <c r="B1392" t="s">
        <v>2235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1276</v>
      </c>
      <c r="B1393" t="s">
        <v>2236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1277</v>
      </c>
      <c r="B1394" t="s">
        <v>2237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1279</v>
      </c>
      <c r="B1395" t="s">
        <v>2238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1280</v>
      </c>
      <c r="B1396" t="s">
        <v>2239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1287</v>
      </c>
      <c r="B1397" t="s">
        <v>2240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1298</v>
      </c>
      <c r="B1398" t="s">
        <v>2241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1309</v>
      </c>
      <c r="B1399" t="s">
        <v>2242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1312</v>
      </c>
      <c r="B1400" t="s">
        <v>2243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1313</v>
      </c>
      <c r="B1401" t="s">
        <v>2244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1314</v>
      </c>
      <c r="B1402" t="s">
        <v>2245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1315</v>
      </c>
      <c r="B1403" t="s">
        <v>2246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1316</v>
      </c>
      <c r="B1404" t="s">
        <v>2247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1317</v>
      </c>
      <c r="B1405" t="s">
        <v>2248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1288</v>
      </c>
      <c r="B1406" t="s">
        <v>2249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1289</v>
      </c>
      <c r="B1407" t="s">
        <v>2250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1290</v>
      </c>
      <c r="B1408" t="s">
        <v>2251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1291</v>
      </c>
      <c r="B1409" t="s">
        <v>2252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1292</v>
      </c>
      <c r="B1410" t="s">
        <v>2253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1293</v>
      </c>
      <c r="B1411" t="s">
        <v>2254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1294</v>
      </c>
      <c r="B1412" t="s">
        <v>2255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1295</v>
      </c>
      <c r="B1413" t="s">
        <v>2256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1296</v>
      </c>
      <c r="B1414" t="s">
        <v>2257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1297</v>
      </c>
      <c r="B1415" t="s">
        <v>2258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1299</v>
      </c>
      <c r="B1416" t="s">
        <v>2259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1300</v>
      </c>
      <c r="B1417" t="s">
        <v>2260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1301</v>
      </c>
      <c r="B1418" t="s">
        <v>2261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1302</v>
      </c>
      <c r="B1419" t="s">
        <v>2262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1303</v>
      </c>
      <c r="B1420" t="s">
        <v>2263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1304</v>
      </c>
      <c r="B1421" t="s">
        <v>2264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1305</v>
      </c>
      <c r="B1422" t="s">
        <v>2265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1306</v>
      </c>
      <c r="B1423" t="s">
        <v>2266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1307</v>
      </c>
      <c r="B1424" t="s">
        <v>2267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1308</v>
      </c>
      <c r="B1425" t="s">
        <v>2268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1310</v>
      </c>
      <c r="B1426" t="s">
        <v>2269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1311</v>
      </c>
      <c r="B1427" t="s">
        <v>2270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1318</v>
      </c>
      <c r="B1428" t="s">
        <v>2271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1329</v>
      </c>
      <c r="B1429" t="s">
        <v>2272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1340</v>
      </c>
      <c r="B1430" t="s">
        <v>2273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1343</v>
      </c>
      <c r="B1431" t="s">
        <v>2274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1344</v>
      </c>
      <c r="B1432" t="s">
        <v>2275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1345</v>
      </c>
      <c r="B1433" t="s">
        <v>2276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1346</v>
      </c>
      <c r="B1434" t="s">
        <v>2277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1347</v>
      </c>
      <c r="B1435" t="s">
        <v>2278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1348</v>
      </c>
      <c r="B1436" t="s">
        <v>2279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1319</v>
      </c>
      <c r="B1437" t="s">
        <v>2280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1320</v>
      </c>
      <c r="B1438" t="s">
        <v>2281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1321</v>
      </c>
      <c r="B1439" t="s">
        <v>2282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1322</v>
      </c>
      <c r="B1440" t="s">
        <v>2283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1323</v>
      </c>
      <c r="B1441" t="s">
        <v>2284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1324</v>
      </c>
      <c r="B1442" t="s">
        <v>2285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1325</v>
      </c>
      <c r="B1443" t="s">
        <v>2286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1326</v>
      </c>
      <c r="B1444" t="s">
        <v>2287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1327</v>
      </c>
      <c r="B1445" t="s">
        <v>2288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1328</v>
      </c>
      <c r="B1446" t="s">
        <v>2289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1330</v>
      </c>
      <c r="B1447" t="s">
        <v>2290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1331</v>
      </c>
      <c r="B1448" t="s">
        <v>2291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1332</v>
      </c>
      <c r="B1449" t="s">
        <v>2292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1333</v>
      </c>
      <c r="B1450" t="s">
        <v>2293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1334</v>
      </c>
      <c r="B1451" t="s">
        <v>2294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1335</v>
      </c>
      <c r="B1452" t="s">
        <v>2295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1336</v>
      </c>
      <c r="B1453" t="s">
        <v>2296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1337</v>
      </c>
      <c r="B1454" t="s">
        <v>2297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1338</v>
      </c>
      <c r="B1455" t="s">
        <v>2298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1339</v>
      </c>
      <c r="B1456" t="s">
        <v>2299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1341</v>
      </c>
      <c r="B1457" t="s">
        <v>2300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1342</v>
      </c>
      <c r="B1458" t="s">
        <v>2301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1349</v>
      </c>
      <c r="B1459" t="s">
        <v>2302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1360</v>
      </c>
      <c r="B1460" t="s">
        <v>2303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1371</v>
      </c>
      <c r="B1461" t="s">
        <v>2304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1374</v>
      </c>
      <c r="B1462" t="s">
        <v>2305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1375</v>
      </c>
      <c r="B1463" t="s">
        <v>2306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1376</v>
      </c>
      <c r="B1464" t="s">
        <v>2307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1377</v>
      </c>
      <c r="B1465" t="s">
        <v>2308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1378</v>
      </c>
      <c r="B1466" t="s">
        <v>2309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1379</v>
      </c>
      <c r="B1467" t="s">
        <v>2310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1350</v>
      </c>
      <c r="B1468" t="s">
        <v>2311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1351</v>
      </c>
      <c r="B1469" t="s">
        <v>2312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1352</v>
      </c>
      <c r="B1470" t="s">
        <v>2313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1353</v>
      </c>
      <c r="B1471" t="s">
        <v>2314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1354</v>
      </c>
      <c r="B1472" t="s">
        <v>2315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1355</v>
      </c>
      <c r="B1473" t="s">
        <v>2316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1356</v>
      </c>
      <c r="B1474" t="s">
        <v>2317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1357</v>
      </c>
      <c r="B1475" t="s">
        <v>2318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1358</v>
      </c>
      <c r="B1476" t="s">
        <v>2319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1359</v>
      </c>
      <c r="B1477" t="s">
        <v>2320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1361</v>
      </c>
      <c r="B1478" t="s">
        <v>2321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1362</v>
      </c>
      <c r="B1479" t="s">
        <v>2322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1363</v>
      </c>
      <c r="B1480" t="s">
        <v>2323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1364</v>
      </c>
      <c r="B1481" t="s">
        <v>2324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1365</v>
      </c>
      <c r="B1482" t="s">
        <v>2325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1366</v>
      </c>
      <c r="B1483" t="s">
        <v>2326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1367</v>
      </c>
      <c r="B1484" t="s">
        <v>2327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1368</v>
      </c>
      <c r="B1485" t="s">
        <v>2328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1369</v>
      </c>
      <c r="B1486" t="s">
        <v>2329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1370</v>
      </c>
      <c r="B1487" t="s">
        <v>2330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1372</v>
      </c>
      <c r="B1488" t="s">
        <v>2331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1373</v>
      </c>
      <c r="B1489" t="s">
        <v>2332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1380</v>
      </c>
      <c r="B1490" t="s">
        <v>2333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1391</v>
      </c>
      <c r="B1491" t="s">
        <v>2334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1402</v>
      </c>
      <c r="B1492" t="s">
        <v>2335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1405</v>
      </c>
      <c r="B1493" t="s">
        <v>2336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1406</v>
      </c>
      <c r="B1494" t="s">
        <v>2337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1407</v>
      </c>
      <c r="B1495" t="s">
        <v>2338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1408</v>
      </c>
      <c r="B1496" t="s">
        <v>2339</v>
      </c>
      <c r="D1496" t="b">
        <f>IFERROR(VLOOKUP(B1496,PatData!$A$2:$A$2000,1,),"")&lt;&gt;""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1409</v>
      </c>
      <c r="B1497" t="s">
        <v>2340</v>
      </c>
      <c r="D1497" t="b">
        <f>IFERROR(VLOOKUP(B1497,PatData!$A$2:$A$2000,1,),"")&lt;&gt;""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1410</v>
      </c>
      <c r="B1498" t="s">
        <v>2341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1381</v>
      </c>
      <c r="B1499" t="s">
        <v>2342</v>
      </c>
      <c r="D1499" t="b">
        <f>IFERROR(VLOOKUP(B1499,PatData!$A$2:$A$2000,1,),"")&lt;&gt;""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1382</v>
      </c>
      <c r="B1500" t="s">
        <v>2343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1383</v>
      </c>
      <c r="B1501" t="s">
        <v>2344</v>
      </c>
      <c r="D1501" t="b">
        <f>IFERROR(VLOOKUP(B1501,PatData!$A$2:$A$2000,1,),"")&lt;&gt;""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1384</v>
      </c>
      <c r="B1502" t="s">
        <v>2345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1385</v>
      </c>
      <c r="B1503" t="s">
        <v>2346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1386</v>
      </c>
      <c r="B1504" t="s">
        <v>2347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1387</v>
      </c>
      <c r="B1505" t="s">
        <v>2348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1388</v>
      </c>
      <c r="B1506" t="s">
        <v>2349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1389</v>
      </c>
      <c r="B1507" t="s">
        <v>2350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1390</v>
      </c>
      <c r="B1508" t="s">
        <v>2351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1392</v>
      </c>
      <c r="B1509" t="s">
        <v>2352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1393</v>
      </c>
      <c r="B1510" t="s">
        <v>2353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1394</v>
      </c>
      <c r="B1511" t="s">
        <v>2354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1395</v>
      </c>
      <c r="B1512" t="s">
        <v>2355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1396</v>
      </c>
      <c r="B1513" t="s">
        <v>2356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1397</v>
      </c>
      <c r="B1514" t="s">
        <v>2357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1398</v>
      </c>
      <c r="B1515" t="s">
        <v>2358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1399</v>
      </c>
      <c r="B1516" t="s">
        <v>2359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1400</v>
      </c>
      <c r="B1517" t="s">
        <v>2360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1401</v>
      </c>
      <c r="B1518" t="s">
        <v>2361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1403</v>
      </c>
      <c r="B1519" t="s">
        <v>2362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1404</v>
      </c>
      <c r="B1520" t="s">
        <v>2363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1411</v>
      </c>
      <c r="B1521" t="s">
        <v>2364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1422</v>
      </c>
      <c r="B1522" t="s">
        <v>2365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1433</v>
      </c>
      <c r="B1523" t="s">
        <v>2366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1436</v>
      </c>
      <c r="B1524" t="s">
        <v>2367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1437</v>
      </c>
      <c r="B1525" t="s">
        <v>2368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1438</v>
      </c>
      <c r="B1526" t="s">
        <v>2369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1439</v>
      </c>
      <c r="B1527" t="s">
        <v>2370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1440</v>
      </c>
      <c r="B1528" t="s">
        <v>2371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1441</v>
      </c>
      <c r="B1529" t="s">
        <v>2372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1412</v>
      </c>
      <c r="B1530" t="s">
        <v>2373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1413</v>
      </c>
      <c r="B1531" t="s">
        <v>2374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1414</v>
      </c>
      <c r="B1532" t="s">
        <v>2375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1415</v>
      </c>
      <c r="B1533" t="s">
        <v>2376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1416</v>
      </c>
      <c r="B1534" t="s">
        <v>2377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1417</v>
      </c>
      <c r="B1535" t="s">
        <v>2378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1418</v>
      </c>
      <c r="B1536" t="s">
        <v>2379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1419</v>
      </c>
      <c r="B1537" t="s">
        <v>2380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1420</v>
      </c>
      <c r="B1538" t="s">
        <v>2381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1421</v>
      </c>
      <c r="B1539" t="s">
        <v>2382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1423</v>
      </c>
      <c r="B1540" t="s">
        <v>2383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1424</v>
      </c>
      <c r="B1541" t="s">
        <v>2384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1425</v>
      </c>
      <c r="B1542" t="s">
        <v>2385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1426</v>
      </c>
      <c r="B1543" t="s">
        <v>2386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1427</v>
      </c>
      <c r="B1544" t="s">
        <v>2387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1428</v>
      </c>
      <c r="B1545" t="s">
        <v>2388</v>
      </c>
      <c r="D1545" t="b">
        <f>IFERROR(VLOOKUP(B1545,PatData!$A$2:$A$2000,1,),"")&lt;&gt;""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1429</v>
      </c>
      <c r="B1546" t="s">
        <v>2389</v>
      </c>
      <c r="D1546" t="b">
        <f>IFERROR(VLOOKUP(B1546,PatData!$A$2:$A$2000,1,),"")&lt;&gt;""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1430</v>
      </c>
      <c r="B1547" t="s">
        <v>2390</v>
      </c>
      <c r="D1547" t="b">
        <f>IFERROR(VLOOKUP(B1547,PatData!$A$2:$A$2000,1,),"")&lt;&gt;""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1431</v>
      </c>
      <c r="B1548" t="s">
        <v>2391</v>
      </c>
      <c r="D1548" t="b">
        <f>IFERROR(VLOOKUP(B1548,PatData!$A$2:$A$2000,1,),"")&lt;&gt;""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1432</v>
      </c>
      <c r="B1549" t="s">
        <v>2392</v>
      </c>
      <c r="D1549" t="b">
        <f>IFERROR(VLOOKUP(B1549,PatData!$A$2:$A$2000,1,),"")&lt;&gt;""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1434</v>
      </c>
      <c r="B1550" t="s">
        <v>2393</v>
      </c>
      <c r="D1550" t="b">
        <f>IFERROR(VLOOKUP(B1550,PatData!$A$2:$A$2000,1,),"")&lt;&gt;""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1435</v>
      </c>
      <c r="B1551" t="s">
        <v>2394</v>
      </c>
      <c r="D1551" t="b">
        <f>IFERROR(VLOOKUP(B1551,PatData!$A$2:$A$2000,1,),"")&lt;&gt;""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1442</v>
      </c>
      <c r="B1552" t="s">
        <v>2395</v>
      </c>
      <c r="D1552" t="b">
        <f>IFERROR(VLOOKUP(B1552,PatData!$A$2:$A$2000,1,),"")&lt;&gt;""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1453</v>
      </c>
      <c r="B1553" t="s">
        <v>2396</v>
      </c>
      <c r="D1553" t="b">
        <f>IFERROR(VLOOKUP(B1553,PatData!$A$2:$A$2000,1,),"")&lt;&gt;""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1464</v>
      </c>
      <c r="B1554" t="s">
        <v>2397</v>
      </c>
      <c r="D1554" t="b">
        <f>IFERROR(VLOOKUP(B1554,PatData!$A$2:$A$2000,1,),"")&lt;&gt;""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1467</v>
      </c>
      <c r="B1555" t="s">
        <v>2398</v>
      </c>
      <c r="D1555" t="b">
        <f>IFERROR(VLOOKUP(B1555,PatData!$A$2:$A$2000,1,),"")&lt;&gt;""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1468</v>
      </c>
      <c r="B1556" t="s">
        <v>2399</v>
      </c>
      <c r="D1556" t="b">
        <f>IFERROR(VLOOKUP(B1556,PatData!$A$2:$A$2000,1,),"")&lt;&gt;""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1469</v>
      </c>
      <c r="B1557" t="s">
        <v>2400</v>
      </c>
      <c r="D1557" t="b">
        <f>IFERROR(VLOOKUP(B1557,PatData!$A$2:$A$2000,1,),"")&lt;&gt;""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1470</v>
      </c>
      <c r="B1558" t="s">
        <v>2401</v>
      </c>
      <c r="D1558" t="b">
        <f>IFERROR(VLOOKUP(B1558,PatData!$A$2:$A$2000,1,),"")&lt;&gt;""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1471</v>
      </c>
      <c r="B1559" t="s">
        <v>2402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1472</v>
      </c>
      <c r="B1560" t="s">
        <v>2403</v>
      </c>
      <c r="D1560" t="b">
        <f>IFERROR(VLOOKUP(B1560,PatData!$A$2:$A$2000,1,),"")&lt;&gt;""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1443</v>
      </c>
      <c r="B1561" t="s">
        <v>2404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1444</v>
      </c>
      <c r="B1562" t="s">
        <v>2405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1445</v>
      </c>
      <c r="B1563" t="s">
        <v>2406</v>
      </c>
      <c r="D1563" t="b">
        <f>IFERROR(VLOOKUP(B1563,PatData!$A$2:$A$2000,1,),"")&lt;&gt;""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1446</v>
      </c>
      <c r="B1564" t="s">
        <v>2407</v>
      </c>
      <c r="D1564" t="b">
        <f>IFERROR(VLOOKUP(B1564,PatData!$A$2:$A$2000,1,),"")&lt;&gt;""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1447</v>
      </c>
      <c r="B1565" t="s">
        <v>2408</v>
      </c>
      <c r="D1565" t="b">
        <f>IFERROR(VLOOKUP(B1565,PatData!$A$2:$A$2000,1,),"")&lt;&gt;""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1448</v>
      </c>
      <c r="B1566" t="s">
        <v>2409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1449</v>
      </c>
      <c r="B1567" t="s">
        <v>2410</v>
      </c>
      <c r="D1567" t="b">
        <f>IFERROR(VLOOKUP(B1567,PatData!$A$2:$A$2000,1,),"")&lt;&gt;""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1450</v>
      </c>
      <c r="B1568" t="s">
        <v>2411</v>
      </c>
      <c r="D1568" t="b">
        <f>IFERROR(VLOOKUP(B1568,PatData!$A$2:$A$2000,1,),"")&lt;&gt;""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1451</v>
      </c>
      <c r="B1569" t="s">
        <v>2412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1452</v>
      </c>
      <c r="B1570" t="s">
        <v>2413</v>
      </c>
      <c r="D1570" t="b">
        <f>IFERROR(VLOOKUP(B1570,PatData!$A$2:$A$2000,1,),"")&lt;&gt;""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1454</v>
      </c>
      <c r="B1571" t="s">
        <v>2414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1455</v>
      </c>
      <c r="B1572" t="s">
        <v>2415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1456</v>
      </c>
      <c r="B1573" t="s">
        <v>2416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1457</v>
      </c>
      <c r="B1574" t="s">
        <v>2417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1458</v>
      </c>
      <c r="B1575" t="s">
        <v>2418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1459</v>
      </c>
      <c r="B1576" t="s">
        <v>2419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1460</v>
      </c>
      <c r="B1577" t="s">
        <v>2420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1461</v>
      </c>
      <c r="B1578" t="s">
        <v>2421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1462</v>
      </c>
      <c r="B1579" t="s">
        <v>2422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1463</v>
      </c>
      <c r="B1580" t="s">
        <v>2423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1465</v>
      </c>
      <c r="B1581" t="s">
        <v>2424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1466</v>
      </c>
      <c r="B1582" t="s">
        <v>2425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1473</v>
      </c>
      <c r="B1583" t="s">
        <v>2426</v>
      </c>
      <c r="D1583" t="b">
        <f>IFERROR(VLOOKUP(B1583,PatData!$A$2:$A$2000,1,),"")&lt;&gt;""</f>
        <v>1</v>
      </c>
      <c r="E1583"/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1474</v>
      </c>
      <c r="B1584" t="s">
        <v>2427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1485</v>
      </c>
      <c r="B1585" t="s">
        <v>2428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1496</v>
      </c>
      <c r="B1586" t="s">
        <v>2429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x14ac:dyDescent="0.2">
      <c r="A1587" t="s">
        <v>1500</v>
      </c>
      <c r="B1587" t="s">
        <v>2430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x14ac:dyDescent="0.2">
      <c r="A1588" t="s">
        <v>1501</v>
      </c>
      <c r="B1588" t="s">
        <v>2431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x14ac:dyDescent="0.2">
      <c r="A1589" t="s">
        <v>1502</v>
      </c>
      <c r="B1589" t="s">
        <v>2432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x14ac:dyDescent="0.2">
      <c r="A1590" t="s">
        <v>1503</v>
      </c>
      <c r="B1590" t="s">
        <v>2433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x14ac:dyDescent="0.2">
      <c r="A1591" t="s">
        <v>1504</v>
      </c>
      <c r="B1591" t="s">
        <v>2434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x14ac:dyDescent="0.2">
      <c r="A1592" t="s">
        <v>1505</v>
      </c>
      <c r="B1592" t="s">
        <v>2435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x14ac:dyDescent="0.2">
      <c r="A1593" t="s">
        <v>1475</v>
      </c>
      <c r="B1593" t="s">
        <v>2436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x14ac:dyDescent="0.2">
      <c r="A1594" t="s">
        <v>1476</v>
      </c>
      <c r="B1594" t="s">
        <v>2437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x14ac:dyDescent="0.2">
      <c r="A1595" t="s">
        <v>1477</v>
      </c>
      <c r="B1595" t="s">
        <v>2438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x14ac:dyDescent="0.2">
      <c r="A1596" t="s">
        <v>1478</v>
      </c>
      <c r="B1596" t="s">
        <v>2439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x14ac:dyDescent="0.2">
      <c r="A1597" t="s">
        <v>1479</v>
      </c>
      <c r="B1597" t="s">
        <v>2440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x14ac:dyDescent="0.2">
      <c r="A1598" t="s">
        <v>1480</v>
      </c>
      <c r="B1598" t="s">
        <v>2441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x14ac:dyDescent="0.2">
      <c r="A1599" t="s">
        <v>1481</v>
      </c>
      <c r="B1599" t="s">
        <v>2442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x14ac:dyDescent="0.2">
      <c r="A1600" t="s">
        <v>1482</v>
      </c>
      <c r="B1600" t="s">
        <v>2443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x14ac:dyDescent="0.2">
      <c r="A1601" t="s">
        <v>1483</v>
      </c>
      <c r="B1601" t="s">
        <v>2444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x14ac:dyDescent="0.2">
      <c r="A1602" t="s">
        <v>1484</v>
      </c>
      <c r="B1602" t="s">
        <v>2445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x14ac:dyDescent="0.2">
      <c r="A1603" t="s">
        <v>1486</v>
      </c>
      <c r="B1603" t="s">
        <v>2446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x14ac:dyDescent="0.2">
      <c r="A1604" t="s">
        <v>1487</v>
      </c>
      <c r="B1604" t="s">
        <v>2447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x14ac:dyDescent="0.2">
      <c r="A1605" t="s">
        <v>1488</v>
      </c>
      <c r="B1605" t="s">
        <v>2448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x14ac:dyDescent="0.2">
      <c r="A1606" t="s">
        <v>1489</v>
      </c>
      <c r="B1606" t="s">
        <v>2449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x14ac:dyDescent="0.2">
      <c r="A1607" t="s">
        <v>1490</v>
      </c>
      <c r="B1607" t="s">
        <v>2450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x14ac:dyDescent="0.2">
      <c r="A1608" t="s">
        <v>1491</v>
      </c>
      <c r="B1608" t="s">
        <v>2451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x14ac:dyDescent="0.2">
      <c r="A1609" t="s">
        <v>1492</v>
      </c>
      <c r="B1609" t="s">
        <v>2452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x14ac:dyDescent="0.2">
      <c r="A1610" t="s">
        <v>1493</v>
      </c>
      <c r="B1610" t="s">
        <v>2453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x14ac:dyDescent="0.2">
      <c r="A1611" t="s">
        <v>1494</v>
      </c>
      <c r="B1611" t="s">
        <v>2454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x14ac:dyDescent="0.2">
      <c r="A1612" t="s">
        <v>1495</v>
      </c>
      <c r="B1612" t="s">
        <v>2455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x14ac:dyDescent="0.2">
      <c r="A1613" t="s">
        <v>1497</v>
      </c>
      <c r="B1613" t="s">
        <v>2456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x14ac:dyDescent="0.2">
      <c r="A1614" t="s">
        <v>1498</v>
      </c>
      <c r="B1614" t="s">
        <v>2457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x14ac:dyDescent="0.2">
      <c r="A1615" t="s">
        <v>1499</v>
      </c>
      <c r="B1615" t="s">
        <v>2458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x14ac:dyDescent="0.2">
      <c r="A1616" t="s">
        <v>3171</v>
      </c>
      <c r="B1616" t="s">
        <v>3168</v>
      </c>
      <c r="D1616" t="b">
        <f>IFERROR(VLOOKUP(B1616,PatData!$A$2:$A$2000,1,),"")&lt;&gt;""</f>
        <v>1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s">
        <v>3167</v>
      </c>
      <c r="B1617" t="s">
        <v>5167</v>
      </c>
      <c r="D1617" t="b">
        <f>IFERROR(VLOOKUP(B1617,PatData!$A$2:$A$2000,1,),"")&lt;&gt;""</f>
        <v>1</v>
      </c>
      <c r="E1617"/>
      <c r="F1617" t="b">
        <v>0</v>
      </c>
      <c r="G1617" t="b">
        <v>1</v>
      </c>
      <c r="H1617" t="b">
        <v>0</v>
      </c>
      <c r="I1617" t="b">
        <v>0</v>
      </c>
    </row>
    <row r="1618" spans="1:9" x14ac:dyDescent="0.2">
      <c r="A1618" t="s">
        <v>3423</v>
      </c>
      <c r="B1618" t="s">
        <v>4120</v>
      </c>
      <c r="D1618" t="b">
        <f>IFERROR(VLOOKUP(B1618,PatData!$A$2:$A$2000,1,),"")&lt;&gt;""</f>
        <v>1</v>
      </c>
      <c r="E1618">
        <v>0</v>
      </c>
      <c r="F1618" t="b">
        <v>0</v>
      </c>
      <c r="G1618" t="b">
        <v>1</v>
      </c>
      <c r="H1618" t="b">
        <v>0</v>
      </c>
      <c r="I1618" t="b">
        <v>0</v>
      </c>
    </row>
    <row r="1619" spans="1:9" x14ac:dyDescent="0.2">
      <c r="A1619" t="s">
        <v>5168</v>
      </c>
      <c r="B1619" t="s">
        <v>4121</v>
      </c>
      <c r="D1619" t="b">
        <f>IFERROR(VLOOKUP(B1619,PatData!$A$2:$A$2000,1,),"")&lt;&gt;""</f>
        <v>1</v>
      </c>
      <c r="E1619">
        <v>0</v>
      </c>
      <c r="F1619" t="b">
        <v>0</v>
      </c>
      <c r="G1619" t="b">
        <v>1</v>
      </c>
      <c r="H1619" t="b">
        <v>0</v>
      </c>
      <c r="I1619" t="b">
        <v>0</v>
      </c>
    </row>
    <row r="1620" spans="1:9" x14ac:dyDescent="0.2">
      <c r="A1620" t="s">
        <v>3169</v>
      </c>
      <c r="B1620" t="s">
        <v>2745</v>
      </c>
      <c r="D1620" t="b">
        <f>IFERROR(VLOOKUP(B1620,PatData!$A$2:$A$2000,1,),"")&lt;&gt;""</f>
        <v>1</v>
      </c>
      <c r="E1620">
        <v>0</v>
      </c>
      <c r="F1620" t="b">
        <v>0</v>
      </c>
      <c r="G1620" t="b">
        <v>1</v>
      </c>
      <c r="H1620" t="b">
        <v>0</v>
      </c>
      <c r="I1620" t="b">
        <v>0</v>
      </c>
    </row>
    <row r="1621" spans="1:9" x14ac:dyDescent="0.2">
      <c r="A1621" t="s">
        <v>3170</v>
      </c>
      <c r="B1621" t="s">
        <v>2746</v>
      </c>
      <c r="D1621" t="b">
        <f>IFERROR(VLOOKUP(B1621,PatData!$A$2:$A$2000,1,),"")&lt;&gt;""</f>
        <v>1</v>
      </c>
      <c r="E1621">
        <v>0</v>
      </c>
      <c r="F1621" t="b">
        <v>0</v>
      </c>
      <c r="G1621" t="b">
        <v>1</v>
      </c>
      <c r="H1621" t="b">
        <v>0</v>
      </c>
      <c r="I1621" t="b">
        <v>0</v>
      </c>
    </row>
    <row r="1622" spans="1:9" x14ac:dyDescent="0.2">
      <c r="A1622" t="s">
        <v>4119</v>
      </c>
      <c r="B1622" t="s">
        <v>2744</v>
      </c>
      <c r="D1622" t="b">
        <f>IFERROR(VLOOKUP(B1622,PatData!$A$2:$A$2000,1,),"")&lt;&gt;""</f>
        <v>1</v>
      </c>
      <c r="E1622">
        <v>1462</v>
      </c>
      <c r="F1622" t="b">
        <v>0</v>
      </c>
      <c r="G1622" t="b">
        <v>1</v>
      </c>
      <c r="H1622" t="b">
        <v>0</v>
      </c>
      <c r="I1622" t="b">
        <v>0</v>
      </c>
    </row>
    <row r="1623" spans="1:9" x14ac:dyDescent="0.2">
      <c r="A1623" t="s">
        <v>3172</v>
      </c>
      <c r="B1623" t="s">
        <v>1638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3173</v>
      </c>
      <c r="B1624" t="s">
        <v>1639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3174</v>
      </c>
      <c r="B1625" t="s">
        <v>1640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3175</v>
      </c>
      <c r="B1626" t="s">
        <v>1641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3176</v>
      </c>
      <c r="B1627" t="s">
        <v>1642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3177</v>
      </c>
      <c r="B1628" t="s">
        <v>1643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3178</v>
      </c>
      <c r="B1629" t="s">
        <v>1644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3179</v>
      </c>
      <c r="B1630" t="s">
        <v>1645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3180</v>
      </c>
      <c r="B1631" t="s">
        <v>1646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3181</v>
      </c>
      <c r="B1632" t="s">
        <v>1647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3182</v>
      </c>
      <c r="B1633" t="s">
        <v>1648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3183</v>
      </c>
      <c r="B1634" t="s">
        <v>1649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3184</v>
      </c>
      <c r="B1635" t="s">
        <v>1650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3185</v>
      </c>
      <c r="B1636" t="s">
        <v>1651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3186</v>
      </c>
      <c r="B1637" t="s">
        <v>1652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3187</v>
      </c>
      <c r="B1638" t="s">
        <v>1653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3188</v>
      </c>
      <c r="B1639" t="s">
        <v>1654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3189</v>
      </c>
      <c r="B1640" t="s">
        <v>1655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3190</v>
      </c>
      <c r="B1641" t="s">
        <v>1656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3191</v>
      </c>
      <c r="B1642" t="s">
        <v>1657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3192</v>
      </c>
      <c r="B1643" t="s">
        <v>1658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3193</v>
      </c>
      <c r="B1644" t="s">
        <v>1659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3194</v>
      </c>
      <c r="B1645" t="s">
        <v>1660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3195</v>
      </c>
      <c r="B1646" t="s">
        <v>1661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3196</v>
      </c>
      <c r="B1647" t="s">
        <v>1662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3197</v>
      </c>
      <c r="B1648" t="s">
        <v>1663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3198</v>
      </c>
      <c r="B1649" t="s">
        <v>1664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3199</v>
      </c>
      <c r="B1650" t="s">
        <v>1665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3200</v>
      </c>
      <c r="B1651" t="s">
        <v>1666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3201</v>
      </c>
      <c r="B1652" t="s">
        <v>1667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3202</v>
      </c>
      <c r="B1653" t="s">
        <v>1668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3203</v>
      </c>
      <c r="B1654" t="s">
        <v>1669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3204</v>
      </c>
      <c r="B1655" t="s">
        <v>1670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3205</v>
      </c>
      <c r="B1656" t="s">
        <v>1671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3206</v>
      </c>
      <c r="B1657" t="s">
        <v>1672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3207</v>
      </c>
      <c r="B1658" t="s">
        <v>1673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3208</v>
      </c>
      <c r="B1659" t="s">
        <v>1674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3209</v>
      </c>
      <c r="B1660" t="s">
        <v>1675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3210</v>
      </c>
      <c r="B1661" t="s">
        <v>1676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3211</v>
      </c>
      <c r="B1662" t="s">
        <v>1677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3212</v>
      </c>
      <c r="B1663" t="s">
        <v>1678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3213</v>
      </c>
      <c r="B1664" t="s">
        <v>1679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3214</v>
      </c>
      <c r="B1665" t="s">
        <v>1680</v>
      </c>
      <c r="D1665" t="b">
        <f>IFERROR(VLOOKUP(B1665,PatData!$A$2:$A$2000,1,),"")&lt;&gt;""</f>
        <v>1</v>
      </c>
      <c r="E1665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3215</v>
      </c>
      <c r="B1666" t="s">
        <v>1681</v>
      </c>
      <c r="D1666" t="b">
        <f>IFERROR(VLOOKUP(B1666,PatData!$A$2:$A$2000,1,),"")&lt;&gt;""</f>
        <v>1</v>
      </c>
      <c r="E1666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3216</v>
      </c>
      <c r="B1667" t="s">
        <v>1682</v>
      </c>
      <c r="D1667" t="b">
        <f>IFERROR(VLOOKUP(B1667,PatData!$A$2:$A$2000,1,),"")&lt;&gt;""</f>
        <v>1</v>
      </c>
      <c r="E1667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3217</v>
      </c>
      <c r="B1668" t="s">
        <v>1683</v>
      </c>
      <c r="D1668" t="b">
        <f>IFERROR(VLOOKUP(B1668,PatData!$A$2:$A$2000,1,),"")&lt;&gt;""</f>
        <v>1</v>
      </c>
      <c r="E1668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3218</v>
      </c>
      <c r="B1669" t="s">
        <v>1684</v>
      </c>
      <c r="D1669" t="b">
        <f>IFERROR(VLOOKUP(B1669,PatData!$A$2:$A$2000,1,),"")&lt;&gt;""</f>
        <v>1</v>
      </c>
      <c r="E1669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3219</v>
      </c>
      <c r="B1670" t="s">
        <v>1685</v>
      </c>
      <c r="D1670" t="b">
        <f>IFERROR(VLOOKUP(B1670,PatData!$A$2:$A$2000,1,),"")&lt;&gt;""</f>
        <v>1</v>
      </c>
      <c r="E1670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3220</v>
      </c>
      <c r="B1671" t="s">
        <v>1686</v>
      </c>
      <c r="D1671" t="b">
        <f>IFERROR(VLOOKUP(B1671,PatData!$A$2:$A$2000,1,),"")&lt;&gt;""</f>
        <v>1</v>
      </c>
      <c r="E1671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3221</v>
      </c>
      <c r="B1672" t="s">
        <v>1687</v>
      </c>
      <c r="D1672" t="b">
        <f>IFERROR(VLOOKUP(B1672,PatData!$A$2:$A$2000,1,),"")&lt;&gt;""</f>
        <v>1</v>
      </c>
      <c r="E1672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3222</v>
      </c>
      <c r="B1673" t="s">
        <v>1688</v>
      </c>
      <c r="D1673" t="b">
        <f>IFERROR(VLOOKUP(B1673,PatData!$A$2:$A$2000,1,),"")&lt;&gt;""</f>
        <v>1</v>
      </c>
      <c r="E1673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3223</v>
      </c>
      <c r="B1674" t="s">
        <v>1689</v>
      </c>
      <c r="D1674" t="b">
        <f>IFERROR(VLOOKUP(B1674,PatData!$A$2:$A$2000,1,),"")&lt;&gt;""</f>
        <v>1</v>
      </c>
      <c r="E1674"/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4494</v>
      </c>
      <c r="B1675" t="s">
        <v>4495</v>
      </c>
      <c r="D1675" t="b">
        <f>IFERROR(VLOOKUP(B1675,PatData!$A$2:$A$2000,1,),"")&lt;&gt;""</f>
        <v>1</v>
      </c>
      <c r="E1675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3224</v>
      </c>
      <c r="B1676" t="s">
        <v>1690</v>
      </c>
      <c r="D1676" t="b">
        <f>IFERROR(VLOOKUP(B1676,PatData!$A$2:$A$2000,1,),"")&lt;&gt;""</f>
        <v>1</v>
      </c>
      <c r="E1676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3225</v>
      </c>
      <c r="B1677" t="s">
        <v>1691</v>
      </c>
      <c r="D1677" t="b">
        <f>IFERROR(VLOOKUP(B1677,PatData!$A$2:$A$2000,1,),"")&lt;&gt;""</f>
        <v>1</v>
      </c>
      <c r="E1677">
        <v>1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3226</v>
      </c>
      <c r="B1678" t="s">
        <v>1692</v>
      </c>
      <c r="D1678" t="b">
        <f>IFERROR(VLOOKUP(B1678,PatData!$A$2:$A$2000,1,),"")&lt;&gt;""</f>
        <v>1</v>
      </c>
      <c r="E1678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3227</v>
      </c>
      <c r="B1679" t="s">
        <v>1693</v>
      </c>
      <c r="D1679" t="b">
        <f>IFERROR(VLOOKUP(B1679,PatData!$A$2:$A$2000,1,),"")&lt;&gt;""</f>
        <v>1</v>
      </c>
      <c r="E1679">
        <v>1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3228</v>
      </c>
      <c r="B1680" t="s">
        <v>1694</v>
      </c>
      <c r="D1680" t="b">
        <f>IFERROR(VLOOKUP(B1680,PatData!$A$2:$A$2000,1,),"")&lt;&gt;""</f>
        <v>1</v>
      </c>
      <c r="E1680">
        <v>1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3229</v>
      </c>
      <c r="B1681" t="s">
        <v>1695</v>
      </c>
      <c r="D1681" t="b">
        <f>IFERROR(VLOOKUP(B1681,PatData!$A$2:$A$2000,1,),"")&lt;&gt;""</f>
        <v>1</v>
      </c>
      <c r="E1681">
        <v>1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3230</v>
      </c>
      <c r="B1682" t="s">
        <v>1696</v>
      </c>
      <c r="D1682" t="b">
        <f>IFERROR(VLOOKUP(B1682,PatData!$A$2:$A$2000,1,),"")&lt;&gt;""</f>
        <v>1</v>
      </c>
      <c r="E1682">
        <v>1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3231</v>
      </c>
      <c r="B1683" t="s">
        <v>1697</v>
      </c>
      <c r="D1683" t="b">
        <f>IFERROR(VLOOKUP(B1683,PatData!$A$2:$A$2000,1,),"")&lt;&gt;""</f>
        <v>1</v>
      </c>
      <c r="E1683">
        <v>1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3232</v>
      </c>
      <c r="B1684" t="s">
        <v>1698</v>
      </c>
      <c r="D1684" t="b">
        <f>IFERROR(VLOOKUP(B1684,PatData!$A$2:$A$2000,1,),"")&lt;&gt;""</f>
        <v>1</v>
      </c>
      <c r="E1684">
        <v>1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3233</v>
      </c>
      <c r="B1685" t="s">
        <v>1699</v>
      </c>
      <c r="D1685" t="b">
        <f>IFERROR(VLOOKUP(B1685,PatData!$A$2:$A$2000,1,),"")&lt;&gt;""</f>
        <v>1</v>
      </c>
      <c r="E1685">
        <v>1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3234</v>
      </c>
      <c r="B1686" t="s">
        <v>1700</v>
      </c>
      <c r="D1686" t="b">
        <f>IFERROR(VLOOKUP(B1686,PatData!$A$2:$A$2000,1,),"")&lt;&gt;""</f>
        <v>1</v>
      </c>
      <c r="E1686">
        <v>1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3235</v>
      </c>
      <c r="B1687" t="s">
        <v>2459</v>
      </c>
      <c r="D1687" t="b">
        <f>IFERROR(VLOOKUP(B1687,PatData!$A$2:$A$2000,1,),"")&lt;&gt;""</f>
        <v>1</v>
      </c>
      <c r="E1687"/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3235</v>
      </c>
      <c r="B1688" t="s">
        <v>1701</v>
      </c>
      <c r="D1688" t="b">
        <f>IFERROR(VLOOKUP(B1688,PatData!$A$2:$A$2000,1,),"")&lt;&gt;""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3236</v>
      </c>
      <c r="B1689" t="s">
        <v>1702</v>
      </c>
      <c r="D1689" t="b">
        <f>IFERROR(VLOOKUP(B1689,PatData!$A$2:$A$2000,1,),"")&lt;&gt;""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3223</v>
      </c>
      <c r="B1690" t="s">
        <v>1524</v>
      </c>
      <c r="D1690" t="b">
        <f>IFERROR(VLOOKUP(B1690,PatData!$A$2:$A$2000,1,),"")&lt;&gt;""</f>
        <v>1</v>
      </c>
      <c r="E1690"/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4122</v>
      </c>
      <c r="B1691" t="s">
        <v>2460</v>
      </c>
      <c r="D1691" t="b">
        <f>IFERROR(VLOOKUP(B1691,PatData!$A$2:$A$2000,1,),"")&lt;&gt;""</f>
        <v>1</v>
      </c>
      <c r="E1691">
        <v>1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4123</v>
      </c>
      <c r="B1692" t="s">
        <v>2461</v>
      </c>
      <c r="D1692" t="b">
        <f>IFERROR(VLOOKUP(B1692,PatData!$A$2:$A$2000,1,),"")&lt;&gt;""</f>
        <v>1</v>
      </c>
      <c r="E1692">
        <v>1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4124</v>
      </c>
      <c r="B1693" t="s">
        <v>2462</v>
      </c>
      <c r="D1693" t="b">
        <f>IFERROR(VLOOKUP(B1693,PatData!$A$2:$A$2000,1,),"")&lt;&gt;""</f>
        <v>1</v>
      </c>
      <c r="E1693">
        <v>1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4784</v>
      </c>
      <c r="B1694" t="s">
        <v>2463</v>
      </c>
      <c r="D1694" t="b">
        <f>IFERROR(VLOOKUP(B1694,PatData!$A$2:$A$2000,1,),"")&lt;&gt;""</f>
        <v>1</v>
      </c>
      <c r="E1694">
        <v>1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4126</v>
      </c>
      <c r="B1695" t="s">
        <v>2464</v>
      </c>
      <c r="D1695" t="b">
        <f>IFERROR(VLOOKUP(B1695,PatData!$A$2:$A$2000,1,),"")&lt;&gt;""</f>
        <v>1</v>
      </c>
      <c r="E1695">
        <v>1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4127</v>
      </c>
      <c r="B1696" t="s">
        <v>2465</v>
      </c>
      <c r="D1696" t="b">
        <f>IFERROR(VLOOKUP(B1696,PatData!$A$2:$A$2000,1,),"")&lt;&gt;""</f>
        <v>1</v>
      </c>
      <c r="E1696">
        <v>1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4128</v>
      </c>
      <c r="B1697" t="s">
        <v>2466</v>
      </c>
      <c r="D1697" t="b">
        <f>IFERROR(VLOOKUP(B1697,PatData!$A$2:$A$2000,1,),"")&lt;&gt;""</f>
        <v>1</v>
      </c>
      <c r="E1697">
        <v>1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4785</v>
      </c>
      <c r="B1698" t="s">
        <v>2467</v>
      </c>
      <c r="D1698" t="b">
        <f>IFERROR(VLOOKUP(B1698,PatData!$A$2:$A$2000,1,),"")&lt;&gt;""</f>
        <v>1</v>
      </c>
      <c r="E1698">
        <v>1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4786</v>
      </c>
      <c r="B1699" t="s">
        <v>2468</v>
      </c>
      <c r="D1699" t="b">
        <f>IFERROR(VLOOKUP(B1699,PatData!$A$2:$A$2000,1,),"")&lt;&gt;""</f>
        <v>1</v>
      </c>
      <c r="E1699"/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4125</v>
      </c>
      <c r="B1700" t="s">
        <v>2469</v>
      </c>
      <c r="D1700" t="b">
        <f>IFERROR(VLOOKUP(B1700,PatData!$A$2:$A$2000,1,),"")&lt;&gt;""</f>
        <v>1</v>
      </c>
      <c r="E1700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4129</v>
      </c>
      <c r="B1701" t="s">
        <v>2470</v>
      </c>
      <c r="D1701" t="b">
        <f>IFERROR(VLOOKUP(B1701,PatData!$A$2:$A$2000,1,),"")&lt;&gt;""</f>
        <v>1</v>
      </c>
      <c r="E1701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4130</v>
      </c>
      <c r="B1702" t="s">
        <v>2471</v>
      </c>
      <c r="D1702" t="b">
        <f>IFERROR(VLOOKUP(B1702,PatData!$A$2:$A$2000,1,),"")&lt;&gt;""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4131</v>
      </c>
      <c r="B1703" t="s">
        <v>2472</v>
      </c>
      <c r="D1703" t="b">
        <f>IFERROR(VLOOKUP(B1703,PatData!$A$2:$A$2000,1,),"")&lt;&gt;""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4787</v>
      </c>
      <c r="B1704" t="s">
        <v>2473</v>
      </c>
      <c r="D1704" t="b">
        <f>IFERROR(VLOOKUP(B1704,PatData!$A$2:$A$2000,1,),"")&lt;&gt;""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932</v>
      </c>
      <c r="B1705" t="s">
        <v>2474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933</v>
      </c>
      <c r="B1706" t="s">
        <v>2475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934</v>
      </c>
      <c r="B1707" t="s">
        <v>2476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935</v>
      </c>
      <c r="B1708" t="s">
        <v>2477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936</v>
      </c>
      <c r="B1709" t="s">
        <v>2478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937</v>
      </c>
      <c r="B1710" t="s">
        <v>2479</v>
      </c>
      <c r="D1710" t="b">
        <f>IFERROR(VLOOKUP(B1710,PatData!$A$2:$A$2000,1,),"")&lt;&gt;""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938</v>
      </c>
      <c r="B1711" t="s">
        <v>2480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939</v>
      </c>
      <c r="B1712" t="s">
        <v>2481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940</v>
      </c>
      <c r="B1713" t="s">
        <v>2482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941</v>
      </c>
      <c r="B1714" t="s">
        <v>2483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942</v>
      </c>
      <c r="B1715" t="s">
        <v>2484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943</v>
      </c>
      <c r="B1716" t="s">
        <v>2485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944</v>
      </c>
      <c r="B1717" t="s">
        <v>2486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945</v>
      </c>
      <c r="B1718" t="s">
        <v>2487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946</v>
      </c>
      <c r="B1719" t="s">
        <v>2488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947</v>
      </c>
      <c r="B1720" t="s">
        <v>2489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948</v>
      </c>
      <c r="B1721" t="s">
        <v>2490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949</v>
      </c>
      <c r="B1722" t="s">
        <v>2491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950</v>
      </c>
      <c r="B1723" t="s">
        <v>2492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951</v>
      </c>
      <c r="B1724" t="s">
        <v>2493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952</v>
      </c>
      <c r="B1725" t="s">
        <v>2494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953</v>
      </c>
      <c r="B1726" t="s">
        <v>2495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954</v>
      </c>
      <c r="B1727" t="s">
        <v>2496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955</v>
      </c>
      <c r="B1728" t="s">
        <v>2497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956</v>
      </c>
      <c r="B1729" t="s">
        <v>2498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957</v>
      </c>
      <c r="B1730" t="s">
        <v>2499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958</v>
      </c>
      <c r="B1731" t="s">
        <v>2500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959</v>
      </c>
      <c r="B1732" t="s">
        <v>2501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960</v>
      </c>
      <c r="B1733" t="s">
        <v>2502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961</v>
      </c>
      <c r="B1734" t="s">
        <v>2503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962</v>
      </c>
      <c r="B1735" t="s">
        <v>2504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963</v>
      </c>
      <c r="B1736" t="s">
        <v>2505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964</v>
      </c>
      <c r="B1737" t="s">
        <v>2506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965</v>
      </c>
      <c r="B1738" t="s">
        <v>2507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966</v>
      </c>
      <c r="B1739" t="s">
        <v>2508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967</v>
      </c>
      <c r="B1740" t="s">
        <v>2509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968</v>
      </c>
      <c r="B1741" t="s">
        <v>2510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969</v>
      </c>
      <c r="B1742" t="s">
        <v>2511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970</v>
      </c>
      <c r="B1743" t="s">
        <v>2512</v>
      </c>
      <c r="D1743" t="b">
        <f>IFERROR(VLOOKUP(B1743,PatData!$A$2:$A$2000,1,),"")&lt;&gt;""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971</v>
      </c>
      <c r="B1744" t="s">
        <v>2513</v>
      </c>
      <c r="D1744" t="b">
        <f>IFERROR(VLOOKUP(B1744,PatData!$A$2:$A$2000,1,),"")&lt;&gt;""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972</v>
      </c>
      <c r="B1745" t="s">
        <v>2514</v>
      </c>
      <c r="D1745" t="b">
        <f>IFERROR(VLOOKUP(B1745,PatData!$A$2:$A$2000,1,),"")&lt;&gt;""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973</v>
      </c>
      <c r="B1746" t="s">
        <v>2515</v>
      </c>
      <c r="D1746" t="b">
        <f>IFERROR(VLOOKUP(B1746,PatData!$A$2:$A$2000,1,),"")&lt;&gt;""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974</v>
      </c>
      <c r="B1747" t="s">
        <v>2516</v>
      </c>
      <c r="D1747" t="b">
        <f>IFERROR(VLOOKUP(B1747,PatData!$A$2:$A$2000,1,),"")&lt;&gt;""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975</v>
      </c>
      <c r="B1748" t="s">
        <v>2517</v>
      </c>
      <c r="D1748" t="b">
        <f>IFERROR(VLOOKUP(B1748,PatData!$A$2:$A$2000,1,),"")&lt;&gt;""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976</v>
      </c>
      <c r="B1749" t="s">
        <v>2518</v>
      </c>
      <c r="D1749" t="b">
        <f>IFERROR(VLOOKUP(B1749,PatData!$A$2:$A$2000,1,),"")&lt;&gt;""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977</v>
      </c>
      <c r="B1750" t="s">
        <v>2519</v>
      </c>
      <c r="D1750" t="b">
        <f>IFERROR(VLOOKUP(B1750,PatData!$A$2:$A$2000,1,),"")&lt;&gt;""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978</v>
      </c>
      <c r="B1751" t="s">
        <v>2520</v>
      </c>
      <c r="D1751" t="b">
        <f>IFERROR(VLOOKUP(B1751,PatData!$A$2:$A$2000,1,),"")&lt;&gt;""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979</v>
      </c>
      <c r="B1752" t="s">
        <v>2521</v>
      </c>
      <c r="D1752" t="b">
        <f>IFERROR(VLOOKUP(B1752,PatData!$A$2:$A$2000,1,),"")&lt;&gt;""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980</v>
      </c>
      <c r="B1753" t="s">
        <v>2522</v>
      </c>
      <c r="D1753" t="b">
        <f>IFERROR(VLOOKUP(B1753,PatData!$A$2:$A$2000,1,),"")&lt;&gt;""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981</v>
      </c>
      <c r="B1754" t="s">
        <v>2523</v>
      </c>
      <c r="D1754" t="b">
        <f>IFERROR(VLOOKUP(B1754,PatData!$A$2:$A$2000,1,),"")&lt;&gt;""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982</v>
      </c>
      <c r="B1755" t="s">
        <v>2524</v>
      </c>
      <c r="D1755" t="b">
        <f>IFERROR(VLOOKUP(B1755,PatData!$A$2:$A$2000,1,),"")&lt;&gt;""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983</v>
      </c>
      <c r="B1756" t="s">
        <v>2525</v>
      </c>
      <c r="D1756" t="b">
        <f>IFERROR(VLOOKUP(B1756,PatData!$A$2:$A$2000,1,),"")&lt;&gt;""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984</v>
      </c>
      <c r="B1757" t="s">
        <v>2526</v>
      </c>
      <c r="D1757" t="b">
        <f>IFERROR(VLOOKUP(B1757,PatData!$A$2:$A$2000,1,),"")&lt;&gt;""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985</v>
      </c>
      <c r="B1758" t="s">
        <v>2527</v>
      </c>
      <c r="D1758" t="b">
        <f>IFERROR(VLOOKUP(B1758,PatData!$A$2:$A$2000,1,),"")&lt;&gt;""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986</v>
      </c>
      <c r="B1759" t="s">
        <v>2528</v>
      </c>
      <c r="D1759" t="b">
        <f>IFERROR(VLOOKUP(B1759,PatData!$A$2:$A$2000,1,),"")&lt;&gt;""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987</v>
      </c>
      <c r="B1760" t="s">
        <v>2529</v>
      </c>
      <c r="D1760" t="b">
        <f>IFERROR(VLOOKUP(B1760,PatData!$A$2:$A$2000,1,),"")&lt;&gt;""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988</v>
      </c>
      <c r="B1761" t="s">
        <v>2530</v>
      </c>
      <c r="D1761" t="b">
        <f>IFERROR(VLOOKUP(B1761,PatData!$A$2:$A$2000,1,),"")&lt;&gt;""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989</v>
      </c>
      <c r="B1762" t="s">
        <v>2531</v>
      </c>
      <c r="D1762" t="b">
        <f>IFERROR(VLOOKUP(B1762,PatData!$A$2:$A$2000,1,),"")&lt;&gt;""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990</v>
      </c>
      <c r="B1763" t="s">
        <v>2532</v>
      </c>
      <c r="D1763" t="b">
        <f>IFERROR(VLOOKUP(B1763,PatData!$A$2:$A$2000,1,),"")&lt;&gt;""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991</v>
      </c>
      <c r="B1764" t="s">
        <v>2533</v>
      </c>
      <c r="D1764" t="b">
        <f>IFERROR(VLOOKUP(B1764,PatData!$A$2:$A$2000,1,),"")&lt;&gt;""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992</v>
      </c>
      <c r="B1765" t="s">
        <v>2534</v>
      </c>
      <c r="D1765" t="b">
        <f>IFERROR(VLOOKUP(B1765,PatData!$A$2:$A$2000,1,),"")&lt;&gt;""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993</v>
      </c>
      <c r="B1766" t="s">
        <v>2535</v>
      </c>
      <c r="D1766" t="b">
        <f>IFERROR(VLOOKUP(B1766,PatData!$A$2:$A$2000,1,),"")&lt;&gt;""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994</v>
      </c>
      <c r="B1767" t="s">
        <v>2536</v>
      </c>
      <c r="D1767" t="b">
        <f>IFERROR(VLOOKUP(B1767,PatData!$A$2:$A$2000,1,),"")&lt;&gt;""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995</v>
      </c>
      <c r="B1768" t="s">
        <v>2537</v>
      </c>
      <c r="D1768" t="b">
        <f>IFERROR(VLOOKUP(B1768,PatData!$A$2:$A$2000,1,),"")&lt;&gt;""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996</v>
      </c>
      <c r="B1769" t="s">
        <v>2538</v>
      </c>
      <c r="D1769" t="b">
        <f>IFERROR(VLOOKUP(B1769,PatData!$A$2:$A$2000,1,),"")&lt;&gt;""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997</v>
      </c>
      <c r="B1770" t="s">
        <v>2539</v>
      </c>
      <c r="D1770" t="b">
        <f>IFERROR(VLOOKUP(B1770,PatData!$A$2:$A$2000,1,),"")&lt;&gt;""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998</v>
      </c>
      <c r="B1771" t="s">
        <v>2540</v>
      </c>
      <c r="D1771" t="b">
        <f>IFERROR(VLOOKUP(B1771,PatData!$A$2:$A$2000,1,),"")&lt;&gt;""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999</v>
      </c>
      <c r="B1772" t="s">
        <v>2541</v>
      </c>
      <c r="D1772" t="b">
        <f>IFERROR(VLOOKUP(B1772,PatData!$A$2:$A$2000,1,),"")&lt;&gt;""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1000</v>
      </c>
      <c r="B1773" t="s">
        <v>2542</v>
      </c>
      <c r="D1773" t="b">
        <f>IFERROR(VLOOKUP(B1773,PatData!$A$2:$A$2000,1,),"")&lt;&gt;""</f>
        <v>1</v>
      </c>
      <c r="E1773" t="b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1001</v>
      </c>
      <c r="B1774" t="s">
        <v>2543</v>
      </c>
      <c r="D1774" t="b">
        <f>IFERROR(VLOOKUP(B1774,PatData!$A$2:$A$2000,1,),"")&lt;&gt;""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1002</v>
      </c>
      <c r="B1775" t="s">
        <v>2544</v>
      </c>
      <c r="D1775" t="b">
        <f>IFERROR(VLOOKUP(B1775,PatData!$A$2:$A$2000,1,),"")&lt;&gt;""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1003</v>
      </c>
      <c r="B1776" t="s">
        <v>2545</v>
      </c>
      <c r="D1776" t="b">
        <f>IFERROR(VLOOKUP(B1776,PatData!$A$2:$A$2000,1,),"")&lt;&gt;""</f>
        <v>1</v>
      </c>
      <c r="E1776" t="b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1004</v>
      </c>
      <c r="B1777" t="s">
        <v>2546</v>
      </c>
      <c r="D1777" t="b">
        <f>IFERROR(VLOOKUP(B1777,PatData!$A$2:$A$2000,1,),"")&lt;&gt;""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1005</v>
      </c>
      <c r="B1778" t="s">
        <v>2547</v>
      </c>
      <c r="D1778" t="b">
        <f>IFERROR(VLOOKUP(B1778,PatData!$A$2:$A$2000,1,),"")&lt;&gt;""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1006</v>
      </c>
      <c r="B1779" t="s">
        <v>2548</v>
      </c>
      <c r="D1779" t="b">
        <f>IFERROR(VLOOKUP(B1779,PatData!$A$2:$A$2000,1,),"")&lt;&gt;""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1007</v>
      </c>
      <c r="B1780" t="s">
        <v>2549</v>
      </c>
      <c r="D1780" t="b">
        <f>IFERROR(VLOOKUP(B1780,PatData!$A$2:$A$2000,1,),"")&lt;&gt;""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1008</v>
      </c>
      <c r="B1781" t="s">
        <v>2550</v>
      </c>
      <c r="D1781" t="b">
        <f>IFERROR(VLOOKUP(B1781,PatData!$A$2:$A$2000,1,),"")&lt;&gt;""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1009</v>
      </c>
      <c r="B1782" t="s">
        <v>2551</v>
      </c>
      <c r="D1782" t="b">
        <f>IFERROR(VLOOKUP(B1782,PatData!$A$2:$A$2000,1,),"")&lt;&gt;""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1010</v>
      </c>
      <c r="B1783" t="s">
        <v>2552</v>
      </c>
      <c r="D1783" t="b">
        <f>IFERROR(VLOOKUP(B1783,PatData!$A$2:$A$2000,1,),"")&lt;&gt;""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1011</v>
      </c>
      <c r="B1784" t="s">
        <v>2553</v>
      </c>
      <c r="D1784" t="b">
        <f>IFERROR(VLOOKUP(B1784,PatData!$A$2:$A$2000,1,),"")&lt;&gt;""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1012</v>
      </c>
      <c r="B1785" t="s">
        <v>2554</v>
      </c>
      <c r="D1785" t="b">
        <f>IFERROR(VLOOKUP(B1785,PatData!$A$2:$A$2000,1,),"")&lt;&gt;""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1013</v>
      </c>
      <c r="B1786" t="s">
        <v>2555</v>
      </c>
      <c r="D1786" t="b">
        <f>IFERROR(VLOOKUP(B1786,PatData!$A$2:$A$2000,1,),"")&lt;&gt;""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1014</v>
      </c>
      <c r="B1787" t="s">
        <v>2556</v>
      </c>
      <c r="D1787" t="b">
        <f>IFERROR(VLOOKUP(B1787,PatData!$A$2:$A$2000,1,),"")&lt;&gt;""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1015</v>
      </c>
      <c r="B1788" t="s">
        <v>2557</v>
      </c>
      <c r="D1788" t="b">
        <f>IFERROR(VLOOKUP(B1788,PatData!$A$2:$A$2000,1,),"")&lt;&gt;""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1016</v>
      </c>
      <c r="B1789" t="s">
        <v>2558</v>
      </c>
      <c r="D1789" t="b">
        <f>IFERROR(VLOOKUP(B1789,PatData!$A$2:$A$2000,1,),"")&lt;&gt;""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1017</v>
      </c>
      <c r="B1790" t="s">
        <v>2559</v>
      </c>
      <c r="D1790" t="b">
        <f>IFERROR(VLOOKUP(B1790,PatData!$A$2:$A$2000,1,),"")&lt;&gt;""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1018</v>
      </c>
      <c r="B1791" t="s">
        <v>2560</v>
      </c>
      <c r="D1791" t="b">
        <f>IFERROR(VLOOKUP(B1791,PatData!$A$2:$A$2000,1,),"")&lt;&gt;""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1019</v>
      </c>
      <c r="B1792" t="s">
        <v>2561</v>
      </c>
      <c r="D1792" t="b">
        <f>IFERROR(VLOOKUP(B1792,PatData!$A$2:$A$2000,1,),"")&lt;&gt;""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1020</v>
      </c>
      <c r="B1793" t="s">
        <v>2562</v>
      </c>
      <c r="D1793" t="b">
        <f>IFERROR(VLOOKUP(B1793,PatData!$A$2:$A$2000,1,),"")&lt;&gt;""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1021</v>
      </c>
      <c r="B1794" t="s">
        <v>2563</v>
      </c>
      <c r="D1794" t="b">
        <f>IFERROR(VLOOKUP(B1794,PatData!$A$2:$A$2000,1,),"")&lt;&gt;""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1022</v>
      </c>
      <c r="B1795" t="s">
        <v>2564</v>
      </c>
      <c r="D1795" t="b">
        <f>IFERROR(VLOOKUP(B1795,PatData!$A$2:$A$2000,1,),"")&lt;&gt;""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1023</v>
      </c>
      <c r="B1796" t="s">
        <v>2565</v>
      </c>
      <c r="D1796" t="b">
        <f>IFERROR(VLOOKUP(B1796,PatData!$A$2:$A$2000,1,),"")&lt;&gt;""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1024</v>
      </c>
      <c r="B1797" t="s">
        <v>2566</v>
      </c>
      <c r="D1797" t="b">
        <f>IFERROR(VLOOKUP(B1797,PatData!$A$2:$A$2000,1,),"")&lt;&gt;""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1025</v>
      </c>
      <c r="B1798" t="s">
        <v>2567</v>
      </c>
      <c r="D1798" t="b">
        <f>IFERROR(VLOOKUP(B1798,PatData!$A$2:$A$2000,1,),"")&lt;&gt;""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1026</v>
      </c>
      <c r="B1799" t="s">
        <v>2568</v>
      </c>
      <c r="D1799" t="b">
        <f>IFERROR(VLOOKUP(B1799,PatData!$A$2:$A$2000,1,),"")&lt;&gt;""</f>
        <v>1</v>
      </c>
      <c r="E1799" t="b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1027</v>
      </c>
      <c r="B1800" t="s">
        <v>2569</v>
      </c>
      <c r="D1800" t="b">
        <f>IFERROR(VLOOKUP(B1800,PatData!$A$2:$A$2000,1,),"")&lt;&gt;""</f>
        <v>1</v>
      </c>
      <c r="E1800" t="b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1028</v>
      </c>
      <c r="B1801" t="s">
        <v>2570</v>
      </c>
      <c r="D1801" t="b">
        <f>IFERROR(VLOOKUP(B1801,PatData!$A$2:$A$2000,1,),"")&lt;&gt;""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1029</v>
      </c>
      <c r="B1802" t="s">
        <v>2571</v>
      </c>
      <c r="D1802" t="b">
        <f>IFERROR(VLOOKUP(B1802,PatData!$A$2:$A$2000,1,),"")&lt;&gt;""</f>
        <v>1</v>
      </c>
      <c r="E1802" t="b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1030</v>
      </c>
      <c r="B1803" t="s">
        <v>2572</v>
      </c>
      <c r="D1803" t="b">
        <f>IFERROR(VLOOKUP(B1803,PatData!$A$2:$A$2000,1,),"")&lt;&gt;""</f>
        <v>1</v>
      </c>
      <c r="E1803" t="b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1031</v>
      </c>
      <c r="B1804" t="s">
        <v>2573</v>
      </c>
      <c r="D1804" t="b">
        <f>IFERROR(VLOOKUP(B1804,PatData!$A$2:$A$2000,1,),"")&lt;&gt;""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1032</v>
      </c>
      <c r="B1805" t="s">
        <v>2574</v>
      </c>
      <c r="D1805" t="b">
        <f>IFERROR(VLOOKUP(B1805,PatData!$A$2:$A$2000,1,),"")&lt;&gt;""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1033</v>
      </c>
      <c r="B1806" t="s">
        <v>2575</v>
      </c>
      <c r="D1806" t="b">
        <f>IFERROR(VLOOKUP(B1806,PatData!$A$2:$A$2000,1,),"")&lt;&gt;""</f>
        <v>1</v>
      </c>
      <c r="E1806" t="b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1034</v>
      </c>
      <c r="B1807" t="s">
        <v>2576</v>
      </c>
      <c r="D1807" t="b">
        <f>IFERROR(VLOOKUP(B1807,PatData!$A$2:$A$2000,1,),"")&lt;&gt;""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1035</v>
      </c>
      <c r="B1808" t="s">
        <v>2577</v>
      </c>
      <c r="D1808" t="b">
        <f>IFERROR(VLOOKUP(B1808,PatData!$A$2:$A$2000,1,),"")&lt;&gt;""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1036</v>
      </c>
      <c r="B1809" t="s">
        <v>2578</v>
      </c>
      <c r="D1809" t="b">
        <f>IFERROR(VLOOKUP(B1809,PatData!$A$2:$A$2000,1,),"")&lt;&gt;""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1037</v>
      </c>
      <c r="B1810" t="s">
        <v>2579</v>
      </c>
      <c r="D1810" t="b">
        <f>IFERROR(VLOOKUP(B1810,PatData!$A$2:$A$2000,1,),"")&lt;&gt;""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1038</v>
      </c>
      <c r="B1811" t="s">
        <v>2580</v>
      </c>
      <c r="D1811" t="b">
        <f>IFERROR(VLOOKUP(B1811,PatData!$A$2:$A$2000,1,),"")&lt;&gt;""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1039</v>
      </c>
      <c r="B1812" t="s">
        <v>2581</v>
      </c>
      <c r="D1812" t="b">
        <f>IFERROR(VLOOKUP(B1812,PatData!$A$2:$A$2000,1,),"")&lt;&gt;""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1040</v>
      </c>
      <c r="B1813" t="s">
        <v>2582</v>
      </c>
      <c r="D1813" t="b">
        <f>IFERROR(VLOOKUP(B1813,PatData!$A$2:$A$2000,1,),"")&lt;&gt;""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1041</v>
      </c>
      <c r="B1814" t="s">
        <v>2583</v>
      </c>
      <c r="D1814" t="b">
        <f>IFERROR(VLOOKUP(B1814,PatData!$A$2:$A$2000,1,),"")&lt;&gt;""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1042</v>
      </c>
      <c r="B1815" t="s">
        <v>2584</v>
      </c>
      <c r="D1815" t="b">
        <f>IFERROR(VLOOKUP(B1815,PatData!$A$2:$A$2000,1,),"")&lt;&gt;""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1043</v>
      </c>
      <c r="B1816" t="s">
        <v>2585</v>
      </c>
      <c r="D1816" t="b">
        <f>IFERROR(VLOOKUP(B1816,PatData!$A$2:$A$2000,1,),"")&lt;&gt;""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1044</v>
      </c>
      <c r="B1817" t="s">
        <v>2586</v>
      </c>
      <c r="D1817" t="b">
        <f>IFERROR(VLOOKUP(B1817,PatData!$A$2:$A$2000,1,),"")&lt;&gt;""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1045</v>
      </c>
      <c r="B1818" t="s">
        <v>2587</v>
      </c>
      <c r="D1818" t="b">
        <f>IFERROR(VLOOKUP(B1818,PatData!$A$2:$A$2000,1,),"")&lt;&gt;""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1046</v>
      </c>
      <c r="B1819" t="s">
        <v>2588</v>
      </c>
      <c r="D1819" t="b">
        <f>IFERROR(VLOOKUP(B1819,PatData!$A$2:$A$2000,1,),"")&lt;&gt;""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1047</v>
      </c>
      <c r="B1820" t="s">
        <v>2589</v>
      </c>
      <c r="D1820" t="b">
        <f>IFERROR(VLOOKUP(B1820,PatData!$A$2:$A$2000,1,),"")&lt;&gt;""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1048</v>
      </c>
      <c r="B1821" t="s">
        <v>2590</v>
      </c>
      <c r="D1821" t="b">
        <f>IFERROR(VLOOKUP(B1821,PatData!$A$2:$A$2000,1,),"")&lt;&gt;""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1049</v>
      </c>
      <c r="B1822" t="s">
        <v>2591</v>
      </c>
      <c r="D1822" t="b">
        <f>IFERROR(VLOOKUP(B1822,PatData!$A$2:$A$2000,1,),"")&lt;&gt;""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1050</v>
      </c>
      <c r="B1823" t="s">
        <v>2592</v>
      </c>
      <c r="D1823" t="b">
        <f>IFERROR(VLOOKUP(B1823,PatData!$A$2:$A$2000,1,),"")&lt;&gt;""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1051</v>
      </c>
      <c r="B1824" t="s">
        <v>2593</v>
      </c>
      <c r="D1824" t="b">
        <f>IFERROR(VLOOKUP(B1824,PatData!$A$2:$A$2000,1,),"")&lt;&gt;""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1052</v>
      </c>
      <c r="B1825" t="s">
        <v>2594</v>
      </c>
      <c r="D1825" t="b">
        <f>IFERROR(VLOOKUP(B1825,PatData!$A$2:$A$2000,1,),"")&lt;&gt;""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1053</v>
      </c>
      <c r="B1826" t="s">
        <v>2595</v>
      </c>
      <c r="D1826" t="b">
        <f>IFERROR(VLOOKUP(B1826,PatData!$A$2:$A$2000,1,),"")&lt;&gt;""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1054</v>
      </c>
      <c r="B1827" t="s">
        <v>2596</v>
      </c>
      <c r="D1827" t="b">
        <f>IFERROR(VLOOKUP(B1827,PatData!$A$2:$A$2000,1,),"")&lt;&gt;""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1055</v>
      </c>
      <c r="B1828" t="s">
        <v>2597</v>
      </c>
      <c r="D1828" t="b">
        <f>IFERROR(VLOOKUP(B1828,PatData!$A$2:$A$2000,1,),"")&lt;&gt;""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1056</v>
      </c>
      <c r="B1829" t="s">
        <v>2598</v>
      </c>
      <c r="D1829" t="b">
        <f>IFERROR(VLOOKUP(B1829,PatData!$A$2:$A$2000,1,),"")&lt;&gt;""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4788</v>
      </c>
      <c r="B1830" t="s">
        <v>2599</v>
      </c>
      <c r="D1830" t="b">
        <f>IFERROR(VLOOKUP(B1830,PatData!$A$2:$A$2000,1,),"")&lt;&gt;""</f>
        <v>1</v>
      </c>
      <c r="E1830"/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1057</v>
      </c>
      <c r="B1831" t="s">
        <v>2600</v>
      </c>
      <c r="D1831" t="b">
        <f>IFERROR(VLOOKUP(B1831,PatData!$A$2:$A$2000,1,),"")&lt;&gt;""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1058</v>
      </c>
      <c r="B1832" t="s">
        <v>2601</v>
      </c>
      <c r="D1832" t="b">
        <f>IFERROR(VLOOKUP(B1832,PatData!$A$2:$A$2000,1,),"")&lt;&gt;""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1059</v>
      </c>
      <c r="B1833" t="s">
        <v>2602</v>
      </c>
      <c r="D1833" t="b">
        <f>IFERROR(VLOOKUP(B1833,PatData!$A$2:$A$2000,1,),"")&lt;&gt;""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1060</v>
      </c>
      <c r="B1834" t="s">
        <v>2603</v>
      </c>
      <c r="D1834" t="b">
        <f>IFERROR(VLOOKUP(B1834,PatData!$A$2:$A$2000,1,),"")&lt;&gt;""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1061</v>
      </c>
      <c r="B1835" t="s">
        <v>2604</v>
      </c>
      <c r="D1835" t="b">
        <f>IFERROR(VLOOKUP(B1835,PatData!$A$2:$A$2000,1,),"")&lt;&gt;""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1062</v>
      </c>
      <c r="B1836" t="s">
        <v>2605</v>
      </c>
      <c r="D1836" t="b">
        <f>IFERROR(VLOOKUP(B1836,PatData!$A$2:$A$2000,1,),"")&lt;&gt;""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1063</v>
      </c>
      <c r="B1837" t="s">
        <v>2606</v>
      </c>
      <c r="D1837" t="b">
        <f>IFERROR(VLOOKUP(B1837,PatData!$A$2:$A$2000,1,),"")&lt;&gt;""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1064</v>
      </c>
      <c r="B1838" t="s">
        <v>2607</v>
      </c>
      <c r="D1838" t="b">
        <f>IFERROR(VLOOKUP(B1838,PatData!$A$2:$A$2000,1,),"")&lt;&gt;""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1065</v>
      </c>
      <c r="B1839" t="s">
        <v>2608</v>
      </c>
      <c r="D1839" t="b">
        <f>IFERROR(VLOOKUP(B1839,PatData!$A$2:$A$2000,1,),"")&lt;&gt;""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1066</v>
      </c>
      <c r="B1840" t="s">
        <v>2609</v>
      </c>
      <c r="D1840" t="b">
        <f>IFERROR(VLOOKUP(B1840,PatData!$A$2:$A$2000,1,),"")&lt;&gt;""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1067</v>
      </c>
      <c r="B1841" t="s">
        <v>2610</v>
      </c>
      <c r="D1841" t="b">
        <f>IFERROR(VLOOKUP(B1841,PatData!$A$2:$A$2000,1,),"")&lt;&gt;""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1068</v>
      </c>
      <c r="B1842" t="s">
        <v>2611</v>
      </c>
      <c r="D1842" t="b">
        <f>IFERROR(VLOOKUP(B1842,PatData!$A$2:$A$2000,1,),"")&lt;&gt;""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1069</v>
      </c>
      <c r="B1843" t="s">
        <v>2612</v>
      </c>
      <c r="D1843" t="b">
        <f>IFERROR(VLOOKUP(B1843,PatData!$A$2:$A$2000,1,),"")&lt;&gt;""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1070</v>
      </c>
      <c r="B1844" t="s">
        <v>2613</v>
      </c>
      <c r="D1844" t="b">
        <f>IFERROR(VLOOKUP(B1844,PatData!$A$2:$A$2000,1,),"")&lt;&gt;""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1071</v>
      </c>
      <c r="B1845" t="s">
        <v>2614</v>
      </c>
      <c r="D1845" t="b">
        <f>IFERROR(VLOOKUP(B1845,PatData!$A$2:$A$2000,1,),"")&lt;&gt;""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1072</v>
      </c>
      <c r="B1846" t="s">
        <v>2615</v>
      </c>
      <c r="D1846" t="b">
        <f>IFERROR(VLOOKUP(B1846,PatData!$A$2:$A$2000,1,),"")&lt;&gt;""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1073</v>
      </c>
      <c r="B1847" t="s">
        <v>2616</v>
      </c>
      <c r="D1847" t="b">
        <f>IFERROR(VLOOKUP(B1847,PatData!$A$2:$A$2000,1,),"")&lt;&gt;""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1074</v>
      </c>
      <c r="B1848" t="s">
        <v>2617</v>
      </c>
      <c r="D1848" t="b">
        <f>IFERROR(VLOOKUP(B1848,PatData!$A$2:$A$2000,1,),"")&lt;&gt;""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1075</v>
      </c>
      <c r="B1849" t="s">
        <v>2618</v>
      </c>
      <c r="D1849" t="b">
        <f>IFERROR(VLOOKUP(B1849,PatData!$A$2:$A$2000,1,),"")&lt;&gt;""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1076</v>
      </c>
      <c r="B1850" t="s">
        <v>2619</v>
      </c>
      <c r="D1850" t="b">
        <f>IFERROR(VLOOKUP(B1850,PatData!$A$2:$A$2000,1,),"")&lt;&gt;""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1077</v>
      </c>
      <c r="B1851" t="s">
        <v>2620</v>
      </c>
      <c r="D1851" t="b">
        <f>IFERROR(VLOOKUP(B1851,PatData!$A$2:$A$2000,1,),"")&lt;&gt;""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1078</v>
      </c>
      <c r="B1852" t="s">
        <v>2621</v>
      </c>
      <c r="D1852" t="b">
        <f>IFERROR(VLOOKUP(B1852,PatData!$A$2:$A$2000,1,),"")&lt;&gt;""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1079</v>
      </c>
      <c r="B1853" t="s">
        <v>2622</v>
      </c>
      <c r="D1853" t="b">
        <f>IFERROR(VLOOKUP(B1853,PatData!$A$2:$A$2000,1,),"")&lt;&gt;""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1080</v>
      </c>
      <c r="B1854" t="s">
        <v>2623</v>
      </c>
      <c r="D1854" t="b">
        <f>IFERROR(VLOOKUP(B1854,PatData!$A$2:$A$2000,1,),"")&lt;&gt;""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1081</v>
      </c>
      <c r="B1855" t="s">
        <v>2624</v>
      </c>
      <c r="D1855" t="b">
        <f>IFERROR(VLOOKUP(B1855,PatData!$A$2:$A$2000,1,),"")&lt;&gt;""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1082</v>
      </c>
      <c r="B1856" t="s">
        <v>2625</v>
      </c>
      <c r="D1856" t="b">
        <f>IFERROR(VLOOKUP(B1856,PatData!$A$2:$A$2000,1,),"")&lt;&gt;""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1083</v>
      </c>
      <c r="B1857" t="s">
        <v>2626</v>
      </c>
      <c r="D1857" t="b">
        <f>IFERROR(VLOOKUP(B1857,PatData!$A$2:$A$2000,1,),"")&lt;&gt;""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1084</v>
      </c>
      <c r="B1858" t="s">
        <v>2627</v>
      </c>
      <c r="D1858" t="b">
        <f>IFERROR(VLOOKUP(B1858,PatData!$A$2:$A$2000,1,),"")&lt;&gt;""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1085</v>
      </c>
      <c r="B1859" t="s">
        <v>2628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1086</v>
      </c>
      <c r="B1860" t="s">
        <v>2629</v>
      </c>
      <c r="D1860" t="b">
        <f>IFERROR(VLOOKUP(B1860,PatData!$A$2:$A$2000,1,),"")&lt;&gt;""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1087</v>
      </c>
      <c r="B1861" t="s">
        <v>2630</v>
      </c>
      <c r="D1861" t="b">
        <f>IFERROR(VLOOKUP(B1861,PatData!$A$2:$A$2000,1,),"")&lt;&gt;""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1088</v>
      </c>
      <c r="B1862" t="s">
        <v>2631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926</v>
      </c>
      <c r="B1863" t="s">
        <v>4693</v>
      </c>
      <c r="D1863" t="b">
        <f>IFERROR(VLOOKUP(B1863,PatData!$A$2:$A$2000,1,),"")&lt;&gt;""</f>
        <v>1</v>
      </c>
      <c r="E1863">
        <v>1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927</v>
      </c>
      <c r="B1864" t="s">
        <v>4694</v>
      </c>
      <c r="D1864" t="b">
        <f>IFERROR(VLOOKUP(B1864,PatData!$A$2:$A$2000,1,),"")&lt;&gt;""</f>
        <v>1</v>
      </c>
      <c r="E1864">
        <v>1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928</v>
      </c>
      <c r="B1865" t="s">
        <v>4695</v>
      </c>
      <c r="D1865" t="b">
        <f>IFERROR(VLOOKUP(B1865,PatData!$A$2:$A$2000,1,),"")&lt;&gt;""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929</v>
      </c>
      <c r="B1866" t="s">
        <v>4696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930</v>
      </c>
      <c r="B1867" t="s">
        <v>4697</v>
      </c>
      <c r="D1867" t="b">
        <f>IFERROR(VLOOKUP(B1867,PatData!$A$2:$A$2000,1,),"")&lt;&gt;""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931</v>
      </c>
      <c r="B1868" t="s">
        <v>4698</v>
      </c>
      <c r="D1868" t="b">
        <f>IFERROR(VLOOKUP(B1868,PatData!$A$2:$A$2000,1,),"")&lt;&gt;""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3500</v>
      </c>
      <c r="B1869" t="s">
        <v>4699</v>
      </c>
      <c r="D1869" t="b">
        <f>IFERROR(VLOOKUP(B1869,PatData!$A$2:$A$2000,1,),"")&lt;&gt;""</f>
        <v>1</v>
      </c>
      <c r="E1869"/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4132</v>
      </c>
      <c r="B1870" t="s">
        <v>2632</v>
      </c>
      <c r="D1870" t="b">
        <f>IFERROR(VLOOKUP(B1870,PatData!$A$2:$A$2000,1,),"")&lt;&gt;""</f>
        <v>1</v>
      </c>
      <c r="E1870">
        <v>1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4133</v>
      </c>
      <c r="B1871" t="s">
        <v>2633</v>
      </c>
      <c r="D1871" t="b">
        <f>IFERROR(VLOOKUP(B1871,PatData!$A$2:$A$2000,1,),"")&lt;&gt;""</f>
        <v>1</v>
      </c>
      <c r="E1871">
        <v>1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4134</v>
      </c>
      <c r="B1872" t="s">
        <v>2634</v>
      </c>
      <c r="D1872" t="b">
        <f>IFERROR(VLOOKUP(B1872,PatData!$A$2:$A$2000,1,),"")&lt;&gt;""</f>
        <v>1</v>
      </c>
      <c r="E1872">
        <v>1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4135</v>
      </c>
      <c r="B1873" t="s">
        <v>2635</v>
      </c>
      <c r="D1873" t="b">
        <f>IFERROR(VLOOKUP(B1873,PatData!$A$2:$A$2000,1,),"")&lt;&gt;""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4136</v>
      </c>
      <c r="B1874" t="s">
        <v>2636</v>
      </c>
      <c r="D1874" t="b">
        <f>IFERROR(VLOOKUP(B1874,PatData!$A$2:$A$2000,1,),"")&lt;&gt;""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4137</v>
      </c>
      <c r="B1875" t="s">
        <v>2637</v>
      </c>
      <c r="D1875" t="b">
        <f>IFERROR(VLOOKUP(B1875,PatData!$A$2:$A$2000,1,),"")&lt;&gt;""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4138</v>
      </c>
      <c r="B1876" t="s">
        <v>2638</v>
      </c>
      <c r="D1876" t="b">
        <f>IFERROR(VLOOKUP(B1876,PatData!$A$2:$A$2000,1,),"")&lt;&gt;""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4139</v>
      </c>
      <c r="B1877" t="s">
        <v>2639</v>
      </c>
      <c r="D1877" t="b">
        <f>IFERROR(VLOOKUP(B1877,PatData!$A$2:$A$2000,1,),"")&lt;&gt;""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4140</v>
      </c>
      <c r="B1878" t="s">
        <v>2640</v>
      </c>
      <c r="D1878" t="b">
        <f>IFERROR(VLOOKUP(B1878,PatData!$A$2:$A$2000,1,),"")&lt;&gt;""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4141</v>
      </c>
      <c r="B1879" t="s">
        <v>2641</v>
      </c>
      <c r="D1879" t="b">
        <f>IFERROR(VLOOKUP(B1879,PatData!$A$2:$A$2000,1,),"")&lt;&gt;""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4142</v>
      </c>
      <c r="B1880" t="s">
        <v>2642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4143</v>
      </c>
      <c r="B1881" t="s">
        <v>2643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4144</v>
      </c>
      <c r="B1882" t="s">
        <v>2644</v>
      </c>
      <c r="D1882" t="b">
        <f>IFERROR(VLOOKUP(B1882,PatData!$A$2:$A$2000,1,),"")&lt;&gt;""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4145</v>
      </c>
      <c r="B1883" t="s">
        <v>2645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4146</v>
      </c>
      <c r="B1884" t="s">
        <v>2646</v>
      </c>
      <c r="D1884" t="b">
        <f>IFERROR(VLOOKUP(B1884,PatData!$A$2:$A$2000,1,),"")&lt;&gt;""</f>
        <v>1</v>
      </c>
      <c r="E1884">
        <v>1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4147</v>
      </c>
      <c r="B1885" t="s">
        <v>3250</v>
      </c>
      <c r="D1885" t="b">
        <f>IFERROR(VLOOKUP(B1885,PatData!$A$2:$A$2000,1,),"")&lt;&gt;""</f>
        <v>1</v>
      </c>
      <c r="E1885"/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4148</v>
      </c>
      <c r="B1886" t="s">
        <v>3251</v>
      </c>
      <c r="D1886" t="b">
        <f>IFERROR(VLOOKUP(B1886,PatData!$A$2:$A$2000,1,),"")&lt;&gt;""</f>
        <v>1</v>
      </c>
      <c r="E1886"/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4149</v>
      </c>
      <c r="B1887" t="s">
        <v>3252</v>
      </c>
      <c r="D1887" t="b">
        <f>IFERROR(VLOOKUP(B1887,PatData!$A$2:$A$2000,1,),"")&lt;&gt;""</f>
        <v>1</v>
      </c>
      <c r="E1887"/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4150</v>
      </c>
      <c r="B1888" t="s">
        <v>3253</v>
      </c>
      <c r="D1888" t="b">
        <f>IFERROR(VLOOKUP(B1888,PatData!$A$2:$A$2000,1,),"")&lt;&gt;""</f>
        <v>1</v>
      </c>
      <c r="E1888"/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4151</v>
      </c>
      <c r="B1889" t="s">
        <v>3254</v>
      </c>
      <c r="D1889" t="b">
        <f>IFERROR(VLOOKUP(B1889,PatData!$A$2:$A$2000,1,),"")&lt;&gt;""</f>
        <v>1</v>
      </c>
      <c r="E1889"/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4152</v>
      </c>
      <c r="B1890" t="s">
        <v>2647</v>
      </c>
      <c r="D1890" t="b">
        <f>IFERROR(VLOOKUP(B1890,PatData!$A$2:$A$2000,1,),"")&lt;&gt;""</f>
        <v>1</v>
      </c>
      <c r="E1890">
        <v>1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4153</v>
      </c>
      <c r="B1891" t="s">
        <v>2648</v>
      </c>
      <c r="D1891" t="b">
        <f>IFERROR(VLOOKUP(B1891,PatData!$A$2:$A$2000,1,),"")&lt;&gt;""</f>
        <v>1</v>
      </c>
      <c r="E1891">
        <v>1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4154</v>
      </c>
      <c r="B1892" t="s">
        <v>2649</v>
      </c>
      <c r="D1892" t="b">
        <f>IFERROR(VLOOKUP(B1892,PatData!$A$2:$A$2000,1,),"")&lt;&gt;""</f>
        <v>1</v>
      </c>
      <c r="E1892">
        <v>1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4155</v>
      </c>
      <c r="B1893" t="s">
        <v>2650</v>
      </c>
      <c r="D1893" t="b">
        <f>IFERROR(VLOOKUP(B1893,PatData!$A$2:$A$2000,1,),"")&lt;&gt;""</f>
        <v>1</v>
      </c>
      <c r="E1893">
        <v>1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4156</v>
      </c>
      <c r="B1894" t="s">
        <v>2651</v>
      </c>
      <c r="D1894" t="b">
        <f>IFERROR(VLOOKUP(B1894,PatData!$A$2:$A$2000,1,),"")&lt;&gt;""</f>
        <v>1</v>
      </c>
      <c r="E1894">
        <v>1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4157</v>
      </c>
      <c r="B1895" t="s">
        <v>2652</v>
      </c>
      <c r="D1895" t="b">
        <f>IFERROR(VLOOKUP(B1895,PatData!$A$2:$A$2000,1,),"")&lt;&gt;""</f>
        <v>1</v>
      </c>
      <c r="E1895">
        <v>1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4158</v>
      </c>
      <c r="B1896" t="s">
        <v>2653</v>
      </c>
      <c r="D1896" t="b">
        <f>IFERROR(VLOOKUP(B1896,PatData!$A$2:$A$2000,1,),"")&lt;&gt;""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4159</v>
      </c>
      <c r="B1897" t="s">
        <v>2654</v>
      </c>
      <c r="D1897" t="b">
        <f>IFERROR(VLOOKUP(B1897,PatData!$A$2:$A$2000,1,),"")&lt;&gt;""</f>
        <v>1</v>
      </c>
      <c r="E1897">
        <v>1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4160</v>
      </c>
      <c r="B1898" t="s">
        <v>2655</v>
      </c>
      <c r="D1898" t="b">
        <f>IFERROR(VLOOKUP(B1898,PatData!$A$2:$A$2000,1,),"")&lt;&gt;""</f>
        <v>1</v>
      </c>
      <c r="E1898">
        <v>1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4161</v>
      </c>
      <c r="B1899" t="s">
        <v>2656</v>
      </c>
      <c r="D1899" t="b">
        <f>IFERROR(VLOOKUP(B1899,PatData!$A$2:$A$2000,1,),"")&lt;&gt;""</f>
        <v>1</v>
      </c>
      <c r="E1899">
        <v>1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4162</v>
      </c>
      <c r="B1900" t="s">
        <v>2657</v>
      </c>
      <c r="D1900" t="b">
        <f>IFERROR(VLOOKUP(B1900,PatData!$A$2:$A$2000,1,),"")&lt;&gt;""</f>
        <v>1</v>
      </c>
      <c r="E1900">
        <v>1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4163</v>
      </c>
      <c r="B1901" t="s">
        <v>2658</v>
      </c>
      <c r="D1901" t="b">
        <f>IFERROR(VLOOKUP(B1901,PatData!$A$2:$A$2000,1,),"")&lt;&gt;""</f>
        <v>1</v>
      </c>
      <c r="E1901">
        <v>1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4164</v>
      </c>
      <c r="B1902" t="s">
        <v>2659</v>
      </c>
      <c r="D1902" t="b">
        <f>IFERROR(VLOOKUP(B1902,PatData!$A$2:$A$2000,1,),"")&lt;&gt;""</f>
        <v>1</v>
      </c>
      <c r="E1902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4165</v>
      </c>
      <c r="B1903" t="s">
        <v>2660</v>
      </c>
      <c r="D1903" t="b">
        <f>IFERROR(VLOOKUP(B1903,PatData!$A$2:$A$2000,1,),"")&lt;&gt;""</f>
        <v>1</v>
      </c>
      <c r="E1903">
        <v>1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4166</v>
      </c>
      <c r="B1904" t="s">
        <v>2661</v>
      </c>
      <c r="D1904" t="b">
        <f>IFERROR(VLOOKUP(B1904,PatData!$A$2:$A$2000,1,),"")&lt;&gt;""</f>
        <v>1</v>
      </c>
      <c r="E1904">
        <v>1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4167</v>
      </c>
      <c r="B1905" t="s">
        <v>3255</v>
      </c>
      <c r="D1905" t="b">
        <f>IFERROR(VLOOKUP(B1905,PatData!$A$2:$A$2000,1,),"")&lt;&gt;""</f>
        <v>1</v>
      </c>
      <c r="E1905">
        <v>1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4168</v>
      </c>
      <c r="B1906" t="s">
        <v>3256</v>
      </c>
      <c r="D1906" t="b">
        <f>IFERROR(VLOOKUP(B1906,PatData!$A$2:$A$2000,1,),"")&lt;&gt;""</f>
        <v>1</v>
      </c>
      <c r="E1906">
        <v>1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4169</v>
      </c>
      <c r="B1907" t="s">
        <v>3257</v>
      </c>
      <c r="D1907" t="b">
        <f>IFERROR(VLOOKUP(B1907,PatData!$A$2:$A$2000,1,),"")&lt;&gt;""</f>
        <v>1</v>
      </c>
      <c r="E1907">
        <v>1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4170</v>
      </c>
      <c r="B1908" t="s">
        <v>3258</v>
      </c>
      <c r="D1908" t="b">
        <f>IFERROR(VLOOKUP(B1908,PatData!$A$2:$A$2000,1,),"")&lt;&gt;""</f>
        <v>1</v>
      </c>
      <c r="E1908">
        <v>1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4171</v>
      </c>
      <c r="B1909" t="s">
        <v>3259</v>
      </c>
      <c r="D1909" t="b">
        <f>IFERROR(VLOOKUP(B1909,PatData!$A$2:$A$2000,1,),"")&lt;&gt;""</f>
        <v>1</v>
      </c>
      <c r="E1909">
        <v>1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1089</v>
      </c>
      <c r="B1910" t="s">
        <v>2662</v>
      </c>
      <c r="D1910" t="b">
        <f>IFERROR(VLOOKUP(B1910,PatData!$A$2:$A$2000,1,),"")&lt;&gt;""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1090</v>
      </c>
      <c r="B1911" t="s">
        <v>2663</v>
      </c>
      <c r="D1911" t="b">
        <f>IFERROR(VLOOKUP(B1911,PatData!$A$2:$A$2000,1,),"")&lt;&gt;""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1091</v>
      </c>
      <c r="B1912" t="s">
        <v>2664</v>
      </c>
      <c r="D1912" t="b">
        <f>IFERROR(VLOOKUP(B1912,PatData!$A$2:$A$2000,1,),"")&lt;&gt;""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1092</v>
      </c>
      <c r="B1913" t="s">
        <v>2665</v>
      </c>
      <c r="D1913" t="b">
        <f>IFERROR(VLOOKUP(B1913,PatData!$A$2:$A$2000,1,),"")&lt;&gt;""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1093</v>
      </c>
      <c r="B1914" t="s">
        <v>2666</v>
      </c>
      <c r="D1914" t="b">
        <f>IFERROR(VLOOKUP(B1914,PatData!$A$2:$A$2000,1,),"")&lt;&gt;""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1094</v>
      </c>
      <c r="B1915" t="s">
        <v>2667</v>
      </c>
      <c r="D1915" t="b">
        <f>IFERROR(VLOOKUP(B1915,PatData!$A$2:$A$2000,1,),"")&lt;&gt;""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1095</v>
      </c>
      <c r="B1916" t="s">
        <v>2668</v>
      </c>
      <c r="D1916" t="b">
        <f>IFERROR(VLOOKUP(B1916,PatData!$A$2:$A$2000,1,),"")&lt;&gt;""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1096</v>
      </c>
      <c r="B1917" t="s">
        <v>2669</v>
      </c>
      <c r="D1917" t="b">
        <f>IFERROR(VLOOKUP(B1917,PatData!$A$2:$A$2000,1,),"")&lt;&gt;""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1097</v>
      </c>
      <c r="B1918" t="s">
        <v>2670</v>
      </c>
      <c r="D1918" t="b">
        <f>IFERROR(VLOOKUP(B1918,PatData!$A$2:$A$2000,1,),"")&lt;&gt;""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1098</v>
      </c>
      <c r="B1919" t="s">
        <v>2671</v>
      </c>
      <c r="D1919" t="b">
        <f>IFERROR(VLOOKUP(B1919,PatData!$A$2:$A$2000,1,),"")&lt;&gt;""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1099</v>
      </c>
      <c r="B1920" t="s">
        <v>2672</v>
      </c>
      <c r="D1920" t="b">
        <f>IFERROR(VLOOKUP(B1920,PatData!$A$2:$A$2000,1,),"")&lt;&gt;""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1100</v>
      </c>
      <c r="B1921" t="s">
        <v>2673</v>
      </c>
      <c r="D1921" t="b">
        <f>IFERROR(VLOOKUP(B1921,PatData!$A$2:$A$2000,1,),"")&lt;&gt;""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1101</v>
      </c>
      <c r="B1922" t="s">
        <v>2674</v>
      </c>
      <c r="D1922" t="b">
        <f>IFERROR(VLOOKUP(B1922,PatData!$A$2:$A$2000,1,),"")&lt;&gt;""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3260</v>
      </c>
      <c r="B1923" t="s">
        <v>2675</v>
      </c>
      <c r="D1923" t="b">
        <f>IFERROR(VLOOKUP(B1923,PatData!$A$2:$A$2000,1,),"")&lt;&gt;""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3262</v>
      </c>
      <c r="B1924" t="s">
        <v>2676</v>
      </c>
      <c r="D1924" t="b">
        <f>IFERROR(VLOOKUP(B1924,PatData!$A$2:$A$2000,1,),"")&lt;&gt;""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3265</v>
      </c>
      <c r="B1925" t="s">
        <v>3261</v>
      </c>
      <c r="D1925" t="b">
        <f>IFERROR(VLOOKUP(B1925,PatData!$A$2:$A$2000,1,),"")&lt;&gt;""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3267</v>
      </c>
      <c r="B1926" t="s">
        <v>3263</v>
      </c>
      <c r="D1926" t="b">
        <f>IFERROR(VLOOKUP(B1926,PatData!$A$2:$A$2000,1,),"")&lt;&gt;""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4172</v>
      </c>
      <c r="B1927" t="s">
        <v>3264</v>
      </c>
      <c r="D1927" t="b">
        <f>IFERROR(VLOOKUP(B1927,PatData!$A$2:$A$2000,1,),"")&lt;&gt;""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4173</v>
      </c>
      <c r="B1928" t="s">
        <v>3266</v>
      </c>
      <c r="D1928" t="b">
        <f>IFERROR(VLOOKUP(B1928,PatData!$A$2:$A$2000,1,),"")&lt;&gt;""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4174</v>
      </c>
      <c r="B1929" t="s">
        <v>3268</v>
      </c>
      <c r="D1929" t="b">
        <f>IFERROR(VLOOKUP(B1929,PatData!$A$2:$A$2000,1,),"")&lt;&gt;""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4767</v>
      </c>
      <c r="B1930" t="s">
        <v>2677</v>
      </c>
      <c r="D1930" t="b">
        <f>IFERROR(VLOOKUP(B1930,PatData!$A$2:$A$2000,1,),"")&lt;&gt;""</f>
        <v>1</v>
      </c>
      <c r="E1930"/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4175</v>
      </c>
      <c r="B1931" t="s">
        <v>2678</v>
      </c>
      <c r="D1931" t="b">
        <f>IFERROR(VLOOKUP(B1931,PatData!$A$2:$A$2000,1,),"")&lt;&gt;""</f>
        <v>1</v>
      </c>
      <c r="E1931">
        <v>0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4176</v>
      </c>
      <c r="B1932" t="s">
        <v>2679</v>
      </c>
      <c r="D1932" t="b">
        <f>IFERROR(VLOOKUP(B1932,PatData!$A$2:$A$2000,1,),"")&lt;&gt;""</f>
        <v>1</v>
      </c>
      <c r="E1932">
        <v>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4177</v>
      </c>
      <c r="B1933" t="s">
        <v>2680</v>
      </c>
      <c r="D1933" t="b">
        <f>IFERROR(VLOOKUP(B1933,PatData!$A$2:$A$2000,1,),"")&lt;&gt;""</f>
        <v>1</v>
      </c>
      <c r="E1933">
        <v>0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4178</v>
      </c>
      <c r="B1934" t="s">
        <v>2681</v>
      </c>
      <c r="D1934" t="b">
        <f>IFERROR(VLOOKUP(B1934,PatData!$A$2:$A$2000,1,),"")&lt;&gt;""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4179</v>
      </c>
      <c r="B1935" t="s">
        <v>2682</v>
      </c>
      <c r="D1935" t="b">
        <f>IFERROR(VLOOKUP(B1935,PatData!$A$2:$A$2000,1,),"")&lt;&gt;""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4180</v>
      </c>
      <c r="B1936" t="s">
        <v>2683</v>
      </c>
      <c r="D1936" t="b">
        <f>IFERROR(VLOOKUP(B1936,PatData!$A$2:$A$2000,1,),"")&lt;&gt;""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4181</v>
      </c>
      <c r="B1937" t="s">
        <v>2684</v>
      </c>
      <c r="D1937" t="b">
        <f>IFERROR(VLOOKUP(B1937,PatData!$A$2:$A$2000,1,),"")&lt;&gt;""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4182</v>
      </c>
      <c r="B1938" t="s">
        <v>2685</v>
      </c>
      <c r="D1938" t="b">
        <f>IFERROR(VLOOKUP(B1938,PatData!$A$2:$A$2000,1,),"")&lt;&gt;""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4183</v>
      </c>
      <c r="B1939" t="s">
        <v>2686</v>
      </c>
      <c r="D1939" t="b">
        <f>IFERROR(VLOOKUP(B1939,PatData!$A$2:$A$2000,1,),"")&lt;&gt;""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4184</v>
      </c>
      <c r="B1940" t="s">
        <v>2687</v>
      </c>
      <c r="D1940" t="b">
        <f>IFERROR(VLOOKUP(B1940,PatData!$A$2:$A$2000,1,),"")&lt;&gt;""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4185</v>
      </c>
      <c r="B1941" t="s">
        <v>2688</v>
      </c>
      <c r="D1941" t="b">
        <f>IFERROR(VLOOKUP(B1941,PatData!$A$2:$A$2000,1,),"")&lt;&gt;""</f>
        <v>1</v>
      </c>
      <c r="E1941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4186</v>
      </c>
      <c r="B1942" t="s">
        <v>2689</v>
      </c>
      <c r="D1942" t="b">
        <f>IFERROR(VLOOKUP(B1942,PatData!$A$2:$A$2000,1,),"")&lt;&gt;""</f>
        <v>1</v>
      </c>
      <c r="E1942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4187</v>
      </c>
      <c r="B1943" t="s">
        <v>2690</v>
      </c>
      <c r="D1943" t="b">
        <f>IFERROR(VLOOKUP(B1943,PatData!$A$2:$A$2000,1,),"")&lt;&gt;""</f>
        <v>1</v>
      </c>
      <c r="E1943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4188</v>
      </c>
      <c r="B1944" t="s">
        <v>2691</v>
      </c>
      <c r="D1944" t="b">
        <f>IFERROR(VLOOKUP(B1944,PatData!$A$2:$A$2000,1,),"")&lt;&gt;""</f>
        <v>1</v>
      </c>
      <c r="E1944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4189</v>
      </c>
      <c r="B1945" t="s">
        <v>2692</v>
      </c>
      <c r="D1945" t="b">
        <f>IFERROR(VLOOKUP(B1945,PatData!$A$2:$A$2000,1,),"")&lt;&gt;""</f>
        <v>1</v>
      </c>
      <c r="E1945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4190</v>
      </c>
      <c r="B1946" t="s">
        <v>3269</v>
      </c>
      <c r="D1946" t="b">
        <f>IFERROR(VLOOKUP(B1946,PatData!$A$2:$A$2000,1,),"")&lt;&gt;""</f>
        <v>1</v>
      </c>
      <c r="E1946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4191</v>
      </c>
      <c r="B1947" t="s">
        <v>3270</v>
      </c>
      <c r="D1947" t="b">
        <f>IFERROR(VLOOKUP(B1947,PatData!$A$2:$A$2000,1,),"")&lt;&gt;""</f>
        <v>1</v>
      </c>
      <c r="E1947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4192</v>
      </c>
      <c r="B1948" t="s">
        <v>3271</v>
      </c>
      <c r="D1948" t="b">
        <f>IFERROR(VLOOKUP(B1948,PatData!$A$2:$A$2000,1,),"")&lt;&gt;""</f>
        <v>1</v>
      </c>
      <c r="E1948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4193</v>
      </c>
      <c r="B1949" t="s">
        <v>3272</v>
      </c>
      <c r="D1949" t="b">
        <f>IFERROR(VLOOKUP(B1949,PatData!$A$2:$A$2000,1,),"")&lt;&gt;""</f>
        <v>1</v>
      </c>
      <c r="E1949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4194</v>
      </c>
      <c r="B1950" t="s">
        <v>3273</v>
      </c>
      <c r="D1950" t="b">
        <f>IFERROR(VLOOKUP(B1950,PatData!$A$2:$A$2000,1,),"")&lt;&gt;""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1102</v>
      </c>
      <c r="B1951" t="s">
        <v>2693</v>
      </c>
      <c r="D1951" t="b">
        <f>IFERROR(VLOOKUP(B1951,PatData!$A$2:$A$2000,1,),"")&lt;&gt;""</f>
        <v>1</v>
      </c>
      <c r="E1951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1103</v>
      </c>
      <c r="B1952" t="s">
        <v>2694</v>
      </c>
      <c r="D1952" t="b">
        <f>IFERROR(VLOOKUP(B1952,PatData!$A$2:$A$2000,1,),"")&lt;&gt;""</f>
        <v>1</v>
      </c>
      <c r="E1952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1104</v>
      </c>
      <c r="B1953" t="s">
        <v>2695</v>
      </c>
      <c r="D1953" t="b">
        <f>IFERROR(VLOOKUP(B1953,PatData!$A$2:$A$2000,1,),"")&lt;&gt;""</f>
        <v>1</v>
      </c>
      <c r="E1953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1105</v>
      </c>
      <c r="B1954" t="s">
        <v>2696</v>
      </c>
      <c r="D1954" t="b">
        <f>IFERROR(VLOOKUP(B1954,PatData!$A$2:$A$2000,1,),"")&lt;&gt;""</f>
        <v>1</v>
      </c>
      <c r="E1954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1106</v>
      </c>
      <c r="B1955" t="s">
        <v>2697</v>
      </c>
      <c r="D1955" t="b">
        <f>IFERROR(VLOOKUP(B1955,PatData!$A$2:$A$2000,1,),"")&lt;&gt;""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1107</v>
      </c>
      <c r="B1956" t="s">
        <v>2698</v>
      </c>
      <c r="D1956" t="b">
        <f>IFERROR(VLOOKUP(B1956,PatData!$A$2:$A$2000,1,),"")&lt;&gt;""</f>
        <v>1</v>
      </c>
      <c r="E1956">
        <v>0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1108</v>
      </c>
      <c r="B1957" t="s">
        <v>2699</v>
      </c>
      <c r="D1957" t="b">
        <f>IFERROR(VLOOKUP(B1957,PatData!$A$2:$A$2000,1,),"")&lt;&gt;""</f>
        <v>1</v>
      </c>
      <c r="E1957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1109</v>
      </c>
      <c r="B1958" t="s">
        <v>2700</v>
      </c>
      <c r="D1958" t="b">
        <f>IFERROR(VLOOKUP(B1958,PatData!$A$2:$A$2000,1,),"")&lt;&gt;""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1110</v>
      </c>
      <c r="B1959" t="s">
        <v>2701</v>
      </c>
      <c r="D1959" t="b">
        <f>IFERROR(VLOOKUP(B1959,PatData!$A$2:$A$2000,1,),"")&lt;&gt;""</f>
        <v>1</v>
      </c>
      <c r="E1959">
        <v>0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1111</v>
      </c>
      <c r="B1960" t="s">
        <v>2702</v>
      </c>
      <c r="D1960" t="b">
        <f>IFERROR(VLOOKUP(B1960,PatData!$A$2:$A$2000,1,),"")&lt;&gt;""</f>
        <v>1</v>
      </c>
      <c r="E1960">
        <v>0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1112</v>
      </c>
      <c r="B1961" t="s">
        <v>2703</v>
      </c>
      <c r="D1961" t="b">
        <f>IFERROR(VLOOKUP(B1961,PatData!$A$2:$A$2000,1,),"")&lt;&gt;""</f>
        <v>1</v>
      </c>
      <c r="E1961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1113</v>
      </c>
      <c r="B1962" t="s">
        <v>2704</v>
      </c>
      <c r="D1962" t="b">
        <f>IFERROR(VLOOKUP(B1962,PatData!$A$2:$A$2000,1,),"")&lt;&gt;""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1114</v>
      </c>
      <c r="B1963" t="s">
        <v>2705</v>
      </c>
      <c r="D1963" t="b">
        <f>IFERROR(VLOOKUP(B1963,PatData!$A$2:$A$2000,1,),"")&lt;&gt;""</f>
        <v>1</v>
      </c>
      <c r="E1963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3274</v>
      </c>
      <c r="B1964" t="s">
        <v>2706</v>
      </c>
      <c r="D1964" t="b">
        <f>IFERROR(VLOOKUP(B1964,PatData!$A$2:$A$2000,1,),"")&lt;&gt;""</f>
        <v>1</v>
      </c>
      <c r="E1964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3276</v>
      </c>
      <c r="B1965" t="s">
        <v>2707</v>
      </c>
      <c r="D1965" t="b">
        <f>IFERROR(VLOOKUP(B1965,PatData!$A$2:$A$2000,1,),"")&lt;&gt;""</f>
        <v>1</v>
      </c>
      <c r="E1965">
        <v>0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3279</v>
      </c>
      <c r="B1966" t="s">
        <v>3275</v>
      </c>
      <c r="D1966" t="b">
        <f>IFERROR(VLOOKUP(B1966,PatData!$A$2:$A$2000,1,),"")&lt;&gt;""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3281</v>
      </c>
      <c r="B1967" t="s">
        <v>3277</v>
      </c>
      <c r="D1967" t="b">
        <f>IFERROR(VLOOKUP(B1967,PatData!$A$2:$A$2000,1,),"")&lt;&gt;""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4195</v>
      </c>
      <c r="B1968" t="s">
        <v>3278</v>
      </c>
      <c r="D1968" t="b">
        <f>IFERROR(VLOOKUP(B1968,PatData!$A$2:$A$2000,1,),"")&lt;&gt;""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4196</v>
      </c>
      <c r="B1969" t="s">
        <v>3280</v>
      </c>
      <c r="D1969" t="b">
        <f>IFERROR(VLOOKUP(B1969,PatData!$A$2:$A$2000,1,),"")&lt;&gt;""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4197</v>
      </c>
      <c r="B1970" t="s">
        <v>3282</v>
      </c>
      <c r="D1970" t="b">
        <f>IFERROR(VLOOKUP(B1970,PatData!$A$2:$A$2000,1,),"")&lt;&gt;""</f>
        <v>1</v>
      </c>
      <c r="E1970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4936</v>
      </c>
      <c r="B1971" t="s">
        <v>2708</v>
      </c>
      <c r="D1971" t="b">
        <f>IFERROR(VLOOKUP(B1971,PatData!$A$2:$A$2000,1,),"")&lt;&gt;""</f>
        <v>1</v>
      </c>
      <c r="E1971">
        <v>1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4937</v>
      </c>
      <c r="B1972" t="s">
        <v>2709</v>
      </c>
      <c r="D1972" t="b">
        <f>IFERROR(VLOOKUP(B1972,PatData!$A$2:$A$2000,1,),"")&lt;&gt;""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4938</v>
      </c>
      <c r="B1973" t="s">
        <v>2710</v>
      </c>
      <c r="D1973" t="b">
        <f>IFERROR(VLOOKUP(B1973,PatData!$A$2:$A$2000,1,),"")&lt;&gt;""</f>
        <v>1</v>
      </c>
      <c r="E1973">
        <v>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4939</v>
      </c>
      <c r="B1974" t="s">
        <v>2711</v>
      </c>
      <c r="D1974" t="b">
        <f>IFERROR(VLOOKUP(B1974,PatData!$A$2:$A$2000,1,),"")&lt;&gt;""</f>
        <v>1</v>
      </c>
      <c r="E1974">
        <v>20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4940</v>
      </c>
      <c r="B1975" t="s">
        <v>2712</v>
      </c>
      <c r="D1975" t="b">
        <f>IFERROR(VLOOKUP(B1975,PatData!$A$2:$A$2000,1,),"")&lt;&gt;""</f>
        <v>1</v>
      </c>
      <c r="E1975">
        <v>30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4941</v>
      </c>
      <c r="B1976" t="s">
        <v>2713</v>
      </c>
      <c r="D1976" t="b">
        <f>IFERROR(VLOOKUP(B1976,PatData!$A$2:$A$2000,1,),"")&lt;&gt;""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4942</v>
      </c>
      <c r="B1977" t="s">
        <v>2714</v>
      </c>
      <c r="D1977" t="b">
        <f>IFERROR(VLOOKUP(B1977,PatData!$A$2:$A$2000,1,),"")&lt;&gt;""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4943</v>
      </c>
      <c r="B1978" t="s">
        <v>2715</v>
      </c>
      <c r="D1978" t="b">
        <f>IFERROR(VLOOKUP(B1978,PatData!$A$2:$A$2000,1,),"")&lt;&gt;""</f>
        <v>1</v>
      </c>
      <c r="E1978">
        <v>10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4747</v>
      </c>
      <c r="B1979" t="s">
        <v>2716</v>
      </c>
      <c r="D1979" t="b">
        <f>IFERROR(VLOOKUP(B1979,PatData!$A$2:$A$2000,1,),"")&lt;&gt;""</f>
        <v>1</v>
      </c>
      <c r="E1979" t="b">
        <v>0</v>
      </c>
      <c r="F1979" t="b">
        <v>0</v>
      </c>
      <c r="G1979" t="b">
        <v>1</v>
      </c>
      <c r="H1979" t="b">
        <v>0</v>
      </c>
      <c r="I1979" t="b">
        <v>1</v>
      </c>
    </row>
    <row r="1980" spans="1:9" x14ac:dyDescent="0.2">
      <c r="A1980" t="s">
        <v>4748</v>
      </c>
      <c r="B1980" t="s">
        <v>2717</v>
      </c>
      <c r="D1980" t="b">
        <f>IFERROR(VLOOKUP(B1980,PatData!$A$2:$A$2000,1,),"")&lt;&gt;""</f>
        <v>1</v>
      </c>
      <c r="E1980">
        <v>0</v>
      </c>
      <c r="F1980" t="b">
        <v>0</v>
      </c>
      <c r="G1980" t="b">
        <v>1</v>
      </c>
      <c r="H1980" t="b">
        <v>0</v>
      </c>
      <c r="I1980" t="b">
        <v>1</v>
      </c>
    </row>
    <row r="1981" spans="1:9" x14ac:dyDescent="0.2">
      <c r="A1981" t="s">
        <v>1521</v>
      </c>
      <c r="B1981" t="s">
        <v>4740</v>
      </c>
      <c r="D1981" t="b">
        <f>IFERROR(VLOOKUP(B1981,PatData!$A$2:$A$2000,1,),"")&lt;&gt;""</f>
        <v>1</v>
      </c>
      <c r="E1981">
        <v>0</v>
      </c>
      <c r="F1981" t="b">
        <v>0</v>
      </c>
      <c r="G1981" t="b">
        <v>1</v>
      </c>
      <c r="H1981" t="b">
        <v>0</v>
      </c>
      <c r="I1981" t="b">
        <v>1</v>
      </c>
    </row>
    <row r="1982" spans="1:9" x14ac:dyDescent="0.2">
      <c r="A1982" t="s">
        <v>4741</v>
      </c>
      <c r="B1982" t="s">
        <v>2718</v>
      </c>
      <c r="D1982" t="b">
        <f>IFERROR(VLOOKUP(B1982,PatData!$A$2:$A$2000,1,),"")&lt;&gt;""</f>
        <v>1</v>
      </c>
      <c r="E1982" t="b">
        <v>0</v>
      </c>
      <c r="F1982" t="b">
        <v>0</v>
      </c>
      <c r="G1982" t="b">
        <v>1</v>
      </c>
      <c r="H1982" t="b">
        <v>0</v>
      </c>
      <c r="I1982" t="b">
        <v>1</v>
      </c>
    </row>
    <row r="1983" spans="1:9" x14ac:dyDescent="0.2">
      <c r="A1983" t="s">
        <v>4742</v>
      </c>
      <c r="B1983" t="s">
        <v>2719</v>
      </c>
      <c r="D1983" t="b">
        <f>IFERROR(VLOOKUP(B1983,PatData!$A$2:$A$2000,1,),"")&lt;&gt;""</f>
        <v>1</v>
      </c>
      <c r="E1983" t="b">
        <v>0</v>
      </c>
      <c r="F1983" t="b">
        <v>0</v>
      </c>
      <c r="G1983" t="b">
        <v>1</v>
      </c>
      <c r="H1983" t="b">
        <v>0</v>
      </c>
      <c r="I1983" t="b">
        <v>1</v>
      </c>
    </row>
    <row r="1984" spans="1:9" x14ac:dyDescent="0.2">
      <c r="A1984" t="s">
        <v>1506</v>
      </c>
      <c r="B1984" t="s">
        <v>2720</v>
      </c>
      <c r="D1984" t="b">
        <f>IFERROR(VLOOKUP(B1984,PatData!$A$2:$A$2000,1,),"")&lt;&gt;""</f>
        <v>1</v>
      </c>
      <c r="E1984">
        <v>0</v>
      </c>
      <c r="F1984" t="b">
        <v>0</v>
      </c>
      <c r="G1984" t="b">
        <v>1</v>
      </c>
      <c r="H1984" t="b">
        <v>0</v>
      </c>
      <c r="I1984" t="b">
        <v>1</v>
      </c>
    </row>
    <row r="1985" spans="1:9" x14ac:dyDescent="0.2">
      <c r="A1985" t="s">
        <v>4743</v>
      </c>
      <c r="B1985" t="s">
        <v>2721</v>
      </c>
      <c r="D1985" t="b">
        <f>IFERROR(VLOOKUP(B1985,PatData!$A$2:$A$2000,1,),"")&lt;&gt;""</f>
        <v>1</v>
      </c>
      <c r="E1985">
        <v>0</v>
      </c>
      <c r="F1985" t="b">
        <v>0</v>
      </c>
      <c r="G1985" t="b">
        <v>1</v>
      </c>
      <c r="H1985" t="b">
        <v>0</v>
      </c>
      <c r="I1985" t="b">
        <v>1</v>
      </c>
    </row>
    <row r="1986" spans="1:9" x14ac:dyDescent="0.2">
      <c r="A1986" t="s">
        <v>4744</v>
      </c>
      <c r="B1986" t="s">
        <v>2722</v>
      </c>
      <c r="D1986" t="b">
        <f>IFERROR(VLOOKUP(B1986,PatData!$A$2:$A$2000,1,),"")&lt;&gt;""</f>
        <v>1</v>
      </c>
      <c r="E1986">
        <v>1</v>
      </c>
      <c r="F1986" t="b">
        <v>0</v>
      </c>
      <c r="G1986" t="b">
        <v>1</v>
      </c>
      <c r="H1986" t="b">
        <v>0</v>
      </c>
      <c r="I1986" t="b">
        <v>1</v>
      </c>
    </row>
    <row r="1987" spans="1:9" x14ac:dyDescent="0.2">
      <c r="A1987" t="s">
        <v>4944</v>
      </c>
      <c r="B1987" t="s">
        <v>2723</v>
      </c>
      <c r="D1987" t="b">
        <f>IFERROR(VLOOKUP(B1987,PatData!$A$2:$A$2000,1,),"")&lt;&gt;""</f>
        <v>1</v>
      </c>
      <c r="E1987" t="b">
        <v>0</v>
      </c>
      <c r="F1987" t="b">
        <v>0</v>
      </c>
      <c r="G1987" t="b">
        <v>1</v>
      </c>
      <c r="H1987" t="b">
        <v>0</v>
      </c>
      <c r="I1987" t="b">
        <v>1</v>
      </c>
    </row>
    <row r="1988" spans="1:9" x14ac:dyDescent="0.2">
      <c r="A1988" t="s">
        <v>4945</v>
      </c>
      <c r="B1988" t="s">
        <v>2724</v>
      </c>
      <c r="D1988" t="b">
        <f>IFERROR(VLOOKUP(B1988,PatData!$A$2:$A$2000,1,),"")&lt;&gt;""</f>
        <v>1</v>
      </c>
      <c r="E1988">
        <v>0</v>
      </c>
      <c r="F1988" t="b">
        <v>0</v>
      </c>
      <c r="G1988" t="b">
        <v>1</v>
      </c>
      <c r="H1988" t="b">
        <v>0</v>
      </c>
      <c r="I1988" t="b">
        <v>1</v>
      </c>
    </row>
    <row r="1989" spans="1:9" x14ac:dyDescent="0.2">
      <c r="A1989" t="s">
        <v>7635</v>
      </c>
      <c r="B1989" t="s">
        <v>7639</v>
      </c>
      <c r="D1989" t="b">
        <f>IFERROR(VLOOKUP(B1989,PatData!$A$2:$A$2000,1,),"")&lt;&gt;""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x14ac:dyDescent="0.2">
      <c r="A1990" t="s">
        <v>1518</v>
      </c>
      <c r="B1990" t="s">
        <v>2725</v>
      </c>
      <c r="D1990" t="b">
        <f>IFERROR(VLOOKUP(B1990,PatData!$A$2:$A$2000,1,),"")&lt;&gt;""</f>
        <v>1</v>
      </c>
      <c r="E1990">
        <v>0</v>
      </c>
      <c r="F1990" t="b">
        <v>0</v>
      </c>
      <c r="G1990" t="b">
        <v>1</v>
      </c>
      <c r="H1990" t="b">
        <v>0</v>
      </c>
      <c r="I1990" t="b">
        <v>1</v>
      </c>
    </row>
    <row r="1991" spans="1:9" x14ac:dyDescent="0.2">
      <c r="A1991" t="s">
        <v>4745</v>
      </c>
      <c r="B1991" t="s">
        <v>2726</v>
      </c>
      <c r="D1991" t="b">
        <f>IFERROR(VLOOKUP(B1991,PatData!$A$2:$A$2000,1,),"")&lt;&gt;""</f>
        <v>1</v>
      </c>
      <c r="E1991" t="b">
        <v>0</v>
      </c>
      <c r="F1991" t="b">
        <v>0</v>
      </c>
      <c r="G1991" t="b">
        <v>1</v>
      </c>
      <c r="H1991" t="b">
        <v>0</v>
      </c>
      <c r="I1991" t="b">
        <v>1</v>
      </c>
    </row>
    <row r="1992" spans="1:9" x14ac:dyDescent="0.2">
      <c r="A1992" t="s">
        <v>4746</v>
      </c>
      <c r="B1992" t="s">
        <v>2727</v>
      </c>
      <c r="D1992" t="b">
        <f>IFERROR(VLOOKUP(B1992,PatData!$A$2:$A$2000,1,),"")&lt;&gt;""</f>
        <v>1</v>
      </c>
      <c r="E1992">
        <v>0</v>
      </c>
      <c r="F1992" t="b">
        <v>0</v>
      </c>
      <c r="G1992" t="b">
        <v>1</v>
      </c>
      <c r="H1992" t="b">
        <v>0</v>
      </c>
      <c r="I1992" t="b">
        <v>1</v>
      </c>
    </row>
    <row r="1993" spans="1:9" x14ac:dyDescent="0.2">
      <c r="A1993" t="s">
        <v>4749</v>
      </c>
      <c r="B1993" t="s">
        <v>2728</v>
      </c>
      <c r="D1993" t="b">
        <f>IFERROR(VLOOKUP(B1993,PatData!$A$2:$A$2000,1,),"")&lt;&gt;""</f>
        <v>1</v>
      </c>
      <c r="E1993" t="b">
        <v>0</v>
      </c>
      <c r="F1993" t="b">
        <v>0</v>
      </c>
      <c r="G1993" t="b">
        <v>1</v>
      </c>
      <c r="H1993" t="b">
        <v>0</v>
      </c>
      <c r="I1993" t="b">
        <v>1</v>
      </c>
    </row>
    <row r="1994" spans="1:9" x14ac:dyDescent="0.2">
      <c r="A1994" t="s">
        <v>4750</v>
      </c>
      <c r="B1994" t="s">
        <v>2729</v>
      </c>
      <c r="D1994" t="b">
        <f>IFERROR(VLOOKUP(B1994,PatData!$A$2:$A$2000,1,),"")&lt;&gt;""</f>
        <v>1</v>
      </c>
      <c r="E1994" t="b">
        <v>0</v>
      </c>
      <c r="F1994" t="b">
        <v>0</v>
      </c>
      <c r="G1994" t="b">
        <v>1</v>
      </c>
      <c r="H1994" t="b">
        <v>0</v>
      </c>
      <c r="I1994" t="b">
        <v>1</v>
      </c>
    </row>
    <row r="1995" spans="1:9" x14ac:dyDescent="0.2">
      <c r="A1995" t="s">
        <v>1224</v>
      </c>
      <c r="B1995" t="s">
        <v>2730</v>
      </c>
      <c r="D1995" t="b">
        <f>IFERROR(VLOOKUP(B1995,PatData!$A$2:$A$2000,1,),"")&lt;&gt;""</f>
        <v>1</v>
      </c>
      <c r="E1995">
        <v>0</v>
      </c>
      <c r="F1995" t="b">
        <v>0</v>
      </c>
      <c r="G1995" t="b">
        <v>1</v>
      </c>
      <c r="H1995" t="b">
        <v>0</v>
      </c>
      <c r="I1995" t="b">
        <v>1</v>
      </c>
    </row>
    <row r="1996" spans="1:9" x14ac:dyDescent="0.2">
      <c r="A1996" t="s">
        <v>4751</v>
      </c>
      <c r="B1996" t="s">
        <v>2731</v>
      </c>
      <c r="D1996" t="b">
        <f>IFERROR(VLOOKUP(B1996,PatData!$A$2:$A$2000,1,),"")&lt;&gt;""</f>
        <v>1</v>
      </c>
      <c r="E1996">
        <v>0</v>
      </c>
      <c r="F1996" t="b">
        <v>0</v>
      </c>
      <c r="G1996" t="b">
        <v>1</v>
      </c>
      <c r="H1996" t="b">
        <v>0</v>
      </c>
      <c r="I1996" t="b">
        <v>1</v>
      </c>
    </row>
    <row r="1997" spans="1:9" x14ac:dyDescent="0.2">
      <c r="A1997" t="s">
        <v>4789</v>
      </c>
      <c r="B1997" t="s">
        <v>2732</v>
      </c>
      <c r="D1997" t="b">
        <f>IFERROR(VLOOKUP(B1997,PatData!$A$2:$A$2000,1,),"")&lt;&gt;""</f>
        <v>1</v>
      </c>
      <c r="E1997">
        <v>0</v>
      </c>
      <c r="F1997" t="b">
        <v>0</v>
      </c>
      <c r="G1997" t="b">
        <v>1</v>
      </c>
      <c r="H1997" t="b">
        <v>0</v>
      </c>
      <c r="I1997" t="b">
        <v>1</v>
      </c>
    </row>
    <row r="1998" spans="1:9" x14ac:dyDescent="0.2">
      <c r="A1998" t="s">
        <v>4752</v>
      </c>
      <c r="B1998" t="s">
        <v>2733</v>
      </c>
      <c r="D1998" t="b">
        <f>IFERROR(VLOOKUP(B1998,PatData!$A$2:$A$2000,1,),"")&lt;&gt;""</f>
        <v>1</v>
      </c>
      <c r="E1998">
        <v>0</v>
      </c>
      <c r="F1998" t="b">
        <v>0</v>
      </c>
      <c r="G1998" t="b">
        <v>1</v>
      </c>
      <c r="H1998" t="b">
        <v>0</v>
      </c>
      <c r="I1998" t="b">
        <v>1</v>
      </c>
    </row>
    <row r="1999" spans="1:9" x14ac:dyDescent="0.2">
      <c r="A1999" t="s">
        <v>4946</v>
      </c>
      <c r="B1999" t="s">
        <v>2734</v>
      </c>
      <c r="D1999" t="b">
        <f>IFERROR(VLOOKUP(B1999,PatData!$A$2:$A$2000,1,),"")&lt;&gt;""</f>
        <v>1</v>
      </c>
      <c r="E1999">
        <v>0</v>
      </c>
      <c r="F1999" t="b">
        <v>0</v>
      </c>
      <c r="G1999" t="b">
        <v>1</v>
      </c>
      <c r="H1999" t="b">
        <v>0</v>
      </c>
      <c r="I1999" t="b">
        <v>1</v>
      </c>
    </row>
    <row r="2000" spans="1:9" x14ac:dyDescent="0.2">
      <c r="A2000" t="s">
        <v>4947</v>
      </c>
      <c r="B2000" t="s">
        <v>2735</v>
      </c>
      <c r="D2000" t="b">
        <f>IFERROR(VLOOKUP(B2000,PatData!$A$2:$A$2000,1,),"")&lt;&gt;""</f>
        <v>1</v>
      </c>
      <c r="E2000" t="b">
        <v>0</v>
      </c>
      <c r="F2000" t="b">
        <v>0</v>
      </c>
      <c r="G2000" t="b">
        <v>1</v>
      </c>
      <c r="H2000" t="b">
        <v>0</v>
      </c>
      <c r="I2000" t="b">
        <v>1</v>
      </c>
    </row>
    <row r="2001" spans="1:9" x14ac:dyDescent="0.2">
      <c r="A2001" t="s">
        <v>4948</v>
      </c>
      <c r="B2001" t="s">
        <v>2736</v>
      </c>
      <c r="D2001" t="b">
        <f>IFERROR(VLOOKUP(B2001,PatData!$A$2:$A$2000,1,),"")&lt;&gt;""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x14ac:dyDescent="0.2">
      <c r="A2002" t="s">
        <v>4754</v>
      </c>
      <c r="B2002" t="s">
        <v>2737</v>
      </c>
      <c r="D2002" t="b">
        <f>IFERROR(VLOOKUP(B2002,PatData!$A$2:$A$2000,1,),"")&lt;&gt;""</f>
        <v>1</v>
      </c>
      <c r="E2002">
        <v>1</v>
      </c>
      <c r="F2002" t="b">
        <v>0</v>
      </c>
      <c r="G2002" t="b">
        <v>1</v>
      </c>
      <c r="H2002" t="b">
        <v>0</v>
      </c>
      <c r="I2002" t="b">
        <v>1</v>
      </c>
    </row>
    <row r="2003" spans="1:9" x14ac:dyDescent="0.2">
      <c r="A2003" t="s">
        <v>4755</v>
      </c>
      <c r="B2003" t="s">
        <v>2738</v>
      </c>
      <c r="D2003" t="b">
        <f>IFERROR(VLOOKUP(B2003,PatData!$A$2:$A$2000,1,),"")&lt;&gt;""</f>
        <v>1</v>
      </c>
      <c r="E2003">
        <v>0</v>
      </c>
      <c r="F2003" t="b">
        <v>0</v>
      </c>
      <c r="G2003" t="b">
        <v>1</v>
      </c>
      <c r="H2003" t="b">
        <v>0</v>
      </c>
      <c r="I2003" t="b">
        <v>1</v>
      </c>
    </row>
    <row r="2004" spans="1:9" x14ac:dyDescent="0.2">
      <c r="A2004" t="s">
        <v>4756</v>
      </c>
      <c r="B2004" t="s">
        <v>2739</v>
      </c>
      <c r="D2004" t="b">
        <f>IFERROR(VLOOKUP(B2004,PatData!$A$2:$A$2000,1,),"")&lt;&gt;""</f>
        <v>0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x14ac:dyDescent="0.2">
      <c r="A2005" t="s">
        <v>1507</v>
      </c>
      <c r="B2005" t="s">
        <v>2740</v>
      </c>
      <c r="D2005" t="b">
        <f>IFERROR(VLOOKUP(B2005,PatData!$A$2:$A$2000,1,),"")&lt;&gt;""</f>
        <v>0</v>
      </c>
      <c r="E2005">
        <v>0</v>
      </c>
      <c r="F2005" t="b">
        <v>0</v>
      </c>
      <c r="G2005" t="b">
        <v>1</v>
      </c>
      <c r="H2005" t="b">
        <v>0</v>
      </c>
      <c r="I2005" t="b">
        <v>1</v>
      </c>
    </row>
    <row r="2006" spans="1:9" x14ac:dyDescent="0.2">
      <c r="A2006" t="s">
        <v>4753</v>
      </c>
      <c r="B2006" t="s">
        <v>2741</v>
      </c>
      <c r="D2006" t="b">
        <f>IFERROR(VLOOKUP(B2006,PatData!$A$2:$A$2000,1,),"")&lt;&gt;""</f>
        <v>0</v>
      </c>
      <c r="E2006" t="b">
        <v>0</v>
      </c>
      <c r="F2006" t="b">
        <v>0</v>
      </c>
      <c r="G2006" t="b">
        <v>1</v>
      </c>
      <c r="H2006" t="b">
        <v>0</v>
      </c>
      <c r="I2006" t="b">
        <v>1</v>
      </c>
    </row>
    <row r="2007" spans="1:9" x14ac:dyDescent="0.2">
      <c r="A2007" t="s">
        <v>4949</v>
      </c>
      <c r="B2007" t="s">
        <v>2742</v>
      </c>
      <c r="D2007" t="b">
        <f>IFERROR(VLOOKUP(B2007,PatData!$A$2:$A$2000,1,),"")&lt;&gt;""</f>
        <v>0</v>
      </c>
      <c r="E2007">
        <v>1</v>
      </c>
      <c r="F2007" t="b">
        <v>0</v>
      </c>
      <c r="G2007" t="b">
        <v>1</v>
      </c>
      <c r="H2007" t="b">
        <v>0</v>
      </c>
      <c r="I2007" t="b">
        <v>1</v>
      </c>
    </row>
    <row r="2008" spans="1:9" x14ac:dyDescent="0.2">
      <c r="A2008" t="s">
        <v>4757</v>
      </c>
      <c r="B2008" t="s">
        <v>2743</v>
      </c>
      <c r="D2008" t="b">
        <f>IFERROR(VLOOKUP(B2008,PatData!$A$2:$A$2000,1,),"")&lt;&gt;""</f>
        <v>0</v>
      </c>
      <c r="E2008">
        <v>0</v>
      </c>
      <c r="F2008" t="b">
        <v>0</v>
      </c>
      <c r="G2008" t="b">
        <v>1</v>
      </c>
      <c r="H2008" t="b">
        <v>0</v>
      </c>
      <c r="I2008" t="b">
        <v>1</v>
      </c>
    </row>
    <row r="2009" spans="1:9" x14ac:dyDescent="0.2">
      <c r="A2009" t="s">
        <v>7261</v>
      </c>
      <c r="B2009" t="s">
        <v>7262</v>
      </c>
      <c r="D2009" t="b">
        <f>IFERROR(VLOOKUP(B2009,PatData!$A$2:$A$2000,1,),"")&lt;&gt;""</f>
        <v>0</v>
      </c>
      <c r="E2009" t="s">
        <v>7252</v>
      </c>
      <c r="F2009" t="b">
        <v>0</v>
      </c>
      <c r="G2009" t="b">
        <v>1</v>
      </c>
      <c r="H2009" t="b">
        <v>0</v>
      </c>
      <c r="I2009" t="b">
        <v>0</v>
      </c>
    </row>
    <row r="2010" spans="1:9" x14ac:dyDescent="0.2">
      <c r="A2010" t="s">
        <v>7263</v>
      </c>
      <c r="B2010" t="s">
        <v>7264</v>
      </c>
      <c r="D2010" t="b">
        <f>IFERROR(VLOOKUP(B2010,PatData!$A$2:$A$2000,1,),"")&lt;&gt;""</f>
        <v>0</v>
      </c>
      <c r="E2010" t="s">
        <v>7253</v>
      </c>
      <c r="F2010" t="b">
        <v>0</v>
      </c>
      <c r="G2010" t="b">
        <v>1</v>
      </c>
      <c r="H2010" t="b">
        <v>0</v>
      </c>
      <c r="I2010" t="b">
        <v>0</v>
      </c>
    </row>
    <row r="2011" spans="1:9" x14ac:dyDescent="0.2">
      <c r="A2011" t="s">
        <v>7265</v>
      </c>
      <c r="B2011" t="s">
        <v>7266</v>
      </c>
      <c r="D2011" t="b">
        <f>IFERROR(VLOOKUP(B2011,PatData!$A$2:$A$2000,1,),"")&lt;&gt;""</f>
        <v>0</v>
      </c>
      <c r="E2011" t="s">
        <v>7251</v>
      </c>
      <c r="F2011" t="b">
        <v>0</v>
      </c>
      <c r="G2011" t="b">
        <v>1</v>
      </c>
      <c r="H2011" t="b">
        <v>0</v>
      </c>
      <c r="I2011" t="b">
        <v>0</v>
      </c>
    </row>
    <row r="2012" spans="1:9" x14ac:dyDescent="0.2">
      <c r="A2012" t="s">
        <v>7267</v>
      </c>
      <c r="B2012" t="s">
        <v>7268</v>
      </c>
      <c r="D2012" t="b">
        <f>IFERROR(VLOOKUP(B2012,PatData!$A$2:$A$2000,1,),"")&lt;&gt;""</f>
        <v>0</v>
      </c>
      <c r="E2012" t="s">
        <v>7254</v>
      </c>
      <c r="F2012" t="b">
        <v>0</v>
      </c>
      <c r="G2012" t="b">
        <v>1</v>
      </c>
      <c r="H2012" t="b">
        <v>0</v>
      </c>
      <c r="I2012" t="b">
        <v>0</v>
      </c>
    </row>
    <row r="2013" spans="1:9" x14ac:dyDescent="0.2">
      <c r="A2013" t="e">
        <v>#NAME?</v>
      </c>
      <c r="B2013" t="s">
        <v>7204</v>
      </c>
      <c r="D2013" t="b">
        <f>IFERROR(VLOOKUP(B2013,PatData!$A$2:$A$2000,1,),"")&lt;&gt;""</f>
        <v>0</v>
      </c>
      <c r="E2013" t="s">
        <v>7254</v>
      </c>
      <c r="F2013" t="b">
        <v>0</v>
      </c>
      <c r="G2013" t="b">
        <v>1</v>
      </c>
      <c r="H2013" t="b">
        <v>0</v>
      </c>
      <c r="I2013" t="b">
        <v>0</v>
      </c>
    </row>
    <row r="2014" spans="1:9" x14ac:dyDescent="0.2">
      <c r="A2014" t="e">
        <v>#NAME?</v>
      </c>
      <c r="B2014" t="s">
        <v>891</v>
      </c>
      <c r="D2014" t="b">
        <f>IFERROR(VLOOKUP(B2014,PatData!$A$2:$A$2000,1,),"")&lt;&gt;""</f>
        <v>0</v>
      </c>
      <c r="E2014" t="s">
        <v>7254</v>
      </c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1508</v>
      </c>
      <c r="B2015" t="s">
        <v>892</v>
      </c>
      <c r="D2015" t="b">
        <f>IFERROR(VLOOKUP(B2015,PatData!$A$2:$A$2000,1,),"")&lt;&gt;""</f>
        <v>0</v>
      </c>
      <c r="E2015" t="s">
        <v>7899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4950</v>
      </c>
      <c r="B2016" t="s">
        <v>893</v>
      </c>
      <c r="D2016" t="b">
        <f>IFERROR(VLOOKUP(B2016,PatData!$A$2:$A$2000,1,),"")&lt;&gt;""</f>
        <v>0</v>
      </c>
      <c r="E2016"/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5169</v>
      </c>
      <c r="B2017" t="s">
        <v>894</v>
      </c>
      <c r="D2017" t="b">
        <f>IFERROR(VLOOKUP(B2017,PatData!$A$2:$A$2000,1,),"")&lt;&gt;""</f>
        <v>0</v>
      </c>
      <c r="E2017" t="s">
        <v>5086</v>
      </c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4951</v>
      </c>
      <c r="B2018" t="s">
        <v>895</v>
      </c>
      <c r="D2018" t="b">
        <f>IFERROR(VLOOKUP(B2018,PatData!$A$2:$A$2000,1,),"")&lt;&gt;""</f>
        <v>0</v>
      </c>
      <c r="E2018"/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7054</v>
      </c>
      <c r="B2019" t="s">
        <v>7055</v>
      </c>
      <c r="D2019" t="b">
        <f>IFERROR(VLOOKUP(B2019,PatData!$A$2:$A$2000,1,),"")&lt;&gt;""</f>
        <v>0</v>
      </c>
      <c r="E2019" t="s">
        <v>393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7205</v>
      </c>
      <c r="B2020" t="s">
        <v>7206</v>
      </c>
      <c r="D2020" t="b">
        <f>IFERROR(VLOOKUP(B2020,PatData!$A$2:$A$2000,1,),"")&lt;&gt;""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1509</v>
      </c>
      <c r="B2021" t="s">
        <v>896</v>
      </c>
      <c r="D2021" t="b">
        <f>IFERROR(VLOOKUP(B2021,PatData!$A$2:$A$2000,1,),"")&lt;&gt;""</f>
        <v>0</v>
      </c>
      <c r="E2021" t="s">
        <v>7899</v>
      </c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4952</v>
      </c>
      <c r="B2022" t="s">
        <v>897</v>
      </c>
      <c r="D2022" t="b">
        <f>IFERROR(VLOOKUP(B2022,PatData!$A$2:$A$2000,1,),"")&lt;&gt;""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4953</v>
      </c>
      <c r="B2023" t="s">
        <v>898</v>
      </c>
      <c r="D2023" t="b">
        <f>IFERROR(VLOOKUP(B2023,PatData!$A$2:$A$2000,1,),"")&lt;&gt;""</f>
        <v>0</v>
      </c>
      <c r="E2023"/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7592</v>
      </c>
      <c r="B2024" t="s">
        <v>899</v>
      </c>
      <c r="D2024" t="b">
        <f>IFERROR(VLOOKUP(B2024,PatData!$A$2:$A$2000,1,),"")&lt;&gt;""</f>
        <v>0</v>
      </c>
      <c r="E2024" t="s">
        <v>188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7593</v>
      </c>
      <c r="B2025" t="s">
        <v>900</v>
      </c>
      <c r="D2025" t="b">
        <f>IFERROR(VLOOKUP(B2025,PatData!$A$2:$A$2000,1,),"")&lt;&gt;""</f>
        <v>0</v>
      </c>
      <c r="E2025" t="s">
        <v>188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7594</v>
      </c>
      <c r="B2026" t="s">
        <v>7595</v>
      </c>
      <c r="D2026" t="b">
        <f>IFERROR(VLOOKUP(B2026,PatData!$A$2:$A$2000,1,),"")&lt;&gt;""</f>
        <v>0</v>
      </c>
      <c r="E2026" t="s">
        <v>188</v>
      </c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7596</v>
      </c>
      <c r="B2027" t="s">
        <v>901</v>
      </c>
      <c r="D2027" t="b">
        <f>IFERROR(VLOOKUP(B2027,PatData!$A$2:$A$2000,1,),"")&lt;&gt;""</f>
        <v>0</v>
      </c>
      <c r="E2027" t="s">
        <v>188</v>
      </c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7597</v>
      </c>
      <c r="B2028" t="s">
        <v>902</v>
      </c>
      <c r="D2028" t="b">
        <f>IFERROR(VLOOKUP(B2028,PatData!$A$2:$A$2000,1,),"")&lt;&gt;""</f>
        <v>0</v>
      </c>
      <c r="E2028" t="s">
        <v>188</v>
      </c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7900</v>
      </c>
      <c r="B2029" t="s">
        <v>7901</v>
      </c>
      <c r="D2029" t="b">
        <f>IFERROR(VLOOKUP(B2029,PatData!$A$2:$A$2000,1,),"")&lt;&gt;""</f>
        <v>0</v>
      </c>
      <c r="E2029" t="b">
        <v>0</v>
      </c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7598</v>
      </c>
      <c r="B2030" t="s">
        <v>7599</v>
      </c>
      <c r="D2030" t="b">
        <f>IFERROR(VLOOKUP(B2030,PatData!$A$2:$A$2000,1,),"")&lt;&gt;""</f>
        <v>0</v>
      </c>
      <c r="E2030" t="b">
        <v>0</v>
      </c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1510</v>
      </c>
      <c r="B2031" t="s">
        <v>903</v>
      </c>
      <c r="D2031" t="b">
        <f>IFERROR(VLOOKUP(B2031,PatData!$A$2:$A$2000,1,),"")&lt;&gt;""</f>
        <v>0</v>
      </c>
      <c r="E2031" t="s">
        <v>4920</v>
      </c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4954</v>
      </c>
      <c r="B2032" t="s">
        <v>4955</v>
      </c>
      <c r="D2032" t="b">
        <f>IFERROR(VLOOKUP(B2032,PatData!$A$2:$A$2000,1,),"")&lt;&gt;""</f>
        <v>0</v>
      </c>
      <c r="E2032" t="s">
        <v>6983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1511</v>
      </c>
      <c r="B2033" t="s">
        <v>904</v>
      </c>
      <c r="D2033" t="b">
        <f>IFERROR(VLOOKUP(B2033,PatData!$A$2:$A$2000,1,),"")&lt;&gt;""</f>
        <v>0</v>
      </c>
      <c r="E2033" t="s">
        <v>3492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1512</v>
      </c>
      <c r="B2034" t="s">
        <v>905</v>
      </c>
      <c r="D2034" t="b">
        <f>IFERROR(VLOOKUP(B2034,PatData!$A$2:$A$2000,1,),"")&lt;&gt;""</f>
        <v>0</v>
      </c>
      <c r="E2034" t="b">
        <v>1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1513</v>
      </c>
      <c r="B2035" t="s">
        <v>906</v>
      </c>
      <c r="D2035" t="b">
        <f>IFERROR(VLOOKUP(B2035,PatData!$A$2:$A$2000,1,),"")&lt;&gt;""</f>
        <v>0</v>
      </c>
      <c r="E2035" t="s">
        <v>876</v>
      </c>
      <c r="F2035" t="b">
        <v>0</v>
      </c>
      <c r="G2035" t="b">
        <v>0</v>
      </c>
      <c r="H2035" t="b">
        <v>0</v>
      </c>
      <c r="I2035" t="b">
        <v>0</v>
      </c>
    </row>
    <row r="2036" spans="1:9" x14ac:dyDescent="0.2">
      <c r="A2036" t="s">
        <v>1514</v>
      </c>
      <c r="B2036" t="s">
        <v>907</v>
      </c>
      <c r="D2036" t="b">
        <f>IFERROR(VLOOKUP(B2036,PatData!$A$2:$A$2000,1,),"")&lt;&gt;""</f>
        <v>0</v>
      </c>
      <c r="E2036" t="b">
        <v>1</v>
      </c>
      <c r="F2036" t="b">
        <v>0</v>
      </c>
      <c r="G2036" t="b">
        <v>0</v>
      </c>
      <c r="H2036" t="b">
        <v>0</v>
      </c>
      <c r="I2036" t="b">
        <v>0</v>
      </c>
    </row>
    <row r="2037" spans="1:9" x14ac:dyDescent="0.2">
      <c r="A2037" t="s">
        <v>1515</v>
      </c>
      <c r="B2037" t="s">
        <v>908</v>
      </c>
      <c r="D2037" t="b">
        <f>IFERROR(VLOOKUP(B2037,PatData!$A$2:$A$2000,1,),"")&lt;&gt;""</f>
        <v>0</v>
      </c>
      <c r="E2037" t="s">
        <v>870</v>
      </c>
      <c r="F2037" t="b">
        <v>0</v>
      </c>
      <c r="G2037" t="b">
        <v>0</v>
      </c>
      <c r="H2037" t="b">
        <v>0</v>
      </c>
      <c r="I2037" t="b">
        <v>0</v>
      </c>
    </row>
    <row r="2038" spans="1:9" x14ac:dyDescent="0.2">
      <c r="A2038" t="s">
        <v>1516</v>
      </c>
      <c r="B2038" t="s">
        <v>909</v>
      </c>
      <c r="D2038" t="b">
        <f>IFERROR(VLOOKUP(B2038,PatData!$A$2:$A$2000,1,),"")&lt;&gt;""</f>
        <v>0</v>
      </c>
      <c r="E2038" t="s">
        <v>871</v>
      </c>
      <c r="F2038" t="b">
        <v>0</v>
      </c>
      <c r="G2038" t="b">
        <v>0</v>
      </c>
      <c r="H2038" t="b">
        <v>0</v>
      </c>
      <c r="I2038" t="b">
        <v>0</v>
      </c>
    </row>
    <row r="2039" spans="1:9" x14ac:dyDescent="0.2">
      <c r="A2039" t="s">
        <v>7902</v>
      </c>
      <c r="B2039" t="s">
        <v>7903</v>
      </c>
      <c r="D2039" t="b">
        <f>IFERROR(VLOOKUP(B2039,PatData!$A$2:$A$2000,1,),"")&lt;&gt;""</f>
        <v>0</v>
      </c>
      <c r="E2039" t="s">
        <v>7891</v>
      </c>
      <c r="F2039" t="b">
        <v>0</v>
      </c>
      <c r="G2039" t="b">
        <v>0</v>
      </c>
      <c r="H2039" t="b">
        <v>0</v>
      </c>
      <c r="I2039" t="b">
        <v>0</v>
      </c>
    </row>
    <row r="2040" spans="1:9" x14ac:dyDescent="0.2">
      <c r="A2040" t="s">
        <v>7904</v>
      </c>
      <c r="B2040" t="s">
        <v>7905</v>
      </c>
      <c r="D2040" t="b">
        <f>IFERROR(VLOOKUP(B2040,PatData!$A$2:$A$2000,1,),"")&lt;&gt;""</f>
        <v>0</v>
      </c>
      <c r="E2040" t="s">
        <v>7897</v>
      </c>
      <c r="F2040" t="b">
        <v>0</v>
      </c>
      <c r="G2040" t="b">
        <v>0</v>
      </c>
      <c r="H2040" t="b">
        <v>0</v>
      </c>
      <c r="I2040" t="b">
        <v>0</v>
      </c>
    </row>
    <row r="2041" spans="1:9" x14ac:dyDescent="0.2">
      <c r="A2041" t="s">
        <v>7906</v>
      </c>
      <c r="B2041" t="s">
        <v>7907</v>
      </c>
      <c r="D2041" t="b">
        <f>IFERROR(VLOOKUP(B2041,PatData!$A$2:$A$2000,1,),"")&lt;&gt;""</f>
        <v>0</v>
      </c>
      <c r="E2041" t="s">
        <v>7897</v>
      </c>
      <c r="F2041" t="b">
        <v>0</v>
      </c>
      <c r="G2041" t="b">
        <v>0</v>
      </c>
      <c r="H2041" t="b">
        <v>0</v>
      </c>
      <c r="I2041" t="b">
        <v>0</v>
      </c>
    </row>
    <row r="2042" spans="1:9" x14ac:dyDescent="0.2">
      <c r="A2042" t="s">
        <v>7908</v>
      </c>
      <c r="B2042" t="s">
        <v>7909</v>
      </c>
      <c r="D2042" t="b">
        <f>IFERROR(VLOOKUP(B2042,PatData!$A$2:$A$2000,1,),"")&lt;&gt;""</f>
        <v>0</v>
      </c>
      <c r="E2042" t="s">
        <v>7891</v>
      </c>
      <c r="F2042" t="b">
        <v>0</v>
      </c>
      <c r="G2042" t="b">
        <v>0</v>
      </c>
      <c r="H2042" t="b">
        <v>0</v>
      </c>
      <c r="I2042" t="b">
        <v>0</v>
      </c>
    </row>
    <row r="2043" spans="1:9" x14ac:dyDescent="0.2">
      <c r="A2043" t="s">
        <v>1517</v>
      </c>
      <c r="B2043" t="s">
        <v>910</v>
      </c>
      <c r="D2043" t="b">
        <f>IFERROR(VLOOKUP(B2043,PatData!$A$2:$A$2000,1,),"")&lt;&gt;""</f>
        <v>0</v>
      </c>
      <c r="E2043" t="s">
        <v>874</v>
      </c>
      <c r="F2043" t="b">
        <v>0</v>
      </c>
      <c r="G2043" t="b">
        <v>0</v>
      </c>
      <c r="H2043" t="b">
        <v>0</v>
      </c>
      <c r="I2043" t="b">
        <v>0</v>
      </c>
    </row>
    <row r="2044" spans="1:9" x14ac:dyDescent="0.2">
      <c r="A2044" t="s">
        <v>7906</v>
      </c>
      <c r="B2044" t="s">
        <v>7910</v>
      </c>
      <c r="D2044" t="b">
        <f>IFERROR(VLOOKUP(B2044,PatData!$A$2:$A$2000,1,),"")&lt;&gt;""</f>
        <v>0</v>
      </c>
      <c r="E2044" t="s">
        <v>7897</v>
      </c>
      <c r="F2044" t="b">
        <v>0</v>
      </c>
      <c r="G2044" t="b">
        <v>0</v>
      </c>
      <c r="H2044" t="b">
        <v>0</v>
      </c>
      <c r="I2044" t="b">
        <v>0</v>
      </c>
    </row>
    <row r="2045" spans="1:9" x14ac:dyDescent="0.2">
      <c r="A2045" t="s">
        <v>7911</v>
      </c>
      <c r="B2045" t="s">
        <v>7912</v>
      </c>
      <c r="D2045" t="b">
        <f>IFERROR(VLOOKUP(B2045,PatData!$A$2:$A$2000,1,),"")&lt;&gt;""</f>
        <v>0</v>
      </c>
      <c r="E2045" t="b">
        <v>1</v>
      </c>
      <c r="F2045" t="b">
        <v>0</v>
      </c>
      <c r="G2045" t="b">
        <v>0</v>
      </c>
      <c r="H2045" t="b">
        <v>0</v>
      </c>
      <c r="I2045" t="b">
        <v>0</v>
      </c>
    </row>
    <row r="2046" spans="1:9" x14ac:dyDescent="0.2">
      <c r="A2046" t="s">
        <v>7056</v>
      </c>
      <c r="B2046" t="s">
        <v>7057</v>
      </c>
      <c r="D2046" t="b">
        <f>IFERROR(VLOOKUP(B2046,PatData!$A$2:$A$2000,1,),"")&lt;&gt;""</f>
        <v>0</v>
      </c>
      <c r="E2046" t="s">
        <v>159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7636</v>
      </c>
      <c r="B2047" t="s">
        <v>7058</v>
      </c>
      <c r="D2047" t="b">
        <f>IFERROR(VLOOKUP(B2047,PatData!$A$2:$A$2000,1,),"")&lt;&gt;""</f>
        <v>0</v>
      </c>
      <c r="E2047" t="s">
        <v>90</v>
      </c>
      <c r="F2047" t="b">
        <v>0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7059</v>
      </c>
      <c r="B2048" t="s">
        <v>7060</v>
      </c>
      <c r="D2048" t="b">
        <f>IFERROR(VLOOKUP(B2048,PatData!$A$2:$A$2000,1,),"")&lt;&gt;""</f>
        <v>0</v>
      </c>
      <c r="E2048" t="s">
        <v>159</v>
      </c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4198</v>
      </c>
      <c r="B2049" t="s">
        <v>4049</v>
      </c>
      <c r="D2049" t="b">
        <f>IFERROR(VLOOKUP(B2049,PatData!$A$2:$A$2000,1,),"")&lt;&gt;""</f>
        <v>0</v>
      </c>
      <c r="E2049"/>
      <c r="F2049" t="b">
        <v>0</v>
      </c>
      <c r="G2049" t="b">
        <v>0</v>
      </c>
      <c r="H2049" t="b">
        <v>0</v>
      </c>
      <c r="I2049" t="b">
        <v>0</v>
      </c>
    </row>
    <row r="2050" spans="1:9" x14ac:dyDescent="0.2">
      <c r="A2050" t="s">
        <v>4199</v>
      </c>
      <c r="B2050" t="s">
        <v>4048</v>
      </c>
      <c r="D2050" t="b">
        <f>IFERROR(VLOOKUP(B2050,PatData!$A$2:$A$2000,1,),"")&lt;&gt;""</f>
        <v>0</v>
      </c>
      <c r="E2050"/>
      <c r="F2050" t="b">
        <v>0</v>
      </c>
      <c r="G2050" t="b">
        <v>0</v>
      </c>
      <c r="H2050" t="b">
        <v>0</v>
      </c>
      <c r="I2050" t="b">
        <v>0</v>
      </c>
    </row>
    <row r="2051" spans="1:9" x14ac:dyDescent="0.2">
      <c r="A2051" t="s">
        <v>7061</v>
      </c>
      <c r="B2051" t="s">
        <v>4072</v>
      </c>
      <c r="D2051" t="b">
        <f>IFERROR(VLOOKUP(B2051,PatData!$A$2:$A$2000,1,),"")&lt;&gt;""</f>
        <v>0</v>
      </c>
      <c r="E2051"/>
      <c r="F2051" t="b">
        <v>0</v>
      </c>
      <c r="G2051" t="b">
        <v>0</v>
      </c>
      <c r="H2051" t="b">
        <v>0</v>
      </c>
      <c r="I2051" t="b">
        <v>0</v>
      </c>
    </row>
    <row r="2052" spans="1:9" x14ac:dyDescent="0.2">
      <c r="A2052" t="s">
        <v>4200</v>
      </c>
      <c r="B2052" t="s">
        <v>4057</v>
      </c>
      <c r="D2052" t="b">
        <f>IFERROR(VLOOKUP(B2052,PatData!$A$2:$A$2000,1,),"")&lt;&gt;""</f>
        <v>0</v>
      </c>
      <c r="E2052" t="s">
        <v>175</v>
      </c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4956</v>
      </c>
      <c r="B2053" t="s">
        <v>4957</v>
      </c>
      <c r="D2053" t="b">
        <f>IFERROR(VLOOKUP(B2053,PatData!$A$2:$A$2000,1,),"")&lt;&gt;""</f>
        <v>0</v>
      </c>
      <c r="E2053" t="s">
        <v>4921</v>
      </c>
      <c r="F2053" t="b">
        <v>0</v>
      </c>
      <c r="G2053" t="b">
        <v>0</v>
      </c>
      <c r="H2053" t="b">
        <v>0</v>
      </c>
      <c r="I2053" t="b">
        <v>0</v>
      </c>
    </row>
    <row r="2054" spans="1:9" x14ac:dyDescent="0.2">
      <c r="A2054" t="s">
        <v>5653</v>
      </c>
      <c r="B2054" t="s">
        <v>4703</v>
      </c>
      <c r="D2054" t="b">
        <f>IFERROR(VLOOKUP(B2054,PatData!$A$2:$A$2000,1,),"")&lt;&gt;""</f>
        <v>0</v>
      </c>
      <c r="E2054"/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7600</v>
      </c>
      <c r="B2055" t="s">
        <v>4650</v>
      </c>
      <c r="D2055" t="b">
        <f>IFERROR(VLOOKUP(B2055,PatData!$A$2:$A$2000,1,),"")&lt;&gt;""</f>
        <v>0</v>
      </c>
      <c r="E2055"/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7601</v>
      </c>
      <c r="B2056" t="s">
        <v>7062</v>
      </c>
      <c r="D2056" t="b">
        <f>IFERROR(VLOOKUP(B2056,PatData!$A$2:$A$2000,1,),"")&lt;&gt;""</f>
        <v>0</v>
      </c>
      <c r="E2056" t="s">
        <v>5977</v>
      </c>
      <c r="F2056" t="b">
        <v>0</v>
      </c>
      <c r="G2056" t="b">
        <v>0</v>
      </c>
      <c r="H2056" t="b">
        <v>0</v>
      </c>
      <c r="I2056" t="b">
        <v>0</v>
      </c>
    </row>
    <row r="2057" spans="1:9" x14ac:dyDescent="0.2">
      <c r="A2057" t="s">
        <v>7637</v>
      </c>
      <c r="B2057" t="s">
        <v>4058</v>
      </c>
      <c r="D2057" t="b">
        <f>IFERROR(VLOOKUP(B2057,PatData!$A$2:$A$2000,1,),"")&lt;&gt;""</f>
        <v>0</v>
      </c>
      <c r="E2057"/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4212</v>
      </c>
      <c r="B2058" t="s">
        <v>4725</v>
      </c>
      <c r="D2058" t="b">
        <f>IFERROR(VLOOKUP(B2058,PatData!$A$2:$A$2000,1,),"")&lt;&gt;""</f>
        <v>0</v>
      </c>
      <c r="E2058"/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4728</v>
      </c>
      <c r="B2059" t="s">
        <v>4724</v>
      </c>
      <c r="D2059" t="b">
        <f>IFERROR(VLOOKUP(B2059,PatData!$A$2:$A$2000,1,),"")&lt;&gt;""</f>
        <v>0</v>
      </c>
      <c r="E2059"/>
      <c r="F2059" t="b">
        <v>0</v>
      </c>
      <c r="G2059" t="b">
        <v>0</v>
      </c>
      <c r="H2059" t="b">
        <v>0</v>
      </c>
      <c r="I2059" t="b">
        <v>0</v>
      </c>
    </row>
    <row r="2060" spans="1:9" x14ac:dyDescent="0.2">
      <c r="A2060" t="s">
        <v>2798</v>
      </c>
      <c r="B2060" t="s">
        <v>4700</v>
      </c>
      <c r="D2060" t="b">
        <f>IFERROR(VLOOKUP(B2060,PatData!$A$2:$A$2000,1,),"")&lt;&gt;""</f>
        <v>0</v>
      </c>
      <c r="E2060" t="s">
        <v>2748</v>
      </c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4958</v>
      </c>
      <c r="B2061" t="s">
        <v>4959</v>
      </c>
      <c r="D2061" t="b">
        <f>IFERROR(VLOOKUP(B2061,PatData!$A$2:$A$2000,1,),"")&lt;&gt;""</f>
        <v>0</v>
      </c>
      <c r="E2061" t="s">
        <v>470</v>
      </c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4327</v>
      </c>
      <c r="B2062" t="s">
        <v>4705</v>
      </c>
      <c r="D2062" t="b">
        <f>IFERROR(VLOOKUP(B2062,PatData!$A$2:$A$2000,1,),"")&lt;&gt;""</f>
        <v>0</v>
      </c>
      <c r="E2062" t="s">
        <v>433</v>
      </c>
      <c r="F2062" t="b">
        <v>0</v>
      </c>
      <c r="G2062" t="b">
        <v>0</v>
      </c>
      <c r="H2062" t="b">
        <v>0</v>
      </c>
      <c r="I2062" t="b">
        <v>0</v>
      </c>
    </row>
    <row r="2063" spans="1:9" x14ac:dyDescent="0.2">
      <c r="A2063" t="s">
        <v>5170</v>
      </c>
      <c r="B2063" t="s">
        <v>4201</v>
      </c>
      <c r="D2063" t="b">
        <f>IFERROR(VLOOKUP(B2063,PatData!$A$2:$A$2000,1,),"")&lt;&gt;""</f>
        <v>0</v>
      </c>
      <c r="E2063"/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4328</v>
      </c>
      <c r="B2064" t="s">
        <v>4706</v>
      </c>
      <c r="D2064" t="b">
        <f>IFERROR(VLOOKUP(B2064,PatData!$A$2:$A$2000,1,),"")&lt;&gt;""</f>
        <v>0</v>
      </c>
      <c r="E2064"/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4329</v>
      </c>
      <c r="B2065" t="s">
        <v>4707</v>
      </c>
      <c r="D2065" t="b">
        <f>IFERROR(VLOOKUP(B2065,PatData!$A$2:$A$2000,1,),"")&lt;&gt;""</f>
        <v>0</v>
      </c>
      <c r="E2065"/>
      <c r="F2065" t="b">
        <v>0</v>
      </c>
      <c r="G2065" t="b">
        <v>0</v>
      </c>
      <c r="H2065" t="b">
        <v>0</v>
      </c>
      <c r="I2065" t="b">
        <v>0</v>
      </c>
    </row>
    <row r="2066" spans="1:9" x14ac:dyDescent="0.2">
      <c r="A2066" t="s">
        <v>5171</v>
      </c>
      <c r="B2066" t="s">
        <v>4233</v>
      </c>
      <c r="D2066" t="b">
        <f>IFERROR(VLOOKUP(B2066,PatData!$A$2:$A$2000,1,),"")&lt;&gt;""</f>
        <v>0</v>
      </c>
      <c r="E2066"/>
      <c r="F2066" t="b">
        <v>0</v>
      </c>
      <c r="G2066" t="b">
        <v>0</v>
      </c>
      <c r="H2066" t="b">
        <v>0</v>
      </c>
      <c r="I2066" t="b">
        <v>0</v>
      </c>
    </row>
    <row r="2067" spans="1:9" x14ac:dyDescent="0.2">
      <c r="A2067" t="s">
        <v>4202</v>
      </c>
      <c r="B2067" t="s">
        <v>4052</v>
      </c>
      <c r="D2067" t="b">
        <f>IFERROR(VLOOKUP(B2067,PatData!$A$2:$A$2000,1,),"")&lt;&gt;""</f>
        <v>0</v>
      </c>
      <c r="E2067"/>
      <c r="F2067" t="b">
        <v>0</v>
      </c>
      <c r="G2067" t="b">
        <v>0</v>
      </c>
      <c r="H2067" t="b">
        <v>0</v>
      </c>
      <c r="I2067" t="b">
        <v>0</v>
      </c>
    </row>
    <row r="2068" spans="1:9" x14ac:dyDescent="0.2">
      <c r="A2068" t="s">
        <v>4203</v>
      </c>
      <c r="B2068" t="s">
        <v>4204</v>
      </c>
      <c r="D2068" t="b">
        <f>IFERROR(VLOOKUP(B2068,PatData!$A$2:$A$2000,1,),"")&lt;&gt;""</f>
        <v>0</v>
      </c>
      <c r="E2068"/>
      <c r="F2068" t="b">
        <v>0</v>
      </c>
      <c r="G2068" t="b">
        <v>0</v>
      </c>
      <c r="H2068" t="b">
        <v>0</v>
      </c>
      <c r="I2068" t="b">
        <v>0</v>
      </c>
    </row>
    <row r="2069" spans="1:9" x14ac:dyDescent="0.2">
      <c r="A2069" t="s">
        <v>1519</v>
      </c>
      <c r="B2069" t="s">
        <v>4708</v>
      </c>
      <c r="D2069" t="b">
        <f>IFERROR(VLOOKUP(B2069,PatData!$A$2:$A$2000,1,),"")&lt;&gt;""</f>
        <v>0</v>
      </c>
      <c r="E2069">
        <v>0</v>
      </c>
      <c r="F2069" t="b">
        <v>0</v>
      </c>
      <c r="G2069" t="b">
        <v>0</v>
      </c>
      <c r="H2069" t="b">
        <v>0</v>
      </c>
      <c r="I2069" t="b">
        <v>0</v>
      </c>
    </row>
    <row r="2070" spans="1:9" x14ac:dyDescent="0.2">
      <c r="A2070" t="s">
        <v>7269</v>
      </c>
      <c r="B2070" t="s">
        <v>7270</v>
      </c>
      <c r="D2070" t="b">
        <f>IFERROR(VLOOKUP(B2070,PatData!$A$2:$A$2000,1,),"")&lt;&gt;""</f>
        <v>0</v>
      </c>
      <c r="E2070" t="b">
        <v>0</v>
      </c>
      <c r="F2070" t="b">
        <v>0</v>
      </c>
      <c r="G2070" t="b">
        <v>0</v>
      </c>
      <c r="H2070" t="b">
        <v>0</v>
      </c>
      <c r="I2070" t="b">
        <v>0</v>
      </c>
    </row>
    <row r="2071" spans="1:9" x14ac:dyDescent="0.2">
      <c r="A2071" t="s">
        <v>4205</v>
      </c>
      <c r="B2071" t="s">
        <v>4050</v>
      </c>
      <c r="D2071" t="b">
        <f>IFERROR(VLOOKUP(B2071,PatData!$A$2:$A$2000,1,),"")&lt;&gt;""</f>
        <v>0</v>
      </c>
      <c r="E2071"/>
      <c r="F2071" t="b">
        <v>0</v>
      </c>
      <c r="G2071" t="b">
        <v>0</v>
      </c>
      <c r="H2071" t="b">
        <v>0</v>
      </c>
      <c r="I2071" t="b">
        <v>0</v>
      </c>
    </row>
    <row r="2072" spans="1:9" x14ac:dyDescent="0.2">
      <c r="A2072" t="s">
        <v>7271</v>
      </c>
      <c r="B2072" t="s">
        <v>7272</v>
      </c>
      <c r="D2072" t="b">
        <f>IFERROR(VLOOKUP(B2072,PatData!$A$2:$A$2000,1,),"")&lt;&gt;""</f>
        <v>0</v>
      </c>
      <c r="E2072" t="s">
        <v>7273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3237</v>
      </c>
      <c r="B2073" t="s">
        <v>4709</v>
      </c>
      <c r="D2073" t="b">
        <f>IFERROR(VLOOKUP(B2073,PatData!$A$2:$A$2000,1,),"")&lt;&gt;""</f>
        <v>0</v>
      </c>
      <c r="E2073" t="s">
        <v>7273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7063</v>
      </c>
      <c r="B2074" t="s">
        <v>4701</v>
      </c>
      <c r="D2074" t="b">
        <f>IFERROR(VLOOKUP(B2074,PatData!$A$2:$A$2000,1,),"")&lt;&gt;""</f>
        <v>0</v>
      </c>
      <c r="E2074" t="s">
        <v>7273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7064</v>
      </c>
      <c r="B2075" t="s">
        <v>7065</v>
      </c>
      <c r="D2075" t="b">
        <f>IFERROR(VLOOKUP(B2075,PatData!$A$2:$A$2000,1,),"")&lt;&gt;""</f>
        <v>0</v>
      </c>
      <c r="E2075" t="s">
        <v>7273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3238</v>
      </c>
      <c r="B2076" t="s">
        <v>4710</v>
      </c>
      <c r="D2076" t="b">
        <f>IFERROR(VLOOKUP(B2076,PatData!$A$2:$A$2000,1,),"")&lt;&gt;""</f>
        <v>0</v>
      </c>
      <c r="E2076" t="s">
        <v>7273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3239</v>
      </c>
      <c r="B2077" t="s">
        <v>4768</v>
      </c>
      <c r="D2077" t="b">
        <f>IFERROR(VLOOKUP(B2077,PatData!$A$2:$A$2000,1,),"")&lt;&gt;""</f>
        <v>0</v>
      </c>
      <c r="E2077" t="s">
        <v>7273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3240</v>
      </c>
      <c r="B2078" t="s">
        <v>4769</v>
      </c>
      <c r="D2078" t="b">
        <f>IFERROR(VLOOKUP(B2078,PatData!$A$2:$A$2000,1,),"")&lt;&gt;""</f>
        <v>0</v>
      </c>
      <c r="E2078" t="s">
        <v>7273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4206</v>
      </c>
      <c r="B2079" t="s">
        <v>4207</v>
      </c>
      <c r="D2079" t="b">
        <f>IFERROR(VLOOKUP(B2079,PatData!$A$2:$A$2000,1,),"")&lt;&gt;""</f>
        <v>0</v>
      </c>
      <c r="E2079" t="s">
        <v>7273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7602</v>
      </c>
      <c r="B2080" t="s">
        <v>4702</v>
      </c>
      <c r="D2080" t="b">
        <f>IFERROR(VLOOKUP(B2080,PatData!$A$2:$A$2000,1,),"")&lt;&gt;""</f>
        <v>0</v>
      </c>
      <c r="E2080" t="s">
        <v>7273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3241</v>
      </c>
      <c r="B2081" t="s">
        <v>4770</v>
      </c>
      <c r="D2081" t="b">
        <f>IFERROR(VLOOKUP(B2081,PatData!$A$2:$A$2000,1,),"")&lt;&gt;""</f>
        <v>0</v>
      </c>
      <c r="E2081" t="s">
        <v>7273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7638</v>
      </c>
      <c r="B2082" t="s">
        <v>7633</v>
      </c>
      <c r="D2082" t="b">
        <f>IFERROR(VLOOKUP(B2082,PatData!$A$2:$A$2000,1,),"")&lt;&gt;""</f>
        <v>0</v>
      </c>
      <c r="E2082" t="s">
        <v>7273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3242</v>
      </c>
      <c r="B2083" t="s">
        <v>4771</v>
      </c>
      <c r="D2083" t="b">
        <f>IFERROR(VLOOKUP(B2083,PatData!$A$2:$A$2000,1,),"")&lt;&gt;""</f>
        <v>0</v>
      </c>
      <c r="E2083" t="s">
        <v>7273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7066</v>
      </c>
      <c r="B2084" t="s">
        <v>4082</v>
      </c>
      <c r="D2084" t="b">
        <f>IFERROR(VLOOKUP(B2084,PatData!$A$2:$A$2000,1,),"")&lt;&gt;""</f>
        <v>0</v>
      </c>
      <c r="E2084" t="s">
        <v>7273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7067</v>
      </c>
      <c r="B2085" t="s">
        <v>4704</v>
      </c>
      <c r="D2085" t="b">
        <f>IFERROR(VLOOKUP(B2085,PatData!$A$2:$A$2000,1,),"")&lt;&gt;""</f>
        <v>0</v>
      </c>
      <c r="E2085" t="s">
        <v>7273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3243</v>
      </c>
      <c r="B2086" t="s">
        <v>4772</v>
      </c>
      <c r="D2086" t="b">
        <f>IFERROR(VLOOKUP(B2086,PatData!$A$2:$A$2000,1,),"")&lt;&gt;""</f>
        <v>0</v>
      </c>
      <c r="E2086" t="s">
        <v>7273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3244</v>
      </c>
      <c r="B2087" t="s">
        <v>4773</v>
      </c>
      <c r="D2087" t="b">
        <f>IFERROR(VLOOKUP(B2087,PatData!$A$2:$A$2000,1,),"")&lt;&gt;""</f>
        <v>0</v>
      </c>
      <c r="E2087" t="s">
        <v>7273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7603</v>
      </c>
      <c r="B2088" t="s">
        <v>4711</v>
      </c>
      <c r="D2088" t="b">
        <f>IFERROR(VLOOKUP(B2088,PatData!$A$2:$A$2000,1,),"")&lt;&gt;""</f>
        <v>0</v>
      </c>
      <c r="E2088" t="s">
        <v>7273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1520</v>
      </c>
      <c r="B2089" t="s">
        <v>4712</v>
      </c>
      <c r="D2089" t="b">
        <f>IFERROR(VLOOKUP(B2089,PatData!$A$2:$A$2000,1,),"")&lt;&gt;""</f>
        <v>0</v>
      </c>
      <c r="E2089" t="s">
        <v>7273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4960</v>
      </c>
      <c r="B2090" t="s">
        <v>4713</v>
      </c>
      <c r="D2090" t="b">
        <f>IFERROR(VLOOKUP(B2090,PatData!$A$2:$A$2000,1,),"")&lt;&gt;""</f>
        <v>0</v>
      </c>
      <c r="E2090" t="s">
        <v>7273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4961</v>
      </c>
      <c r="B2091" t="s">
        <v>4714</v>
      </c>
      <c r="D2091" t="b">
        <f>IFERROR(VLOOKUP(B2091,PatData!$A$2:$A$2000,1,),"")&lt;&gt;""</f>
        <v>0</v>
      </c>
      <c r="E2091" t="s">
        <v>7273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4208</v>
      </c>
      <c r="B2092" t="s">
        <v>4209</v>
      </c>
      <c r="D2092" t="b">
        <f>IFERROR(VLOOKUP(B2092,PatData!$A$2:$A$2000,1,),"")&lt;&gt;""</f>
        <v>0</v>
      </c>
      <c r="E2092" t="s">
        <v>7273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4211</v>
      </c>
      <c r="B2093" t="s">
        <v>4729</v>
      </c>
      <c r="D2093" t="b">
        <f>IFERROR(VLOOKUP(B2093,PatData!$A$2:$A$2000,1,),"")&lt;&gt;""</f>
        <v>0</v>
      </c>
      <c r="E2093" t="s">
        <v>7273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4758</v>
      </c>
      <c r="B2094" t="s">
        <v>4060</v>
      </c>
      <c r="D2094" t="b">
        <f>IFERROR(VLOOKUP(B2094,PatData!$A$2:$A$2000,1,),"")&lt;&gt;""</f>
        <v>0</v>
      </c>
      <c r="E2094" t="s">
        <v>7273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4962</v>
      </c>
      <c r="B2095" t="s">
        <v>4774</v>
      </c>
      <c r="D2095" t="b">
        <f>IFERROR(VLOOKUP(B2095,PatData!$A$2:$A$2000,1,),"")&lt;&gt;""</f>
        <v>0</v>
      </c>
      <c r="E2095" t="s">
        <v>7273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4759</v>
      </c>
      <c r="B2096" t="s">
        <v>4059</v>
      </c>
      <c r="D2096" t="b">
        <f>IFERROR(VLOOKUP(B2096,PatData!$A$2:$A$2000,1,),"")&lt;&gt;""</f>
        <v>0</v>
      </c>
      <c r="E2096" t="s">
        <v>7273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4963</v>
      </c>
      <c r="B2097" t="s">
        <v>4846</v>
      </c>
      <c r="D2097" t="b">
        <f>IFERROR(VLOOKUP(B2097,PatData!$A$2:$A$2000,1,),"")&lt;&gt;""</f>
        <v>0</v>
      </c>
      <c r="E2097" t="s">
        <v>7273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3245</v>
      </c>
      <c r="B2098" t="s">
        <v>4775</v>
      </c>
      <c r="D2098" t="b">
        <f>IFERROR(VLOOKUP(B2098,PatData!$A$2:$A$2000,1,),"")&lt;&gt;""</f>
        <v>0</v>
      </c>
      <c r="E2098" t="s">
        <v>7273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4210</v>
      </c>
      <c r="B2099" t="s">
        <v>4047</v>
      </c>
      <c r="D2099" t="b">
        <f>IFERROR(VLOOKUP(B2099,PatData!$A$2:$A$2000,1,),"")&lt;&gt;""</f>
        <v>0</v>
      </c>
      <c r="E2099" t="s">
        <v>7273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4964</v>
      </c>
      <c r="B2100" t="s">
        <v>3780</v>
      </c>
      <c r="D2100" t="b">
        <f>IFERROR(VLOOKUP(B2100,PatData!$A$2:$A$2000,1,),"")&lt;&gt;""</f>
        <v>0</v>
      </c>
      <c r="E2100" t="s">
        <v>4333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4965</v>
      </c>
      <c r="B2101" t="s">
        <v>3781</v>
      </c>
      <c r="D2101" t="b">
        <f>IFERROR(VLOOKUP(B2101,PatData!$A$2:$A$2000,1,),"")&lt;&gt;""</f>
        <v>0</v>
      </c>
      <c r="E2101" t="s">
        <v>4966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4967</v>
      </c>
      <c r="B2102" t="s">
        <v>3782</v>
      </c>
      <c r="D2102" t="b">
        <f>IFERROR(VLOOKUP(B2102,PatData!$A$2:$A$2000,1,),"")&lt;&gt;""</f>
        <v>0</v>
      </c>
      <c r="E2102" t="s">
        <v>4968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4969</v>
      </c>
      <c r="B2103" t="s">
        <v>3783</v>
      </c>
      <c r="D2103" t="b">
        <f>IFERROR(VLOOKUP(B2103,PatData!$A$2:$A$2000,1,),"")&lt;&gt;""</f>
        <v>0</v>
      </c>
      <c r="E2103" t="s">
        <v>4970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4971</v>
      </c>
      <c r="B2104" t="s">
        <v>3784</v>
      </c>
      <c r="D2104" t="b">
        <f>IFERROR(VLOOKUP(B2104,PatData!$A$2:$A$2000,1,),"")&lt;&gt;""</f>
        <v>0</v>
      </c>
      <c r="E2104" t="s">
        <v>4972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4973</v>
      </c>
      <c r="B2105" t="s">
        <v>3785</v>
      </c>
      <c r="D2105" t="b">
        <f>IFERROR(VLOOKUP(B2105,PatData!$A$2:$A$2000,1,),"")&lt;&gt;""</f>
        <v>0</v>
      </c>
      <c r="E2105" t="s">
        <v>4974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4975</v>
      </c>
      <c r="B2106" t="s">
        <v>3786</v>
      </c>
      <c r="D2106" t="b">
        <f>IFERROR(VLOOKUP(B2106,PatData!$A$2:$A$2000,1,),"")&lt;&gt;""</f>
        <v>0</v>
      </c>
      <c r="E2106" t="s">
        <v>4976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4977</v>
      </c>
      <c r="B2107" t="s">
        <v>3787</v>
      </c>
      <c r="D2107" t="b">
        <f>IFERROR(VLOOKUP(B2107,PatData!$A$2:$A$2000,1,),"")&lt;&gt;""</f>
        <v>0</v>
      </c>
      <c r="E2107" t="s">
        <v>4978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4979</v>
      </c>
      <c r="B2108" t="s">
        <v>3788</v>
      </c>
      <c r="D2108" t="b">
        <f>IFERROR(VLOOKUP(B2108,PatData!$A$2:$A$2000,1,),"")&lt;&gt;""</f>
        <v>0</v>
      </c>
      <c r="E2108" t="s">
        <v>4980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4981</v>
      </c>
      <c r="B2109" t="s">
        <v>3789</v>
      </c>
      <c r="D2109" t="b">
        <f>IFERROR(VLOOKUP(B2109,PatData!$A$2:$A$2000,1,),"")&lt;&gt;""</f>
        <v>0</v>
      </c>
      <c r="E2109" t="s">
        <v>4982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4983</v>
      </c>
      <c r="B2110" t="s">
        <v>3790</v>
      </c>
      <c r="D2110" t="b">
        <f>IFERROR(VLOOKUP(B2110,PatData!$A$2:$A$2000,1,),"")&lt;&gt;""</f>
        <v>0</v>
      </c>
      <c r="E2110" t="s">
        <v>4984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4985</v>
      </c>
      <c r="B2111" t="s">
        <v>3791</v>
      </c>
      <c r="D2111" t="b">
        <f>IFERROR(VLOOKUP(B2111,PatData!$A$2:$A$2000,1,),"")&lt;&gt;""</f>
        <v>0</v>
      </c>
      <c r="E2111" t="s">
        <v>4986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4987</v>
      </c>
      <c r="B2112" t="s">
        <v>3792</v>
      </c>
      <c r="D2112" t="b">
        <f>IFERROR(VLOOKUP(B2112,PatData!$A$2:$A$2000,1,),"")&lt;&gt;""</f>
        <v>0</v>
      </c>
      <c r="E2112" t="s">
        <v>4988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4989</v>
      </c>
      <c r="B2113" t="s">
        <v>3793</v>
      </c>
      <c r="D2113" t="b">
        <f>IFERROR(VLOOKUP(B2113,PatData!$A$2:$A$2000,1,),"")&lt;&gt;""</f>
        <v>0</v>
      </c>
      <c r="E2113" t="s">
        <v>4990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4991</v>
      </c>
      <c r="B2114" t="s">
        <v>3794</v>
      </c>
      <c r="D2114" t="b">
        <f>IFERROR(VLOOKUP(B2114,PatData!$A$2:$A$2000,1,),"")&lt;&gt;""</f>
        <v>0</v>
      </c>
      <c r="E2114" t="s">
        <v>4330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4992</v>
      </c>
      <c r="B2115" t="s">
        <v>3795</v>
      </c>
      <c r="D2115" t="b">
        <f>IFERROR(VLOOKUP(B2115,PatData!$A$2:$A$2000,1,),"")&lt;&gt;""</f>
        <v>0</v>
      </c>
      <c r="E2115" t="s">
        <v>4331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4993</v>
      </c>
      <c r="B2116" t="s">
        <v>4474</v>
      </c>
      <c r="D2116" t="b">
        <f>IFERROR(VLOOKUP(B2116,PatData!$A$2:$A$2000,1,),"")&lt;&gt;""</f>
        <v>0</v>
      </c>
      <c r="E2116" t="s">
        <v>4334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4994</v>
      </c>
      <c r="B2117" t="s">
        <v>4475</v>
      </c>
      <c r="D2117" t="b">
        <f>IFERROR(VLOOKUP(B2117,PatData!$A$2:$A$2000,1,),"")&lt;&gt;""</f>
        <v>0</v>
      </c>
      <c r="E2117" t="s">
        <v>7604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4995</v>
      </c>
      <c r="B2118" t="s">
        <v>4476</v>
      </c>
      <c r="D2118" t="b">
        <f>IFERROR(VLOOKUP(B2118,PatData!$A$2:$A$2000,1,),"")&lt;&gt;""</f>
        <v>0</v>
      </c>
      <c r="E2118" t="s">
        <v>4332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4996</v>
      </c>
      <c r="B2119" t="s">
        <v>4477</v>
      </c>
      <c r="D2119" t="b">
        <f>IFERROR(VLOOKUP(B2119,PatData!$A$2:$A$2000,1,),"")&lt;&gt;""</f>
        <v>0</v>
      </c>
      <c r="E2119" t="s">
        <v>4997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4998</v>
      </c>
      <c r="B2120" t="s">
        <v>4478</v>
      </c>
      <c r="D2120" t="b">
        <f>IFERROR(VLOOKUP(B2120,PatData!$A$2:$A$2000,1,),"")&lt;&gt;""</f>
        <v>0</v>
      </c>
      <c r="E2120" t="s">
        <v>4999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5000</v>
      </c>
      <c r="B2121" t="s">
        <v>4479</v>
      </c>
      <c r="D2121" t="b">
        <f>IFERROR(VLOOKUP(B2121,PatData!$A$2:$A$2000,1,),"")&lt;&gt;""</f>
        <v>0</v>
      </c>
      <c r="E2121" t="s">
        <v>5001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5002</v>
      </c>
      <c r="B2122" t="s">
        <v>4480</v>
      </c>
      <c r="D2122" t="b">
        <f>IFERROR(VLOOKUP(B2122,PatData!$A$2:$A$2000,1,),"")&lt;&gt;""</f>
        <v>0</v>
      </c>
      <c r="E2122" t="s">
        <v>5003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5004</v>
      </c>
      <c r="B2123" t="s">
        <v>4481</v>
      </c>
      <c r="D2123" t="b">
        <f>IFERROR(VLOOKUP(B2123,PatData!$A$2:$A$2000,1,),"")&lt;&gt;""</f>
        <v>0</v>
      </c>
      <c r="E2123" t="s">
        <v>5005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5006</v>
      </c>
      <c r="B2124" t="s">
        <v>4482</v>
      </c>
      <c r="D2124" t="b">
        <f>IFERROR(VLOOKUP(B2124,PatData!$A$2:$A$2000,1,),"")&lt;&gt;""</f>
        <v>0</v>
      </c>
      <c r="E2124" t="s">
        <v>5007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5008</v>
      </c>
      <c r="B2125" t="s">
        <v>4472</v>
      </c>
      <c r="D2125" t="b">
        <f>IFERROR(VLOOKUP(B2125,PatData!$A$2:$A$2000,1,),"")&lt;&gt;""</f>
        <v>0</v>
      </c>
      <c r="E2125" t="s">
        <v>5009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5010</v>
      </c>
      <c r="B2126" t="s">
        <v>4473</v>
      </c>
      <c r="D2126" t="b">
        <f>IFERROR(VLOOKUP(B2126,PatData!$A$2:$A$2000,1,),"")&lt;&gt;""</f>
        <v>0</v>
      </c>
      <c r="E2126" t="s">
        <v>5011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5012</v>
      </c>
      <c r="B2127" t="s">
        <v>4483</v>
      </c>
      <c r="D2127" t="b">
        <f>IFERROR(VLOOKUP(B2127,PatData!$A$2:$A$2000,1,),"")&lt;&gt;""</f>
        <v>0</v>
      </c>
      <c r="E2127" t="s">
        <v>5013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5014</v>
      </c>
      <c r="B2128" t="s">
        <v>4484</v>
      </c>
      <c r="D2128" t="b">
        <f>IFERROR(VLOOKUP(B2128,PatData!$A$2:$A$2000,1,),"")&lt;&gt;""</f>
        <v>0</v>
      </c>
      <c r="E2128" t="s">
        <v>5015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5016</v>
      </c>
      <c r="B2129" t="s">
        <v>3796</v>
      </c>
      <c r="D2129" t="b">
        <f>IFERROR(VLOOKUP(B2129,PatData!$A$2:$A$2000,1,),"")&lt;&gt;""</f>
        <v>0</v>
      </c>
      <c r="E2129" t="s">
        <v>5017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5018</v>
      </c>
      <c r="B2130" t="s">
        <v>3797</v>
      </c>
      <c r="D2130" t="b">
        <f>IFERROR(VLOOKUP(B2130,PatData!$A$2:$A$2000,1,),"")&lt;&gt;""</f>
        <v>0</v>
      </c>
      <c r="E2130" t="s">
        <v>5019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5020</v>
      </c>
      <c r="B2131" t="s">
        <v>3798</v>
      </c>
      <c r="D2131" t="b">
        <f>IFERROR(VLOOKUP(B2131,PatData!$A$2:$A$2000,1,),"")&lt;&gt;""</f>
        <v>0</v>
      </c>
      <c r="E2131" t="s">
        <v>5021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5022</v>
      </c>
      <c r="B2132" t="s">
        <v>3799</v>
      </c>
      <c r="D2132" t="b">
        <f>IFERROR(VLOOKUP(B2132,PatData!$A$2:$A$2000,1,),"")&lt;&gt;""</f>
        <v>0</v>
      </c>
      <c r="E2132" t="s">
        <v>5023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5024</v>
      </c>
      <c r="B2133" t="s">
        <v>3800</v>
      </c>
      <c r="D2133" t="b">
        <f>IFERROR(VLOOKUP(B2133,PatData!$A$2:$A$2000,1,),"")&lt;&gt;""</f>
        <v>0</v>
      </c>
      <c r="E2133" t="s">
        <v>5025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5026</v>
      </c>
      <c r="B2134" t="s">
        <v>3801</v>
      </c>
      <c r="D2134" t="b">
        <f>IFERROR(VLOOKUP(B2134,PatData!$A$2:$A$2000,1,),"")&lt;&gt;""</f>
        <v>0</v>
      </c>
      <c r="E2134" t="s">
        <v>5027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5028</v>
      </c>
      <c r="B2135" t="s">
        <v>3802</v>
      </c>
      <c r="D2135" t="b">
        <f>IFERROR(VLOOKUP(B2135,PatData!$A$2:$A$2000,1,),"")&lt;&gt;""</f>
        <v>0</v>
      </c>
      <c r="E2135" t="s">
        <v>5029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5030</v>
      </c>
      <c r="B2136" t="s">
        <v>3803</v>
      </c>
      <c r="D2136" t="b">
        <f>IFERROR(VLOOKUP(B2136,PatData!$A$2:$A$2000,1,),"")&lt;&gt;""</f>
        <v>0</v>
      </c>
      <c r="E2136" t="s">
        <v>5031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5032</v>
      </c>
      <c r="B2137" t="s">
        <v>3804</v>
      </c>
      <c r="D2137" t="b">
        <f>IFERROR(VLOOKUP(B2137,PatData!$A$2:$A$2000,1,),"")&lt;&gt;""</f>
        <v>0</v>
      </c>
      <c r="E2137" t="s">
        <v>5033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5034</v>
      </c>
      <c r="B2138" t="s">
        <v>3805</v>
      </c>
      <c r="D2138" t="b">
        <f>IFERROR(VLOOKUP(B2138,PatData!$A$2:$A$2000,1,),"")&lt;&gt;""</f>
        <v>0</v>
      </c>
      <c r="E2138" t="s">
        <v>5035</v>
      </c>
      <c r="F2138" t="b">
        <v>1</v>
      </c>
      <c r="G2138" t="b">
        <v>0</v>
      </c>
      <c r="H2138" t="b">
        <v>0</v>
      </c>
      <c r="I2138" t="b">
        <v>0</v>
      </c>
    </row>
    <row r="2139" spans="1:9" x14ac:dyDescent="0.2">
      <c r="A2139" t="s">
        <v>3710</v>
      </c>
      <c r="B2139" t="s">
        <v>3746</v>
      </c>
      <c r="D2139" t="b">
        <f>IFERROR(VLOOKUP(B2139,PatData!$A$2:$A$2000,1,),"")&lt;&gt;""</f>
        <v>0</v>
      </c>
      <c r="E2139" t="s">
        <v>4335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3711</v>
      </c>
      <c r="B2140" t="s">
        <v>3747</v>
      </c>
      <c r="D2140" t="b">
        <f>IFERROR(VLOOKUP(B2140,PatData!$A$2:$A$2000,1,),"")&lt;&gt;""</f>
        <v>0</v>
      </c>
      <c r="E2140" t="s">
        <v>4336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3712</v>
      </c>
      <c r="B2141" t="s">
        <v>3748</v>
      </c>
      <c r="D2141" t="b">
        <f>IFERROR(VLOOKUP(B2141,PatData!$A$2:$A$2000,1,),"")&lt;&gt;""</f>
        <v>0</v>
      </c>
      <c r="E2141" t="s">
        <v>2801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3713</v>
      </c>
      <c r="B2142" t="s">
        <v>3749</v>
      </c>
      <c r="D2142" t="b">
        <f>IFERROR(VLOOKUP(B2142,PatData!$A$2:$A$2000,1,),"")&lt;&gt;""</f>
        <v>0</v>
      </c>
      <c r="E2142" t="s">
        <v>4337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3714</v>
      </c>
      <c r="B2143" t="s">
        <v>3750</v>
      </c>
      <c r="D2143" t="b">
        <f>IFERROR(VLOOKUP(B2143,PatData!$A$2:$A$2000,1,),"")&lt;&gt;""</f>
        <v>0</v>
      </c>
      <c r="E2143" t="s">
        <v>7068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3715</v>
      </c>
      <c r="B2144" t="s">
        <v>3751</v>
      </c>
      <c r="D2144" t="b">
        <f>IFERROR(VLOOKUP(B2144,PatData!$A$2:$A$2000,1,),"")&lt;&gt;""</f>
        <v>0</v>
      </c>
      <c r="E2144" t="s">
        <v>7069</v>
      </c>
      <c r="F2144" t="b">
        <v>1</v>
      </c>
      <c r="G2144" t="b">
        <v>0</v>
      </c>
      <c r="H2144" t="b">
        <v>0</v>
      </c>
      <c r="I2144" t="b">
        <v>0</v>
      </c>
    </row>
    <row r="2145" spans="1:9" x14ac:dyDescent="0.2">
      <c r="A2145" t="s">
        <v>3716</v>
      </c>
      <c r="B2145" t="s">
        <v>3752</v>
      </c>
      <c r="D2145" t="b">
        <f>IFERROR(VLOOKUP(B2145,PatData!$A$2:$A$2000,1,),"")&lt;&gt;""</f>
        <v>0</v>
      </c>
      <c r="E2145" t="s">
        <v>326</v>
      </c>
      <c r="F2145" t="b">
        <v>0</v>
      </c>
      <c r="G2145" t="b">
        <v>0</v>
      </c>
      <c r="H2145" t="b">
        <v>0</v>
      </c>
      <c r="I2145" t="b">
        <v>0</v>
      </c>
    </row>
    <row r="2146" spans="1:9" x14ac:dyDescent="0.2">
      <c r="A2146" t="s">
        <v>3717</v>
      </c>
      <c r="B2146" t="s">
        <v>3753</v>
      </c>
      <c r="D2146" t="b">
        <f>IFERROR(VLOOKUP(B2146,PatData!$A$2:$A$2000,1,),"")&lt;&gt;""</f>
        <v>0</v>
      </c>
      <c r="E2146" t="s">
        <v>7070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3718</v>
      </c>
      <c r="B2147" t="s">
        <v>3754</v>
      </c>
      <c r="D2147" t="b">
        <f>IFERROR(VLOOKUP(B2147,PatData!$A$2:$A$2000,1,),"")&lt;&gt;""</f>
        <v>0</v>
      </c>
      <c r="E2147" t="s">
        <v>7071</v>
      </c>
      <c r="F2147" t="b">
        <v>1</v>
      </c>
      <c r="G2147" t="b">
        <v>0</v>
      </c>
      <c r="H2147" t="b">
        <v>0</v>
      </c>
      <c r="I2147" t="b">
        <v>0</v>
      </c>
    </row>
    <row r="2148" spans="1:9" x14ac:dyDescent="0.2">
      <c r="A2148" t="s">
        <v>3719</v>
      </c>
      <c r="B2148" t="s">
        <v>3755</v>
      </c>
      <c r="D2148" t="b">
        <f>IFERROR(VLOOKUP(B2148,PatData!$A$2:$A$2000,1,),"")&lt;&gt;""</f>
        <v>0</v>
      </c>
      <c r="E2148" t="s">
        <v>4338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3720</v>
      </c>
      <c r="B2149" t="s">
        <v>3756</v>
      </c>
      <c r="D2149" t="b">
        <f>IFERROR(VLOOKUP(B2149,PatData!$A$2:$A$2000,1,),"")&lt;&gt;""</f>
        <v>0</v>
      </c>
      <c r="E2149" t="s">
        <v>7072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3721</v>
      </c>
      <c r="B2150" t="s">
        <v>3757</v>
      </c>
      <c r="D2150" t="b">
        <f>IFERROR(VLOOKUP(B2150,PatData!$A$2:$A$2000,1,),"")&lt;&gt;""</f>
        <v>0</v>
      </c>
      <c r="E2150" t="s">
        <v>7073</v>
      </c>
      <c r="F2150" t="b">
        <v>1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3722</v>
      </c>
      <c r="B2151" t="s">
        <v>3758</v>
      </c>
      <c r="D2151" t="b">
        <f>IFERROR(VLOOKUP(B2151,PatData!$A$2:$A$2000,1,),"")&lt;&gt;""</f>
        <v>0</v>
      </c>
      <c r="E2151" t="s">
        <v>402</v>
      </c>
      <c r="F2151" t="b">
        <v>0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3723</v>
      </c>
      <c r="B2152" t="s">
        <v>3759</v>
      </c>
      <c r="D2152" t="b">
        <f>IFERROR(VLOOKUP(B2152,PatData!$A$2:$A$2000,1,),"")&lt;&gt;""</f>
        <v>0</v>
      </c>
      <c r="E2152" t="s">
        <v>7074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3724</v>
      </c>
      <c r="B2153" t="s">
        <v>3760</v>
      </c>
      <c r="D2153" t="b">
        <f>IFERROR(VLOOKUP(B2153,PatData!$A$2:$A$2000,1,),"")&lt;&gt;""</f>
        <v>0</v>
      </c>
      <c r="E2153" t="s">
        <v>7075</v>
      </c>
      <c r="F2153" t="b">
        <v>1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3725</v>
      </c>
      <c r="B2154" t="s">
        <v>3761</v>
      </c>
      <c r="D2154" t="b">
        <f>IFERROR(VLOOKUP(B2154,PatData!$A$2:$A$2000,1,),"")&lt;&gt;""</f>
        <v>0</v>
      </c>
      <c r="E2154" t="s">
        <v>327</v>
      </c>
      <c r="F2154" t="b">
        <v>0</v>
      </c>
      <c r="G2154" t="b">
        <v>0</v>
      </c>
      <c r="H2154" t="b">
        <v>0</v>
      </c>
      <c r="I2154" t="b">
        <v>0</v>
      </c>
    </row>
    <row r="2155" spans="1:9" x14ac:dyDescent="0.2">
      <c r="A2155" t="s">
        <v>3726</v>
      </c>
      <c r="B2155" t="s">
        <v>3762</v>
      </c>
      <c r="D2155" t="b">
        <f>IFERROR(VLOOKUP(B2155,PatData!$A$2:$A$2000,1,),"")&lt;&gt;""</f>
        <v>0</v>
      </c>
      <c r="E2155" t="s">
        <v>7076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3727</v>
      </c>
      <c r="B2156" t="s">
        <v>3763</v>
      </c>
      <c r="D2156" t="b">
        <f>IFERROR(VLOOKUP(B2156,PatData!$A$2:$A$2000,1,),"")&lt;&gt;""</f>
        <v>0</v>
      </c>
      <c r="E2156" t="s">
        <v>7077</v>
      </c>
      <c r="F2156" t="b">
        <v>1</v>
      </c>
      <c r="G2156" t="b">
        <v>0</v>
      </c>
      <c r="H2156" t="b">
        <v>0</v>
      </c>
      <c r="I2156" t="b">
        <v>0</v>
      </c>
    </row>
    <row r="2157" spans="1:9" x14ac:dyDescent="0.2">
      <c r="A2157" t="s">
        <v>3728</v>
      </c>
      <c r="B2157" t="s">
        <v>3764</v>
      </c>
      <c r="D2157" t="b">
        <f>IFERROR(VLOOKUP(B2157,PatData!$A$2:$A$2000,1,),"")&lt;&gt;""</f>
        <v>0</v>
      </c>
      <c r="E2157" t="s">
        <v>7864</v>
      </c>
      <c r="F2157" t="b">
        <v>0</v>
      </c>
      <c r="G2157" t="b">
        <v>0</v>
      </c>
      <c r="H2157" t="b">
        <v>0</v>
      </c>
      <c r="I2157" t="b">
        <v>0</v>
      </c>
    </row>
    <row r="2158" spans="1:9" x14ac:dyDescent="0.2">
      <c r="A2158" t="s">
        <v>3729</v>
      </c>
      <c r="B2158" t="s">
        <v>3765</v>
      </c>
      <c r="D2158" t="b">
        <f>IFERROR(VLOOKUP(B2158,PatData!$A$2:$A$2000,1,),"")&lt;&gt;""</f>
        <v>0</v>
      </c>
      <c r="E2158" t="s">
        <v>7078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3730</v>
      </c>
      <c r="B2159" t="s">
        <v>3766</v>
      </c>
      <c r="D2159" t="b">
        <f>IFERROR(VLOOKUP(B2159,PatData!$A$2:$A$2000,1,),"")&lt;&gt;""</f>
        <v>0</v>
      </c>
      <c r="E2159" t="s">
        <v>7079</v>
      </c>
      <c r="F2159" t="b">
        <v>1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3731</v>
      </c>
      <c r="B2160" t="s">
        <v>3767</v>
      </c>
      <c r="D2160" t="b">
        <f>IFERROR(VLOOKUP(B2160,PatData!$A$2:$A$2000,1,),"")&lt;&gt;""</f>
        <v>0</v>
      </c>
      <c r="E2160" t="s">
        <v>404</v>
      </c>
      <c r="F2160" t="b">
        <v>0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3732</v>
      </c>
      <c r="B2161" t="s">
        <v>3768</v>
      </c>
      <c r="D2161" t="b">
        <f>IFERROR(VLOOKUP(B2161,PatData!$A$2:$A$2000,1,),"")&lt;&gt;""</f>
        <v>0</v>
      </c>
      <c r="E2161" t="s">
        <v>7080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3733</v>
      </c>
      <c r="B2162" t="s">
        <v>3769</v>
      </c>
      <c r="D2162" t="b">
        <f>IFERROR(VLOOKUP(B2162,PatData!$A$2:$A$2000,1,),"")&lt;&gt;""</f>
        <v>0</v>
      </c>
      <c r="E2162" t="s">
        <v>7081</v>
      </c>
      <c r="F2162" t="b">
        <v>1</v>
      </c>
      <c r="G2162" t="b">
        <v>0</v>
      </c>
      <c r="H2162" t="b">
        <v>0</v>
      </c>
      <c r="I2162" t="b">
        <v>0</v>
      </c>
    </row>
    <row r="2163" spans="1:9" x14ac:dyDescent="0.2">
      <c r="A2163" t="s">
        <v>3734</v>
      </c>
      <c r="B2163" t="s">
        <v>3770</v>
      </c>
      <c r="D2163" t="b">
        <f>IFERROR(VLOOKUP(B2163,PatData!$A$2:$A$2000,1,),"")&lt;&gt;""</f>
        <v>0</v>
      </c>
      <c r="E2163" t="s">
        <v>403</v>
      </c>
      <c r="F2163" t="b">
        <v>0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3735</v>
      </c>
      <c r="B2164" t="s">
        <v>3771</v>
      </c>
      <c r="D2164" t="b">
        <f>IFERROR(VLOOKUP(B2164,PatData!$A$2:$A$2000,1,),"")&lt;&gt;""</f>
        <v>0</v>
      </c>
      <c r="E2164" t="s">
        <v>7082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3736</v>
      </c>
      <c r="B2165" t="s">
        <v>3772</v>
      </c>
      <c r="D2165" t="b">
        <f>IFERROR(VLOOKUP(B2165,PatData!$A$2:$A$2000,1,),"")&lt;&gt;""</f>
        <v>0</v>
      </c>
      <c r="E2165" t="s">
        <v>7083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3737</v>
      </c>
      <c r="B2166" t="s">
        <v>3773</v>
      </c>
      <c r="D2166" t="b">
        <f>IFERROR(VLOOKUP(B2166,PatData!$A$2:$A$2000,1,),"")&lt;&gt;""</f>
        <v>0</v>
      </c>
      <c r="E2166" t="s">
        <v>256</v>
      </c>
      <c r="F2166" t="b">
        <v>0</v>
      </c>
      <c r="G2166" t="b">
        <v>0</v>
      </c>
      <c r="H2166" t="b">
        <v>0</v>
      </c>
      <c r="I2166" t="b">
        <v>0</v>
      </c>
    </row>
    <row r="2167" spans="1:9" x14ac:dyDescent="0.2">
      <c r="A2167" t="s">
        <v>3738</v>
      </c>
      <c r="B2167" t="s">
        <v>3774</v>
      </c>
      <c r="D2167" t="b">
        <f>IFERROR(VLOOKUP(B2167,PatData!$A$2:$A$2000,1,),"")&lt;&gt;""</f>
        <v>0</v>
      </c>
      <c r="E2167" t="s">
        <v>7084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3739</v>
      </c>
      <c r="B2168" t="s">
        <v>3775</v>
      </c>
      <c r="D2168" t="b">
        <f>IFERROR(VLOOKUP(B2168,PatData!$A$2:$A$2000,1,),"")&lt;&gt;""</f>
        <v>0</v>
      </c>
      <c r="E2168" t="s">
        <v>7085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3740</v>
      </c>
      <c r="B2169" t="s">
        <v>3776</v>
      </c>
      <c r="D2169" t="b">
        <f>IFERROR(VLOOKUP(B2169,PatData!$A$2:$A$2000,1,),"")&lt;&gt;""</f>
        <v>0</v>
      </c>
      <c r="E2169" t="s">
        <v>149</v>
      </c>
      <c r="F2169" t="b">
        <v>0</v>
      </c>
      <c r="G2169" t="b">
        <v>0</v>
      </c>
      <c r="H2169" t="b">
        <v>0</v>
      </c>
      <c r="I2169" t="b">
        <v>0</v>
      </c>
    </row>
    <row r="2170" spans="1:9" x14ac:dyDescent="0.2">
      <c r="A2170" t="s">
        <v>3741</v>
      </c>
      <c r="B2170" t="s">
        <v>3777</v>
      </c>
      <c r="D2170" t="b">
        <f>IFERROR(VLOOKUP(B2170,PatData!$A$2:$A$2000,1,),"")&lt;&gt;""</f>
        <v>0</v>
      </c>
      <c r="E2170" t="s">
        <v>7605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3742</v>
      </c>
      <c r="B2171" t="s">
        <v>3778</v>
      </c>
      <c r="D2171" t="b">
        <f>IFERROR(VLOOKUP(B2171,PatData!$A$2:$A$2000,1,),"")&lt;&gt;""</f>
        <v>0</v>
      </c>
      <c r="E2171" t="s">
        <v>7274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3743</v>
      </c>
      <c r="B2172" t="s">
        <v>3779</v>
      </c>
      <c r="D2172" t="b">
        <f>IFERROR(VLOOKUP(B2172,PatData!$A$2:$A$2000,1,),"")&lt;&gt;""</f>
        <v>0</v>
      </c>
      <c r="E2172" t="s">
        <v>7275</v>
      </c>
      <c r="F2172" t="b">
        <v>1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4660</v>
      </c>
      <c r="B2173" t="s">
        <v>4651</v>
      </c>
      <c r="D2173" t="b">
        <f>IFERROR(VLOOKUP(B2173,PatData!$A$2:$A$2000,1,),"")&lt;&gt;""</f>
        <v>0</v>
      </c>
      <c r="E2173" t="s">
        <v>4652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4663</v>
      </c>
      <c r="B2174" t="s">
        <v>4654</v>
      </c>
      <c r="D2174" t="b">
        <f>IFERROR(VLOOKUP(B2174,PatData!$A$2:$A$2000,1,),"")&lt;&gt;""</f>
        <v>0</v>
      </c>
      <c r="E2174" t="s">
        <v>4655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4666</v>
      </c>
      <c r="B2175" t="s">
        <v>4656</v>
      </c>
      <c r="D2175" t="b">
        <f>IFERROR(VLOOKUP(B2175,PatData!$A$2:$A$2000,1,),"")&lt;&gt;""</f>
        <v>0</v>
      </c>
      <c r="E2175" t="s">
        <v>5654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5172</v>
      </c>
      <c r="B2176" t="s">
        <v>4658</v>
      </c>
      <c r="D2176" t="b">
        <f>IFERROR(VLOOKUP(B2176,PatData!$A$2:$A$2000,1,),"")&lt;&gt;""</f>
        <v>0</v>
      </c>
      <c r="E2176" t="s">
        <v>4659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5173</v>
      </c>
      <c r="B2177" t="s">
        <v>4661</v>
      </c>
      <c r="D2177" t="b">
        <f>IFERROR(VLOOKUP(B2177,PatData!$A$2:$A$2000,1,),"")&lt;&gt;""</f>
        <v>0</v>
      </c>
      <c r="E2177" t="s">
        <v>4662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5655</v>
      </c>
      <c r="B2178" t="s">
        <v>5656</v>
      </c>
      <c r="D2178" t="b">
        <f>IFERROR(VLOOKUP(B2178,PatData!$A$2:$A$2000,1,),"")&lt;&gt;""</f>
        <v>0</v>
      </c>
      <c r="E2178" t="s">
        <v>5657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5658</v>
      </c>
      <c r="B2179" t="s">
        <v>4664</v>
      </c>
      <c r="D2179" t="b">
        <f>IFERROR(VLOOKUP(B2179,PatData!$A$2:$A$2000,1,),"")&lt;&gt;""</f>
        <v>0</v>
      </c>
      <c r="E2179" t="s">
        <v>4665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4675</v>
      </c>
      <c r="B2180" t="s">
        <v>4667</v>
      </c>
      <c r="D2180" t="b">
        <f>IFERROR(VLOOKUP(B2180,PatData!$A$2:$A$2000,1,),"")&lt;&gt;""</f>
        <v>0</v>
      </c>
      <c r="E2180" t="s">
        <v>7606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4672</v>
      </c>
      <c r="B2181" t="s">
        <v>4668</v>
      </c>
      <c r="D2181" t="b">
        <f>IFERROR(VLOOKUP(B2181,PatData!$A$2:$A$2000,1,),"")&lt;&gt;""</f>
        <v>0</v>
      </c>
      <c r="E2181" t="s">
        <v>5659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4653</v>
      </c>
      <c r="B2182" t="s">
        <v>4670</v>
      </c>
      <c r="D2182" t="b">
        <f>IFERROR(VLOOKUP(B2182,PatData!$A$2:$A$2000,1,),"")&lt;&gt;""</f>
        <v>0</v>
      </c>
      <c r="E2182" t="s">
        <v>4671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4669</v>
      </c>
      <c r="B2183" t="s">
        <v>4673</v>
      </c>
      <c r="D2183" t="b">
        <f>IFERROR(VLOOKUP(B2183,PatData!$A$2:$A$2000,1,),"")&lt;&gt;""</f>
        <v>0</v>
      </c>
      <c r="E2183" t="s">
        <v>5660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4677</v>
      </c>
      <c r="B2184" t="s">
        <v>4674</v>
      </c>
      <c r="D2184" t="b">
        <f>IFERROR(VLOOKUP(B2184,PatData!$A$2:$A$2000,1,),"")&lt;&gt;""</f>
        <v>0</v>
      </c>
      <c r="E2184" t="s">
        <v>5661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4657</v>
      </c>
      <c r="B2185" t="s">
        <v>4676</v>
      </c>
      <c r="D2185" t="b">
        <f>IFERROR(VLOOKUP(B2185,PatData!$A$2:$A$2000,1,),"")&lt;&gt;""</f>
        <v>0</v>
      </c>
      <c r="E2185" t="s">
        <v>7607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5662</v>
      </c>
      <c r="B2186" t="s">
        <v>4678</v>
      </c>
      <c r="D2186" t="b">
        <f>IFERROR(VLOOKUP(B2186,PatData!$A$2:$A$2000,1,),"")&lt;&gt;""</f>
        <v>0</v>
      </c>
      <c r="E2186" t="s">
        <v>4679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3246</v>
      </c>
      <c r="B2187" t="s">
        <v>4780</v>
      </c>
      <c r="D2187" t="b">
        <f>IFERROR(VLOOKUP(B2187,PatData!$A$2:$A$2000,1,),"")&lt;&gt;""</f>
        <v>0</v>
      </c>
      <c r="E2187" t="s">
        <v>4778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3247</v>
      </c>
      <c r="B2188" t="s">
        <v>4783</v>
      </c>
      <c r="D2188" t="b">
        <f>IFERROR(VLOOKUP(B2188,PatData!$A$2:$A$2000,1,),"")&lt;&gt;""</f>
        <v>0</v>
      </c>
      <c r="E2188" t="s">
        <v>2802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3248</v>
      </c>
      <c r="B2189" t="s">
        <v>4781</v>
      </c>
      <c r="D2189" t="b">
        <f>IFERROR(VLOOKUP(B2189,PatData!$A$2:$A$2000,1,),"")&lt;&gt;""</f>
        <v>0</v>
      </c>
      <c r="E2189" t="s">
        <v>2803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3249</v>
      </c>
      <c r="B2190" t="s">
        <v>4782</v>
      </c>
      <c r="D2190" t="b">
        <f>IFERROR(VLOOKUP(B2190,PatData!$A$2:$A$2000,1,),"")&lt;&gt;""</f>
        <v>0</v>
      </c>
      <c r="E2190" t="s">
        <v>2804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4790</v>
      </c>
      <c r="B2191" t="s">
        <v>4791</v>
      </c>
      <c r="D2191" t="b">
        <f>IFERROR(VLOOKUP(B2191,PatData!$A$2:$A$2000,1,),"")&lt;&gt;""</f>
        <v>0</v>
      </c>
      <c r="E2191" t="s">
        <v>4792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4793</v>
      </c>
      <c r="B2192" t="s">
        <v>4794</v>
      </c>
      <c r="D2192" t="b">
        <f>IFERROR(VLOOKUP(B2192,PatData!$A$2:$A$2000,1,),"")&lt;&gt;""</f>
        <v>0</v>
      </c>
      <c r="E2192" t="s">
        <v>4795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4796</v>
      </c>
      <c r="B2193" t="s">
        <v>4797</v>
      </c>
      <c r="D2193" t="b">
        <f>IFERROR(VLOOKUP(B2193,PatData!$A$2:$A$2000,1,),"")&lt;&gt;""</f>
        <v>0</v>
      </c>
      <c r="E2193" t="s">
        <v>4798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4799</v>
      </c>
      <c r="B2194" t="s">
        <v>4800</v>
      </c>
      <c r="D2194" t="b">
        <f>IFERROR(VLOOKUP(B2194,PatData!$A$2:$A$2000,1,),"")&lt;&gt;""</f>
        <v>0</v>
      </c>
      <c r="E2194" t="s">
        <v>4801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4802</v>
      </c>
      <c r="B2195" t="s">
        <v>4803</v>
      </c>
      <c r="D2195" t="b">
        <f>IFERROR(VLOOKUP(B2195,PatData!$A$2:$A$2000,1,),"")&lt;&gt;""</f>
        <v>0</v>
      </c>
      <c r="E2195" t="s">
        <v>4804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4805</v>
      </c>
      <c r="B2196" t="s">
        <v>4806</v>
      </c>
      <c r="D2196" t="b">
        <f>IFERROR(VLOOKUP(B2196,PatData!$A$2:$A$2000,1,),"")&lt;&gt;""</f>
        <v>0</v>
      </c>
      <c r="E2196" t="s">
        <v>4807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4808</v>
      </c>
      <c r="B2197" t="s">
        <v>4809</v>
      </c>
      <c r="D2197" t="b">
        <f>IFERROR(VLOOKUP(B2197,PatData!$A$2:$A$2000,1,),"")&lt;&gt;""</f>
        <v>0</v>
      </c>
      <c r="E2197" t="s">
        <v>4810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4811</v>
      </c>
      <c r="B2198" t="s">
        <v>4812</v>
      </c>
      <c r="D2198" t="b">
        <f>IFERROR(VLOOKUP(B2198,PatData!$A$2:$A$2000,1,),"")&lt;&gt;""</f>
        <v>0</v>
      </c>
      <c r="E2198" t="s">
        <v>4813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4814</v>
      </c>
      <c r="B2199" t="s">
        <v>4815</v>
      </c>
      <c r="D2199" t="b">
        <f>IFERROR(VLOOKUP(B2199,PatData!$A$2:$A$2000,1,),"")&lt;&gt;""</f>
        <v>0</v>
      </c>
      <c r="E2199" t="s">
        <v>4816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4817</v>
      </c>
      <c r="B2200" t="s">
        <v>4818</v>
      </c>
      <c r="D2200" t="b">
        <f>IFERROR(VLOOKUP(B2200,PatData!$A$2:$A$2000,1,),"")&lt;&gt;""</f>
        <v>0</v>
      </c>
      <c r="E2200" t="s">
        <v>4819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3501</v>
      </c>
      <c r="B2201" t="s">
        <v>5036</v>
      </c>
      <c r="D2201" t="b">
        <f>IFERROR(VLOOKUP(B2201,PatData!$A$2:$A$2000,1,),"")&lt;&gt;""</f>
        <v>0</v>
      </c>
      <c r="E2201" t="s">
        <v>5037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5038</v>
      </c>
      <c r="B2202" t="s">
        <v>5039</v>
      </c>
      <c r="D2202" t="b">
        <f>IFERROR(VLOOKUP(B2202,PatData!$A$2:$A$2000,1,),"")&lt;&gt;""</f>
        <v>0</v>
      </c>
      <c r="E2202" t="s">
        <v>5040</v>
      </c>
      <c r="F2202" t="b">
        <v>1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5041</v>
      </c>
      <c r="B2203" t="s">
        <v>5042</v>
      </c>
      <c r="D2203" t="b">
        <f>IFERROR(VLOOKUP(B2203,PatData!$A$2:$A$2000,1,),"")&lt;&gt;""</f>
        <v>0</v>
      </c>
      <c r="E2203" t="s">
        <v>5043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5044</v>
      </c>
      <c r="B2204" t="s">
        <v>5045</v>
      </c>
      <c r="D2204" t="b">
        <f>IFERROR(VLOOKUP(B2204,PatData!$A$2:$A$2000,1,),"")&lt;&gt;""</f>
        <v>0</v>
      </c>
      <c r="E2204" t="s">
        <v>5046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5047</v>
      </c>
      <c r="B2205" t="s">
        <v>5048</v>
      </c>
      <c r="D2205" t="b">
        <f>IFERROR(VLOOKUP(B2205,PatData!$A$2:$A$2000,1,),"")&lt;&gt;""</f>
        <v>0</v>
      </c>
      <c r="E2205" t="s">
        <v>5049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5050</v>
      </c>
      <c r="B2206" t="s">
        <v>5051</v>
      </c>
      <c r="D2206" t="b">
        <f>IFERROR(VLOOKUP(B2206,PatData!$A$2:$A$2000,1,),"")&lt;&gt;""</f>
        <v>0</v>
      </c>
      <c r="E2206" t="s">
        <v>5052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5174</v>
      </c>
      <c r="B2207" t="s">
        <v>1721</v>
      </c>
      <c r="D2207" t="b">
        <f>IFERROR(VLOOKUP(B2207,PatData!$A$2:$A$2000,1,),"")&lt;&gt;""</f>
        <v>0</v>
      </c>
      <c r="E2207" t="s">
        <v>1726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5053</v>
      </c>
      <c r="B2208" t="s">
        <v>5054</v>
      </c>
      <c r="D2208" t="b">
        <f>IFERROR(VLOOKUP(B2208,PatData!$A$2:$A$2000,1,),"")&lt;&gt;""</f>
        <v>0</v>
      </c>
      <c r="E2208" t="s">
        <v>7276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5663</v>
      </c>
      <c r="B2209" t="s">
        <v>1707</v>
      </c>
      <c r="D2209" t="b">
        <f>IFERROR(VLOOKUP(B2209,PatData!$A$2:$A$2000,1,),"")&lt;&gt;""</f>
        <v>0</v>
      </c>
      <c r="E2209"/>
      <c r="F2209" t="b">
        <v>0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5849</v>
      </c>
      <c r="B2210" t="s">
        <v>5850</v>
      </c>
      <c r="D2210" t="b">
        <f>IFERROR(VLOOKUP(B2210,PatData!$A$2:$A$2000,1,),"")&lt;&gt;""</f>
        <v>0</v>
      </c>
      <c r="E2210" t="s">
        <v>5851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5852</v>
      </c>
      <c r="B2211" t="s">
        <v>5853</v>
      </c>
      <c r="D2211" t="b">
        <f>IFERROR(VLOOKUP(B2211,PatData!$A$2:$A$2000,1,),"")&lt;&gt;""</f>
        <v>0</v>
      </c>
      <c r="E2211" t="s">
        <v>5854</v>
      </c>
      <c r="F2211" t="b">
        <v>1</v>
      </c>
      <c r="G2211" t="b">
        <v>0</v>
      </c>
      <c r="H2211" t="b">
        <v>0</v>
      </c>
      <c r="I2211" t="b">
        <v>0</v>
      </c>
    </row>
    <row r="2212" spans="1:9" x14ac:dyDescent="0.2">
      <c r="A2212" t="s">
        <v>5855</v>
      </c>
      <c r="B2212" t="s">
        <v>5856</v>
      </c>
      <c r="D2212" t="b">
        <f>IFERROR(VLOOKUP(B2212,PatData!$A$2:$A$2000,1,),"")&lt;&gt;""</f>
        <v>0</v>
      </c>
      <c r="E2212" t="s">
        <v>5857</v>
      </c>
      <c r="F2212" t="b">
        <v>1</v>
      </c>
      <c r="G2212" t="b">
        <v>0</v>
      </c>
      <c r="H2212" t="b">
        <v>0</v>
      </c>
      <c r="I2212" t="b">
        <v>0</v>
      </c>
    </row>
    <row r="2213" spans="1:9" x14ac:dyDescent="0.2">
      <c r="A2213" t="s">
        <v>5858</v>
      </c>
      <c r="B2213" t="s">
        <v>5859</v>
      </c>
      <c r="D2213" t="b">
        <f>IFERROR(VLOOKUP(B2213,PatData!$A$2:$A$2000,1,),"")&lt;&gt;""</f>
        <v>0</v>
      </c>
      <c r="E2213" t="s">
        <v>5860</v>
      </c>
      <c r="F2213" t="b">
        <v>1</v>
      </c>
      <c r="G2213" t="b">
        <v>0</v>
      </c>
      <c r="H2213" t="b">
        <v>0</v>
      </c>
      <c r="I2213" t="b">
        <v>0</v>
      </c>
    </row>
    <row r="2214" spans="1:9" x14ac:dyDescent="0.2">
      <c r="A2214" t="s">
        <v>5861</v>
      </c>
      <c r="B2214" t="s">
        <v>5862</v>
      </c>
      <c r="D2214" t="b">
        <f>IFERROR(VLOOKUP(B2214,PatData!$A$2:$A$2000,1,),"")&lt;&gt;""</f>
        <v>0</v>
      </c>
      <c r="E2214" t="s">
        <v>5863</v>
      </c>
      <c r="F2214" t="b">
        <v>1</v>
      </c>
      <c r="G2214" t="b">
        <v>0</v>
      </c>
      <c r="H2214" t="b">
        <v>0</v>
      </c>
      <c r="I2214" t="b">
        <v>0</v>
      </c>
    </row>
    <row r="2215" spans="1:9" x14ac:dyDescent="0.2">
      <c r="A2215" t="s">
        <v>5864</v>
      </c>
      <c r="B2215" t="s">
        <v>5865</v>
      </c>
      <c r="D2215" t="b">
        <f>IFERROR(VLOOKUP(B2215,PatData!$A$2:$A$2000,1,),"")&lt;&gt;""</f>
        <v>0</v>
      </c>
      <c r="E2215" t="s">
        <v>5866</v>
      </c>
      <c r="F2215" t="b">
        <v>1</v>
      </c>
      <c r="G2215" t="b">
        <v>0</v>
      </c>
      <c r="H2215" t="b">
        <v>0</v>
      </c>
      <c r="I2215" t="b">
        <v>0</v>
      </c>
    </row>
    <row r="2216" spans="1:9" x14ac:dyDescent="0.2">
      <c r="A2216" t="s">
        <v>5867</v>
      </c>
      <c r="B2216" t="s">
        <v>5868</v>
      </c>
      <c r="D2216" t="b">
        <f>IFERROR(VLOOKUP(B2216,PatData!$A$2:$A$2000,1,),"")&lt;&gt;""</f>
        <v>0</v>
      </c>
      <c r="E2216" t="s">
        <v>5869</v>
      </c>
      <c r="F2216" t="b">
        <v>1</v>
      </c>
      <c r="G2216" t="b">
        <v>0</v>
      </c>
      <c r="H2216" t="b">
        <v>0</v>
      </c>
      <c r="I2216" t="b">
        <v>0</v>
      </c>
    </row>
    <row r="2217" spans="1:9" x14ac:dyDescent="0.2">
      <c r="A2217" t="s">
        <v>5870</v>
      </c>
      <c r="B2217" t="s">
        <v>5871</v>
      </c>
      <c r="D2217" t="b">
        <f>IFERROR(VLOOKUP(B2217,PatData!$A$2:$A$2000,1,),"")&lt;&gt;""</f>
        <v>0</v>
      </c>
      <c r="E2217" t="s">
        <v>5872</v>
      </c>
      <c r="F2217" t="b">
        <v>1</v>
      </c>
      <c r="G2217" t="b">
        <v>0</v>
      </c>
      <c r="H2217" t="b">
        <v>0</v>
      </c>
      <c r="I2217" t="b">
        <v>0</v>
      </c>
    </row>
    <row r="2218" spans="1:9" x14ac:dyDescent="0.2">
      <c r="A2218" t="s">
        <v>5873</v>
      </c>
      <c r="B2218" t="s">
        <v>5874</v>
      </c>
      <c r="D2218" t="b">
        <f>IFERROR(VLOOKUP(B2218,PatData!$A$2:$A$2000,1,),"")&lt;&gt;""</f>
        <v>0</v>
      </c>
      <c r="E2218" t="s">
        <v>5875</v>
      </c>
      <c r="F2218" t="b">
        <v>1</v>
      </c>
      <c r="G2218" t="b">
        <v>0</v>
      </c>
      <c r="H2218" t="b">
        <v>0</v>
      </c>
      <c r="I2218" t="b">
        <v>0</v>
      </c>
    </row>
    <row r="2219" spans="1:9" x14ac:dyDescent="0.2">
      <c r="A2219" t="s">
        <v>5876</v>
      </c>
      <c r="B2219" t="s">
        <v>5877</v>
      </c>
      <c r="D2219" t="b">
        <f>IFERROR(VLOOKUP(B2219,PatData!$A$2:$A$2000,1,),"")&lt;&gt;""</f>
        <v>0</v>
      </c>
      <c r="E2219" t="s">
        <v>5878</v>
      </c>
      <c r="F2219" t="b">
        <v>1</v>
      </c>
      <c r="G2219" t="b">
        <v>0</v>
      </c>
      <c r="H2219" t="b">
        <v>0</v>
      </c>
      <c r="I2219" t="b">
        <v>0</v>
      </c>
    </row>
    <row r="2220" spans="1:9" x14ac:dyDescent="0.2">
      <c r="A2220" t="s">
        <v>5879</v>
      </c>
      <c r="B2220" t="s">
        <v>5880</v>
      </c>
      <c r="D2220" t="b">
        <f>IFERROR(VLOOKUP(B2220,PatData!$A$2:$A$2000,1,),"")&lt;&gt;""</f>
        <v>0</v>
      </c>
      <c r="E2220" t="s">
        <v>5881</v>
      </c>
      <c r="F2220" t="b">
        <v>1</v>
      </c>
      <c r="G2220" t="b">
        <v>0</v>
      </c>
      <c r="H2220" t="b">
        <v>0</v>
      </c>
      <c r="I2220" t="b">
        <v>0</v>
      </c>
    </row>
    <row r="2221" spans="1:9" x14ac:dyDescent="0.2">
      <c r="A2221" t="s">
        <v>5882</v>
      </c>
      <c r="B2221" t="s">
        <v>5883</v>
      </c>
      <c r="D2221" t="b">
        <f>IFERROR(VLOOKUP(B2221,PatData!$A$2:$A$2000,1,),"")&lt;&gt;""</f>
        <v>0</v>
      </c>
      <c r="E2221" t="s">
        <v>5884</v>
      </c>
      <c r="F2221" t="b">
        <v>1</v>
      </c>
      <c r="G2221" t="b">
        <v>0</v>
      </c>
      <c r="H2221" t="b">
        <v>0</v>
      </c>
      <c r="I2221" t="b">
        <v>0</v>
      </c>
    </row>
    <row r="2222" spans="1:9" x14ac:dyDescent="0.2">
      <c r="A2222" t="s">
        <v>5885</v>
      </c>
      <c r="B2222" t="s">
        <v>5886</v>
      </c>
      <c r="D2222" t="b">
        <f>IFERROR(VLOOKUP(B2222,PatData!$A$2:$A$2000,1,),"")&lt;&gt;""</f>
        <v>0</v>
      </c>
      <c r="E2222" t="s">
        <v>5887</v>
      </c>
      <c r="F2222" t="b">
        <v>1</v>
      </c>
      <c r="G2222" t="b">
        <v>0</v>
      </c>
      <c r="H2222" t="b">
        <v>0</v>
      </c>
      <c r="I2222" t="b">
        <v>0</v>
      </c>
    </row>
    <row r="2223" spans="1:9" x14ac:dyDescent="0.2">
      <c r="A2223" t="s">
        <v>5888</v>
      </c>
      <c r="B2223" t="s">
        <v>5889</v>
      </c>
      <c r="D2223" t="b">
        <f>IFERROR(VLOOKUP(B2223,PatData!$A$2:$A$2000,1,),"")&lt;&gt;""</f>
        <v>0</v>
      </c>
      <c r="E2223" t="s">
        <v>5890</v>
      </c>
      <c r="F2223" t="b">
        <v>1</v>
      </c>
      <c r="G2223" t="b">
        <v>0</v>
      </c>
      <c r="H2223" t="b">
        <v>0</v>
      </c>
      <c r="I2223" t="b">
        <v>0</v>
      </c>
    </row>
    <row r="2224" spans="1:9" x14ac:dyDescent="0.2">
      <c r="A2224" t="s">
        <v>5891</v>
      </c>
      <c r="B2224" t="s">
        <v>5892</v>
      </c>
      <c r="D2224" t="b">
        <f>IFERROR(VLOOKUP(B2224,PatData!$A$2:$A$2000,1,),"")&lt;&gt;""</f>
        <v>0</v>
      </c>
      <c r="E2224" t="s">
        <v>5893</v>
      </c>
      <c r="F2224" t="b">
        <v>1</v>
      </c>
      <c r="G2224" t="b">
        <v>0</v>
      </c>
      <c r="H2224" t="b">
        <v>0</v>
      </c>
      <c r="I2224" t="b">
        <v>0</v>
      </c>
    </row>
    <row r="2225" spans="1:9" x14ac:dyDescent="0.2">
      <c r="A2225" t="s">
        <v>5894</v>
      </c>
      <c r="B2225" t="s">
        <v>5895</v>
      </c>
      <c r="D2225" t="b">
        <f>IFERROR(VLOOKUP(B2225,PatData!$A$2:$A$2000,1,),"")&lt;&gt;""</f>
        <v>0</v>
      </c>
      <c r="E2225" t="s">
        <v>5896</v>
      </c>
      <c r="F2225" t="b">
        <v>1</v>
      </c>
      <c r="G2225" t="b">
        <v>0</v>
      </c>
      <c r="H2225" t="b">
        <v>0</v>
      </c>
      <c r="I2225" t="b">
        <v>0</v>
      </c>
    </row>
    <row r="2226" spans="1:9" x14ac:dyDescent="0.2">
      <c r="A2226" t="s">
        <v>5897</v>
      </c>
      <c r="B2226" t="s">
        <v>5898</v>
      </c>
      <c r="D2226" t="b">
        <f>IFERROR(VLOOKUP(B2226,PatData!$A$2:$A$2000,1,),"")&lt;&gt;""</f>
        <v>0</v>
      </c>
      <c r="E2226" t="s">
        <v>5899</v>
      </c>
      <c r="F2226" t="b">
        <v>1</v>
      </c>
      <c r="G2226" t="b">
        <v>0</v>
      </c>
      <c r="H2226" t="b">
        <v>0</v>
      </c>
      <c r="I2226" t="b">
        <v>0</v>
      </c>
    </row>
    <row r="2227" spans="1:9" x14ac:dyDescent="0.2">
      <c r="A2227" t="s">
        <v>5900</v>
      </c>
      <c r="B2227" t="s">
        <v>5901</v>
      </c>
      <c r="D2227" t="b">
        <f>IFERROR(VLOOKUP(B2227,PatData!$A$2:$A$2000,1,),"")&lt;&gt;""</f>
        <v>0</v>
      </c>
      <c r="E2227" t="s">
        <v>5902</v>
      </c>
      <c r="F2227" t="b">
        <v>1</v>
      </c>
      <c r="G2227" t="b">
        <v>0</v>
      </c>
      <c r="H2227" t="b">
        <v>0</v>
      </c>
      <c r="I2227" t="b">
        <v>0</v>
      </c>
    </row>
    <row r="2228" spans="1:9" x14ac:dyDescent="0.2">
      <c r="A2228" t="s">
        <v>5903</v>
      </c>
      <c r="B2228" t="s">
        <v>5904</v>
      </c>
      <c r="D2228" t="b">
        <f>IFERROR(VLOOKUP(B2228,PatData!$A$2:$A$2000,1,),"")&lt;&gt;""</f>
        <v>0</v>
      </c>
      <c r="E2228" t="s">
        <v>5905</v>
      </c>
      <c r="F2228" t="b">
        <v>1</v>
      </c>
      <c r="G2228" t="b">
        <v>0</v>
      </c>
      <c r="H2228" t="b">
        <v>0</v>
      </c>
      <c r="I2228" t="b">
        <v>0</v>
      </c>
    </row>
    <row r="2229" spans="1:9" x14ac:dyDescent="0.2">
      <c r="A2229" t="s">
        <v>5906</v>
      </c>
      <c r="B2229" t="s">
        <v>5907</v>
      </c>
      <c r="D2229" t="b">
        <f>IFERROR(VLOOKUP(B2229,PatData!$A$2:$A$2000,1,),"")&lt;&gt;""</f>
        <v>0</v>
      </c>
      <c r="E2229" t="s">
        <v>5908</v>
      </c>
      <c r="F2229" t="b">
        <v>1</v>
      </c>
      <c r="G2229" t="b">
        <v>0</v>
      </c>
      <c r="H2229" t="b">
        <v>0</v>
      </c>
      <c r="I2229" t="b">
        <v>0</v>
      </c>
    </row>
    <row r="2230" spans="1:9" x14ac:dyDescent="0.2">
      <c r="A2230" t="s">
        <v>5909</v>
      </c>
      <c r="B2230" t="s">
        <v>5910</v>
      </c>
      <c r="D2230" t="b">
        <f>IFERROR(VLOOKUP(B2230,PatData!$A$2:$A$2000,1,),"")&lt;&gt;""</f>
        <v>0</v>
      </c>
      <c r="E2230" t="s">
        <v>5911</v>
      </c>
      <c r="F2230" t="b">
        <v>1</v>
      </c>
      <c r="G2230" t="b">
        <v>0</v>
      </c>
      <c r="H2230" t="b">
        <v>0</v>
      </c>
      <c r="I2230" t="b">
        <v>0</v>
      </c>
    </row>
    <row r="2231" spans="1:9" x14ac:dyDescent="0.2">
      <c r="A2231" t="s">
        <v>5912</v>
      </c>
      <c r="B2231" t="s">
        <v>5913</v>
      </c>
      <c r="D2231" t="b">
        <f>IFERROR(VLOOKUP(B2231,PatData!$A$2:$A$2000,1,),"")&lt;&gt;""</f>
        <v>0</v>
      </c>
      <c r="E2231" t="s">
        <v>5914</v>
      </c>
      <c r="F2231" t="b">
        <v>1</v>
      </c>
      <c r="G2231" t="b">
        <v>0</v>
      </c>
      <c r="H2231" t="b">
        <v>0</v>
      </c>
      <c r="I2231" t="b">
        <v>0</v>
      </c>
    </row>
    <row r="2232" spans="1:9" x14ac:dyDescent="0.2">
      <c r="A2232" t="s">
        <v>5915</v>
      </c>
      <c r="B2232" t="s">
        <v>5916</v>
      </c>
      <c r="D2232" t="b">
        <f>IFERROR(VLOOKUP(B2232,PatData!$A$2:$A$2000,1,),"")&lt;&gt;""</f>
        <v>0</v>
      </c>
      <c r="E2232" t="s">
        <v>5917</v>
      </c>
      <c r="F2232" t="b">
        <v>1</v>
      </c>
      <c r="G2232" t="b">
        <v>0</v>
      </c>
      <c r="H2232" t="b">
        <v>0</v>
      </c>
      <c r="I2232" t="b">
        <v>0</v>
      </c>
    </row>
    <row r="2233" spans="1:9" x14ac:dyDescent="0.2">
      <c r="A2233" t="s">
        <v>5918</v>
      </c>
      <c r="B2233" t="s">
        <v>5919</v>
      </c>
      <c r="D2233" t="b">
        <f>IFERROR(VLOOKUP(B2233,PatData!$A$2:$A$2000,1,),"")&lt;&gt;""</f>
        <v>0</v>
      </c>
      <c r="E2233" t="s">
        <v>5920</v>
      </c>
      <c r="F2233" t="b">
        <v>1</v>
      </c>
      <c r="G2233" t="b">
        <v>0</v>
      </c>
      <c r="H2233" t="b">
        <v>0</v>
      </c>
      <c r="I2233" t="b">
        <v>0</v>
      </c>
    </row>
    <row r="2234" spans="1:9" x14ac:dyDescent="0.2">
      <c r="A2234" t="s">
        <v>5921</v>
      </c>
      <c r="B2234" t="s">
        <v>5922</v>
      </c>
      <c r="D2234" t="b">
        <f>IFERROR(VLOOKUP(B2234,PatData!$A$2:$A$2000,1,),"")&lt;&gt;""</f>
        <v>0</v>
      </c>
      <c r="E2234" t="s">
        <v>5923</v>
      </c>
      <c r="F2234" t="b">
        <v>1</v>
      </c>
      <c r="G2234" t="b">
        <v>0</v>
      </c>
      <c r="H2234" t="b">
        <v>0</v>
      </c>
      <c r="I2234" t="b">
        <v>0</v>
      </c>
    </row>
    <row r="2235" spans="1:9" x14ac:dyDescent="0.2">
      <c r="A2235" t="s">
        <v>5924</v>
      </c>
      <c r="B2235" t="s">
        <v>5925</v>
      </c>
      <c r="D2235" t="b">
        <f>IFERROR(VLOOKUP(B2235,PatData!$A$2:$A$2000,1,),"")&lt;&gt;""</f>
        <v>0</v>
      </c>
      <c r="E2235" t="s">
        <v>5926</v>
      </c>
      <c r="F2235" t="b">
        <v>1</v>
      </c>
      <c r="G2235" t="b">
        <v>0</v>
      </c>
      <c r="H2235" t="b">
        <v>0</v>
      </c>
      <c r="I2235" t="b">
        <v>0</v>
      </c>
    </row>
    <row r="2236" spans="1:9" x14ac:dyDescent="0.2">
      <c r="A2236" t="s">
        <v>5927</v>
      </c>
      <c r="B2236" t="s">
        <v>5928</v>
      </c>
      <c r="D2236" t="b">
        <f>IFERROR(VLOOKUP(B2236,PatData!$A$2:$A$2000,1,),"")&lt;&gt;""</f>
        <v>0</v>
      </c>
      <c r="E2236" t="s">
        <v>5929</v>
      </c>
      <c r="F2236" t="b">
        <v>1</v>
      </c>
      <c r="G2236" t="b">
        <v>0</v>
      </c>
      <c r="H2236" t="b">
        <v>0</v>
      </c>
      <c r="I2236" t="b">
        <v>0</v>
      </c>
    </row>
    <row r="2237" spans="1:9" x14ac:dyDescent="0.2">
      <c r="A2237" t="s">
        <v>5930</v>
      </c>
      <c r="B2237" t="s">
        <v>5931</v>
      </c>
      <c r="D2237" t="b">
        <f>IFERROR(VLOOKUP(B2237,PatData!$A$2:$A$2000,1,),"")&lt;&gt;""</f>
        <v>0</v>
      </c>
      <c r="E2237" t="s">
        <v>5932</v>
      </c>
      <c r="F2237" t="b">
        <v>1</v>
      </c>
      <c r="G2237" t="b">
        <v>0</v>
      </c>
      <c r="H2237" t="b">
        <v>0</v>
      </c>
      <c r="I2237" t="b">
        <v>0</v>
      </c>
    </row>
    <row r="2238" spans="1:9" x14ac:dyDescent="0.2">
      <c r="A2238" t="s">
        <v>5933</v>
      </c>
      <c r="B2238" t="s">
        <v>5934</v>
      </c>
      <c r="D2238" t="b">
        <f>IFERROR(VLOOKUP(B2238,PatData!$A$2:$A$2000,1,),"")&lt;&gt;""</f>
        <v>0</v>
      </c>
      <c r="E2238" t="s">
        <v>5935</v>
      </c>
      <c r="F2238" t="b">
        <v>1</v>
      </c>
      <c r="G2238" t="b">
        <v>0</v>
      </c>
      <c r="H2238" t="b">
        <v>0</v>
      </c>
      <c r="I2238" t="b">
        <v>0</v>
      </c>
    </row>
    <row r="2239" spans="1:9" x14ac:dyDescent="0.2">
      <c r="A2239" t="s">
        <v>5936</v>
      </c>
      <c r="B2239" t="s">
        <v>5937</v>
      </c>
      <c r="D2239" t="b">
        <f>IFERROR(VLOOKUP(B2239,PatData!$A$2:$A$2000,1,),"")&lt;&gt;""</f>
        <v>0</v>
      </c>
      <c r="E2239" t="s">
        <v>5938</v>
      </c>
      <c r="F2239" t="b">
        <v>1</v>
      </c>
      <c r="G2239" t="b">
        <v>0</v>
      </c>
      <c r="H2239" t="b">
        <v>0</v>
      </c>
      <c r="I2239" t="b">
        <v>0</v>
      </c>
    </row>
    <row r="2240" spans="1:9" x14ac:dyDescent="0.2">
      <c r="A2240" t="s">
        <v>1221</v>
      </c>
      <c r="B2240" t="s">
        <v>1718</v>
      </c>
      <c r="D2240" t="b">
        <f>IFERROR(VLOOKUP(B2240,PatData!$A$2:$A$2000,1,),"")&lt;&gt;""</f>
        <v>0</v>
      </c>
      <c r="E2240" t="s">
        <v>4776</v>
      </c>
      <c r="F2240" t="b">
        <v>1</v>
      </c>
      <c r="G2240" t="b">
        <v>0</v>
      </c>
      <c r="H2240" t="b">
        <v>0</v>
      </c>
      <c r="I2240" t="b">
        <v>0</v>
      </c>
    </row>
    <row r="2241" spans="1:9" x14ac:dyDescent="0.2">
      <c r="A2241" t="s">
        <v>1222</v>
      </c>
      <c r="B2241" t="s">
        <v>1719</v>
      </c>
      <c r="D2241" t="b">
        <f>IFERROR(VLOOKUP(B2241,PatData!$A$2:$A$2000,1,),"")&lt;&gt;""</f>
        <v>0</v>
      </c>
      <c r="E2241" t="s">
        <v>2799</v>
      </c>
      <c r="F2241" t="b">
        <v>1</v>
      </c>
      <c r="G2241" t="b">
        <v>0</v>
      </c>
      <c r="H2241" t="b">
        <v>0</v>
      </c>
      <c r="I2241" t="b">
        <v>0</v>
      </c>
    </row>
    <row r="2242" spans="1:9" x14ac:dyDescent="0.2">
      <c r="A2242" t="s">
        <v>1223</v>
      </c>
      <c r="B2242" t="s">
        <v>1720</v>
      </c>
      <c r="D2242" t="b">
        <f>IFERROR(VLOOKUP(B2242,PatData!$A$2:$A$2000,1,),"")&lt;&gt;""</f>
        <v>0</v>
      </c>
      <c r="E2242" t="s">
        <v>4777</v>
      </c>
      <c r="F2242" t="b">
        <v>1</v>
      </c>
      <c r="G2242" t="b">
        <v>0</v>
      </c>
      <c r="H2242" t="b">
        <v>0</v>
      </c>
      <c r="I2242" t="b">
        <v>0</v>
      </c>
    </row>
    <row r="2243" spans="1:9" x14ac:dyDescent="0.2">
      <c r="A2243" t="s">
        <v>923</v>
      </c>
      <c r="B2243" t="s">
        <v>1704</v>
      </c>
      <c r="D2243" t="b">
        <f>IFERROR(VLOOKUP(B2243,PatData!$A$2:$A$2000,1,),"")&lt;&gt;""</f>
        <v>0</v>
      </c>
      <c r="E2243" t="s">
        <v>2800</v>
      </c>
      <c r="F2243" t="b">
        <v>1</v>
      </c>
      <c r="G2243" t="b">
        <v>0</v>
      </c>
      <c r="H2243" t="b">
        <v>0</v>
      </c>
      <c r="I2243" t="b">
        <v>0</v>
      </c>
    </row>
    <row r="2244" spans="1:9" ht="140.25" x14ac:dyDescent="0.2">
      <c r="A2244" t="s">
        <v>924</v>
      </c>
      <c r="B2244" t="s">
        <v>1705</v>
      </c>
      <c r="D2244" t="b">
        <f>IFERROR(VLOOKUP(B2244,PatData!$A$2:$A$2000,1,),"")&lt;&gt;""</f>
        <v>0</v>
      </c>
      <c r="E2244" s="9" t="s">
        <v>7086</v>
      </c>
      <c r="F2244" t="b">
        <v>1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4339</v>
      </c>
      <c r="B2245" t="s">
        <v>1706</v>
      </c>
      <c r="D2245" t="b">
        <f>IFERROR(VLOOKUP(B2245,PatData!$A$2:$A$2000,1,),"")&lt;&gt;""</f>
        <v>0</v>
      </c>
      <c r="E2245" t="s">
        <v>4213</v>
      </c>
      <c r="F2245" t="b">
        <v>1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3145</v>
      </c>
      <c r="B2246" t="s">
        <v>3960</v>
      </c>
      <c r="D2246" t="b">
        <f>IFERROR(VLOOKUP(B2246,PatData!$A$2:$A$2000,1,),"")&lt;&gt;""</f>
        <v>0</v>
      </c>
      <c r="E2246">
        <v>0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5175</v>
      </c>
      <c r="B2247" t="s">
        <v>5176</v>
      </c>
      <c r="D2247" t="b">
        <f>IFERROR(VLOOKUP(B2247,PatData!$A$2:$A$2000,1,),"")&lt;&gt;""</f>
        <v>0</v>
      </c>
      <c r="E2247" t="s">
        <v>7608</v>
      </c>
      <c r="F2247" t="b">
        <v>1</v>
      </c>
      <c r="G2247" t="b">
        <v>0</v>
      </c>
      <c r="H2247" t="b">
        <v>0</v>
      </c>
      <c r="I2247" t="b">
        <v>0</v>
      </c>
    </row>
    <row r="2248" spans="1:9" x14ac:dyDescent="0.2">
      <c r="A2248" t="s">
        <v>3146</v>
      </c>
      <c r="B2248" t="s">
        <v>4340</v>
      </c>
      <c r="D2248" t="b">
        <f>IFERROR(VLOOKUP(B2248,PatData!$A$2:$A$2000,1,),"")&lt;&gt;""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3147</v>
      </c>
      <c r="B2249" t="s">
        <v>4341</v>
      </c>
      <c r="D2249" t="b">
        <f>IFERROR(VLOOKUP(B2249,PatData!$A$2:$A$2000,1,),"")&lt;&gt;""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4342</v>
      </c>
      <c r="B2250" t="s">
        <v>4343</v>
      </c>
      <c r="D2250" t="b">
        <f>IFERROR(VLOOKUP(B2250,PatData!$A$2:$A$2000,1,),"")&lt;&gt;""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4344</v>
      </c>
      <c r="B2251" t="s">
        <v>4345</v>
      </c>
      <c r="D2251" t="b">
        <f>IFERROR(VLOOKUP(B2251,PatData!$A$2:$A$2000,1,),"")&lt;&gt;""</f>
        <v>0</v>
      </c>
      <c r="E2251">
        <v>1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4346</v>
      </c>
      <c r="B2252" t="s">
        <v>4347</v>
      </c>
      <c r="D2252" t="b">
        <f>IFERROR(VLOOKUP(B2252,PatData!$A$2:$A$2000,1,),"")&lt;&gt;""</f>
        <v>0</v>
      </c>
      <c r="E2252">
        <v>1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3148</v>
      </c>
      <c r="B2253" t="s">
        <v>4348</v>
      </c>
      <c r="D2253" t="b">
        <f>IFERROR(VLOOKUP(B2253,PatData!$A$2:$A$2000,1,),"")&lt;&gt;""</f>
        <v>0</v>
      </c>
      <c r="E2253">
        <v>1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4217</v>
      </c>
      <c r="B2254" t="s">
        <v>4349</v>
      </c>
      <c r="D2254" t="b">
        <f>IFERROR(VLOOKUP(B2254,PatData!$A$2:$A$2000,1,),"")&lt;&gt;""</f>
        <v>0</v>
      </c>
      <c r="E2254">
        <v>1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4350</v>
      </c>
      <c r="B2255" t="s">
        <v>4351</v>
      </c>
      <c r="D2255" t="b">
        <f>IFERROR(VLOOKUP(B2255,PatData!$A$2:$A$2000,1,),"")&lt;&gt;""</f>
        <v>0</v>
      </c>
      <c r="E2255">
        <v>1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4352</v>
      </c>
      <c r="B2256" t="s">
        <v>4353</v>
      </c>
      <c r="D2256" t="b">
        <f>IFERROR(VLOOKUP(B2256,PatData!$A$2:$A$2000,1,),"")&lt;&gt;""</f>
        <v>0</v>
      </c>
      <c r="E2256">
        <v>1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4354</v>
      </c>
      <c r="B2257" t="s">
        <v>4355</v>
      </c>
      <c r="D2257" t="b">
        <f>IFERROR(VLOOKUP(B2257,PatData!$A$2:$A$2000,1,),"")&lt;&gt;""</f>
        <v>0</v>
      </c>
      <c r="E2257">
        <v>1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3149</v>
      </c>
      <c r="B2258" t="s">
        <v>4356</v>
      </c>
      <c r="D2258" t="b">
        <f>IFERROR(VLOOKUP(B2258,PatData!$A$2:$A$2000,1,),"")&lt;&gt;""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3150</v>
      </c>
      <c r="B2259" t="s">
        <v>4357</v>
      </c>
      <c r="D2259" t="b">
        <f>IFERROR(VLOOKUP(B2259,PatData!$A$2:$A$2000,1,),"")&lt;&gt;""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4358</v>
      </c>
      <c r="B2260" t="s">
        <v>4359</v>
      </c>
      <c r="D2260" t="b">
        <f>IFERROR(VLOOKUP(B2260,PatData!$A$2:$A$2000,1,),"")&lt;&gt;""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4360</v>
      </c>
      <c r="B2261" t="s">
        <v>4361</v>
      </c>
      <c r="D2261" t="b">
        <f>IFERROR(VLOOKUP(B2261,PatData!$A$2:$A$2000,1,),"")&lt;&gt;""</f>
        <v>0</v>
      </c>
      <c r="E2261">
        <v>0</v>
      </c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4362</v>
      </c>
      <c r="B2262" t="s">
        <v>4363</v>
      </c>
      <c r="D2262" t="b">
        <f>IFERROR(VLOOKUP(B2262,PatData!$A$2:$A$2000,1,),"")&lt;&gt;""</f>
        <v>0</v>
      </c>
      <c r="E2262">
        <v>0</v>
      </c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4364</v>
      </c>
      <c r="B2263" t="s">
        <v>4365</v>
      </c>
      <c r="D2263" t="b">
        <f>IFERROR(VLOOKUP(B2263,PatData!$A$2:$A$2000,1,),"")&lt;&gt;""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4366</v>
      </c>
      <c r="B2264" t="s">
        <v>4367</v>
      </c>
      <c r="D2264" t="b">
        <f>IFERROR(VLOOKUP(B2264,PatData!$A$2:$A$2000,1,),"")&lt;&gt;""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4368</v>
      </c>
      <c r="B2265" t="s">
        <v>4369</v>
      </c>
      <c r="D2265" t="b">
        <f>IFERROR(VLOOKUP(B2265,PatData!$A$2:$A$2000,1,),"")&lt;&gt;""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4370</v>
      </c>
      <c r="B2266" t="s">
        <v>4371</v>
      </c>
      <c r="D2266" t="b">
        <f>IFERROR(VLOOKUP(B2266,PatData!$A$2:$A$2000,1,),"")&lt;&gt;""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4372</v>
      </c>
      <c r="B2267" t="s">
        <v>4373</v>
      </c>
      <c r="D2267" t="b">
        <f>IFERROR(VLOOKUP(B2267,PatData!$A$2:$A$2000,1,),"")&lt;&gt;""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4374</v>
      </c>
      <c r="B2268" t="s">
        <v>3961</v>
      </c>
      <c r="D2268" t="b">
        <f>IFERROR(VLOOKUP(B2268,PatData!$A$2:$A$2000,1,),"")&lt;&gt;""</f>
        <v>0</v>
      </c>
      <c r="E2268"/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4375</v>
      </c>
      <c r="B2269" t="s">
        <v>3962</v>
      </c>
      <c r="D2269" t="b">
        <f>IFERROR(VLOOKUP(B2269,PatData!$A$2:$A$2000,1,),"")&lt;&gt;""</f>
        <v>0</v>
      </c>
      <c r="E2269"/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3152</v>
      </c>
      <c r="B2270" t="s">
        <v>4376</v>
      </c>
      <c r="D2270" t="b">
        <f>IFERROR(VLOOKUP(B2270,PatData!$A$2:$A$2000,1,),"")&lt;&gt;""</f>
        <v>0</v>
      </c>
      <c r="E2270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3153</v>
      </c>
      <c r="B2271" t="s">
        <v>4377</v>
      </c>
      <c r="D2271" t="b">
        <f>IFERROR(VLOOKUP(B2271,PatData!$A$2:$A$2000,1,),"")&lt;&gt;""</f>
        <v>0</v>
      </c>
      <c r="E2271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4378</v>
      </c>
      <c r="B2272" t="s">
        <v>4379</v>
      </c>
      <c r="D2272" t="b">
        <f>IFERROR(VLOOKUP(B2272,PatData!$A$2:$A$2000,1,),"")&lt;&gt;""</f>
        <v>0</v>
      </c>
      <c r="E2272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4380</v>
      </c>
      <c r="B2273" t="s">
        <v>4381</v>
      </c>
      <c r="D2273" t="b">
        <f>IFERROR(VLOOKUP(B2273,PatData!$A$2:$A$2000,1,),"")&lt;&gt;""</f>
        <v>0</v>
      </c>
      <c r="E2273">
        <v>0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4382</v>
      </c>
      <c r="B2274" t="s">
        <v>4383</v>
      </c>
      <c r="D2274" t="b">
        <f>IFERROR(VLOOKUP(B2274,PatData!$A$2:$A$2000,1,),"")&lt;&gt;""</f>
        <v>0</v>
      </c>
      <c r="E2274">
        <v>0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4384</v>
      </c>
      <c r="B2275" t="s">
        <v>4385</v>
      </c>
      <c r="D2275" t="b">
        <f>IFERROR(VLOOKUP(B2275,PatData!$A$2:$A$2000,1,),"")&lt;&gt;""</f>
        <v>0</v>
      </c>
      <c r="E2275">
        <v>0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4386</v>
      </c>
      <c r="B2276" t="s">
        <v>4387</v>
      </c>
      <c r="D2276" t="b">
        <f>IFERROR(VLOOKUP(B2276,PatData!$A$2:$A$2000,1,),"")&lt;&gt;""</f>
        <v>0</v>
      </c>
      <c r="E2276">
        <v>0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4388</v>
      </c>
      <c r="B2277" t="s">
        <v>4389</v>
      </c>
      <c r="D2277" t="b">
        <f>IFERROR(VLOOKUP(B2277,PatData!$A$2:$A$2000,1,),"")&lt;&gt;""</f>
        <v>0</v>
      </c>
      <c r="E2277">
        <v>0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4230</v>
      </c>
      <c r="B2278" t="s">
        <v>4390</v>
      </c>
      <c r="D2278" t="b">
        <f>IFERROR(VLOOKUP(B2278,PatData!$A$2:$A$2000,1,),"")&lt;&gt;""</f>
        <v>0</v>
      </c>
      <c r="E2278">
        <v>0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4229</v>
      </c>
      <c r="B2279" t="s">
        <v>4391</v>
      </c>
      <c r="D2279" t="b">
        <f>IFERROR(VLOOKUP(B2279,PatData!$A$2:$A$2000,1,),"")&lt;&gt;""</f>
        <v>0</v>
      </c>
      <c r="E2279">
        <v>0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3154</v>
      </c>
      <c r="B2280" t="s">
        <v>3963</v>
      </c>
      <c r="D2280" t="b">
        <f>IFERROR(VLOOKUP(B2280,PatData!$A$2:$A$2000,1,),"")&lt;&gt;""</f>
        <v>0</v>
      </c>
      <c r="E2280">
        <v>1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3155</v>
      </c>
      <c r="B2281" t="s">
        <v>3964</v>
      </c>
      <c r="D2281" t="b">
        <f>IFERROR(VLOOKUP(B2281,PatData!$A$2:$A$2000,1,),"")&lt;&gt;""</f>
        <v>0</v>
      </c>
      <c r="E2281">
        <v>1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3156</v>
      </c>
      <c r="B2282" t="s">
        <v>3965</v>
      </c>
      <c r="D2282" t="b">
        <f>IFERROR(VLOOKUP(B2282,PatData!$A$2:$A$2000,1,),"")&lt;&gt;""</f>
        <v>0</v>
      </c>
      <c r="E2282">
        <v>1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3157</v>
      </c>
      <c r="B2283" t="s">
        <v>3966</v>
      </c>
      <c r="D2283" t="b">
        <f>IFERROR(VLOOKUP(B2283,PatData!$A$2:$A$2000,1,),"")&lt;&gt;""</f>
        <v>0</v>
      </c>
      <c r="E2283">
        <v>1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3158</v>
      </c>
      <c r="B2284" t="s">
        <v>3967</v>
      </c>
      <c r="D2284" t="b">
        <f>IFERROR(VLOOKUP(B2284,PatData!$A$2:$A$2000,1,),"")&lt;&gt;""</f>
        <v>0</v>
      </c>
      <c r="E2284">
        <v>1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4392</v>
      </c>
      <c r="B2285" t="s">
        <v>3968</v>
      </c>
      <c r="D2285" t="b">
        <f>IFERROR(VLOOKUP(B2285,PatData!$A$2:$A$2000,1,),"")&lt;&gt;""</f>
        <v>0</v>
      </c>
      <c r="E2285">
        <v>1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4393</v>
      </c>
      <c r="B2286" t="s">
        <v>3969</v>
      </c>
      <c r="D2286" t="b">
        <f>IFERROR(VLOOKUP(B2286,PatData!$A$2:$A$2000,1,),"")&lt;&gt;""</f>
        <v>0</v>
      </c>
      <c r="E2286">
        <v>1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4394</v>
      </c>
      <c r="B2287" t="s">
        <v>3970</v>
      </c>
      <c r="D2287" t="b">
        <f>IFERROR(VLOOKUP(B2287,PatData!$A$2:$A$2000,1,),"")&lt;&gt;""</f>
        <v>0</v>
      </c>
      <c r="E2287">
        <v>1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4395</v>
      </c>
      <c r="B2288" t="s">
        <v>3971</v>
      </c>
      <c r="D2288" t="b">
        <f>IFERROR(VLOOKUP(B2288,PatData!$A$2:$A$2000,1,),"")&lt;&gt;""</f>
        <v>0</v>
      </c>
      <c r="E2288">
        <v>1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4396</v>
      </c>
      <c r="B2289" t="s">
        <v>3972</v>
      </c>
      <c r="D2289" t="b">
        <f>IFERROR(VLOOKUP(B2289,PatData!$A$2:$A$2000,1,),"")&lt;&gt;""</f>
        <v>0</v>
      </c>
      <c r="E2289">
        <v>1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4397</v>
      </c>
      <c r="B2290" t="s">
        <v>3973</v>
      </c>
      <c r="D2290" t="b">
        <f>IFERROR(VLOOKUP(B2290,PatData!$A$2:$A$2000,1,),"")&lt;&gt;""</f>
        <v>0</v>
      </c>
      <c r="E2290">
        <v>1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4398</v>
      </c>
      <c r="B2291" t="s">
        <v>3974</v>
      </c>
      <c r="D2291" t="b">
        <f>IFERROR(VLOOKUP(B2291,PatData!$A$2:$A$2000,1,),"")&lt;&gt;""</f>
        <v>0</v>
      </c>
      <c r="E2291">
        <v>1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4399</v>
      </c>
      <c r="B2292" t="s">
        <v>4400</v>
      </c>
      <c r="D2292" t="b">
        <f>IFERROR(VLOOKUP(B2292,PatData!$A$2:$A$2000,1,),"")&lt;&gt;""</f>
        <v>0</v>
      </c>
      <c r="E2292">
        <v>1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3161</v>
      </c>
      <c r="B2293" t="s">
        <v>3975</v>
      </c>
      <c r="D2293" t="b">
        <f>IFERROR(VLOOKUP(B2293,PatData!$A$2:$A$2000,1,),"")&lt;&gt;""</f>
        <v>0</v>
      </c>
      <c r="E2293">
        <v>0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3162</v>
      </c>
      <c r="B2294" t="s">
        <v>3976</v>
      </c>
      <c r="D2294" t="b">
        <f>IFERROR(VLOOKUP(B2294,PatData!$A$2:$A$2000,1,),"")&lt;&gt;""</f>
        <v>0</v>
      </c>
      <c r="E2294">
        <v>0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3163</v>
      </c>
      <c r="B2295" t="s">
        <v>3977</v>
      </c>
      <c r="D2295" t="b">
        <f>IFERROR(VLOOKUP(B2295,PatData!$A$2:$A$2000,1,),"")&lt;&gt;""</f>
        <v>0</v>
      </c>
      <c r="E2295">
        <v>0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3164</v>
      </c>
      <c r="B2296" t="s">
        <v>3978</v>
      </c>
      <c r="D2296" t="b">
        <f>IFERROR(VLOOKUP(B2296,PatData!$A$2:$A$2000,1,),"")&lt;&gt;""</f>
        <v>0</v>
      </c>
      <c r="E2296">
        <v>0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3165</v>
      </c>
      <c r="B2297" t="s">
        <v>3979</v>
      </c>
      <c r="D2297" t="b">
        <f>IFERROR(VLOOKUP(B2297,PatData!$A$2:$A$2000,1,),"")&lt;&gt;""</f>
        <v>0</v>
      </c>
      <c r="E2297">
        <v>0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4401</v>
      </c>
      <c r="B2298" t="s">
        <v>3980</v>
      </c>
      <c r="D2298" t="b">
        <f>IFERROR(VLOOKUP(B2298,PatData!$A$2:$A$2000,1,),"")&lt;&gt;""</f>
        <v>0</v>
      </c>
      <c r="E2298">
        <v>0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4402</v>
      </c>
      <c r="B2299" t="s">
        <v>3981</v>
      </c>
      <c r="D2299" t="b">
        <f>IFERROR(VLOOKUP(B2299,PatData!$A$2:$A$2000,1,),"")&lt;&gt;""</f>
        <v>0</v>
      </c>
      <c r="E2299">
        <v>0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4403</v>
      </c>
      <c r="B2300" t="s">
        <v>3982</v>
      </c>
      <c r="D2300" t="b">
        <f>IFERROR(VLOOKUP(B2300,PatData!$A$2:$A$2000,1,),"")&lt;&gt;""</f>
        <v>0</v>
      </c>
      <c r="E2300">
        <v>0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3166</v>
      </c>
      <c r="B2301" t="s">
        <v>3983</v>
      </c>
      <c r="D2301" t="b">
        <f>IFERROR(VLOOKUP(B2301,PatData!$A$2:$A$2000,1,),"")&lt;&gt;""</f>
        <v>0</v>
      </c>
      <c r="E2301">
        <v>0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4404</v>
      </c>
      <c r="B2302" t="s">
        <v>3984</v>
      </c>
      <c r="D2302" t="b">
        <f>IFERROR(VLOOKUP(B2302,PatData!$A$2:$A$2000,1,),"")&lt;&gt;""</f>
        <v>0</v>
      </c>
      <c r="E2302">
        <v>0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4405</v>
      </c>
      <c r="B2303" t="s">
        <v>3985</v>
      </c>
      <c r="D2303" t="b">
        <f>IFERROR(VLOOKUP(B2303,PatData!$A$2:$A$2000,1,),"")&lt;&gt;""</f>
        <v>0</v>
      </c>
      <c r="E2303">
        <v>0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4406</v>
      </c>
      <c r="B2304" t="s">
        <v>3986</v>
      </c>
      <c r="D2304" t="b">
        <f>IFERROR(VLOOKUP(B2304,PatData!$A$2:$A$2000,1,),"")&lt;&gt;""</f>
        <v>0</v>
      </c>
      <c r="E2304">
        <v>0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4407</v>
      </c>
      <c r="B2305" t="s">
        <v>4408</v>
      </c>
      <c r="D2305" t="b">
        <f>IFERROR(VLOOKUP(B2305,PatData!$A$2:$A$2000,1,),"")&lt;&gt;""</f>
        <v>0</v>
      </c>
      <c r="E2305">
        <v>0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4222</v>
      </c>
      <c r="B2306" t="s">
        <v>3987</v>
      </c>
      <c r="D2306" t="b">
        <f>IFERROR(VLOOKUP(B2306,PatData!$A$2:$A$2000,1,),"")&lt;&gt;""</f>
        <v>0</v>
      </c>
      <c r="E2306" t="b">
        <v>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4223</v>
      </c>
      <c r="B2307" t="s">
        <v>3988</v>
      </c>
      <c r="D2307" t="b">
        <f>IFERROR(VLOOKUP(B2307,PatData!$A$2:$A$2000,1,),"")&lt;&gt;""</f>
        <v>0</v>
      </c>
      <c r="E2307" t="b">
        <v>0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4224</v>
      </c>
      <c r="B2308" t="s">
        <v>3989</v>
      </c>
      <c r="D2308" t="b">
        <f>IFERROR(VLOOKUP(B2308,PatData!$A$2:$A$2000,1,),"")&lt;&gt;""</f>
        <v>0</v>
      </c>
      <c r="E2308" t="b">
        <v>0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4225</v>
      </c>
      <c r="B2309" t="s">
        <v>3990</v>
      </c>
      <c r="D2309" t="b">
        <f>IFERROR(VLOOKUP(B2309,PatData!$A$2:$A$2000,1,),"")&lt;&gt;""</f>
        <v>0</v>
      </c>
      <c r="E2309" t="b">
        <v>0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4226</v>
      </c>
      <c r="B2310" t="s">
        <v>3991</v>
      </c>
      <c r="D2310" t="b">
        <f>IFERROR(VLOOKUP(B2310,PatData!$A$2:$A$2000,1,),"")&lt;&gt;""</f>
        <v>0</v>
      </c>
      <c r="E2310" t="b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4227</v>
      </c>
      <c r="B2311" t="s">
        <v>3992</v>
      </c>
      <c r="D2311" t="b">
        <f>IFERROR(VLOOKUP(B2311,PatData!$A$2:$A$2000,1,),"")&lt;&gt;""</f>
        <v>0</v>
      </c>
      <c r="E2311" t="b">
        <v>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4409</v>
      </c>
      <c r="B2312" t="s">
        <v>3993</v>
      </c>
      <c r="D2312" t="b">
        <f>IFERROR(VLOOKUP(B2312,PatData!$A$2:$A$2000,1,),"")&lt;&gt;""</f>
        <v>0</v>
      </c>
      <c r="E2312" t="b">
        <v>0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4410</v>
      </c>
      <c r="B2313" t="s">
        <v>3994</v>
      </c>
      <c r="D2313" t="b">
        <f>IFERROR(VLOOKUP(B2313,PatData!$A$2:$A$2000,1,),"")&lt;&gt;""</f>
        <v>0</v>
      </c>
      <c r="E2313" t="b">
        <v>0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4411</v>
      </c>
      <c r="B2314" t="s">
        <v>3995</v>
      </c>
      <c r="D2314" t="b">
        <f>IFERROR(VLOOKUP(B2314,PatData!$A$2:$A$2000,1,),"")&lt;&gt;""</f>
        <v>0</v>
      </c>
      <c r="E2314" t="b">
        <v>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4412</v>
      </c>
      <c r="B2315" t="s">
        <v>3996</v>
      </c>
      <c r="D2315" t="b">
        <f>IFERROR(VLOOKUP(B2315,PatData!$A$2:$A$2000,1,),"")&lt;&gt;""</f>
        <v>0</v>
      </c>
      <c r="E2315" t="b">
        <v>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4413</v>
      </c>
      <c r="B2316" t="s">
        <v>3997</v>
      </c>
      <c r="D2316" t="b">
        <f>IFERROR(VLOOKUP(B2316,PatData!$A$2:$A$2000,1,),"")&lt;&gt;""</f>
        <v>0</v>
      </c>
      <c r="E2316" t="b">
        <v>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4414</v>
      </c>
      <c r="B2317" t="s">
        <v>3998</v>
      </c>
      <c r="D2317" t="b">
        <f>IFERROR(VLOOKUP(B2317,PatData!$A$2:$A$2000,1,),"")&lt;&gt;""</f>
        <v>0</v>
      </c>
      <c r="E2317" t="b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4415</v>
      </c>
      <c r="B2318" t="s">
        <v>3999</v>
      </c>
      <c r="D2318" t="b">
        <f>IFERROR(VLOOKUP(B2318,PatData!$A$2:$A$2000,1,),"")&lt;&gt;""</f>
        <v>0</v>
      </c>
      <c r="E2318" t="b">
        <v>0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4416</v>
      </c>
      <c r="B2319" t="s">
        <v>4000</v>
      </c>
      <c r="D2319" t="b">
        <f>IFERROR(VLOOKUP(B2319,PatData!$A$2:$A$2000,1,),"")&lt;&gt;""</f>
        <v>0</v>
      </c>
      <c r="E2319" t="b">
        <v>0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4460</v>
      </c>
      <c r="B2320" t="s">
        <v>4461</v>
      </c>
      <c r="D2320" t="b">
        <f>IFERROR(VLOOKUP(B2320,PatData!$A$2:$A$2000,1,),"")&lt;&gt;""</f>
        <v>0</v>
      </c>
      <c r="E2320">
        <v>2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4417</v>
      </c>
      <c r="B2321" t="s">
        <v>4001</v>
      </c>
      <c r="D2321" t="b">
        <f>IFERROR(VLOOKUP(B2321,PatData!$A$2:$A$2000,1,),"")&lt;&gt;""</f>
        <v>0</v>
      </c>
      <c r="E2321">
        <v>0</v>
      </c>
      <c r="F2321" t="b">
        <v>0</v>
      </c>
      <c r="G2321" t="b">
        <v>0</v>
      </c>
      <c r="H2321" t="b">
        <v>0</v>
      </c>
      <c r="I2321" t="b">
        <v>0</v>
      </c>
    </row>
    <row r="2322" spans="1:9" x14ac:dyDescent="0.2">
      <c r="A2322" t="s">
        <v>4418</v>
      </c>
      <c r="B2322" t="s">
        <v>4002</v>
      </c>
      <c r="D2322" t="b">
        <f>IFERROR(VLOOKUP(B2322,PatData!$A$2:$A$2000,1,),"")&lt;&gt;""</f>
        <v>0</v>
      </c>
      <c r="E2322">
        <v>0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4918</v>
      </c>
      <c r="B2323" t="s">
        <v>4003</v>
      </c>
      <c r="D2323" t="b">
        <f>IFERROR(VLOOKUP(B2323,PatData!$A$2:$A$2000,1,),"")&lt;&gt;""</f>
        <v>0</v>
      </c>
      <c r="E2323">
        <v>0</v>
      </c>
      <c r="F2323" t="b">
        <v>0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4919</v>
      </c>
      <c r="B2324" t="s">
        <v>4004</v>
      </c>
      <c r="D2324" t="b">
        <f>IFERROR(VLOOKUP(B2324,PatData!$A$2:$A$2000,1,),"")&lt;&gt;""</f>
        <v>0</v>
      </c>
      <c r="E2324">
        <v>0</v>
      </c>
      <c r="F2324" t="b">
        <v>0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4419</v>
      </c>
      <c r="B2325" t="s">
        <v>4005</v>
      </c>
      <c r="D2325" t="b">
        <f>IFERROR(VLOOKUP(B2325,PatData!$A$2:$A$2000,1,),"")&lt;&gt;""</f>
        <v>0</v>
      </c>
      <c r="E2325">
        <v>1</v>
      </c>
      <c r="F2325" t="b">
        <v>0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4420</v>
      </c>
      <c r="B2326" t="s">
        <v>4006</v>
      </c>
      <c r="D2326" t="b">
        <f>IFERROR(VLOOKUP(B2326,PatData!$A$2:$A$2000,1,),"")&lt;&gt;""</f>
        <v>0</v>
      </c>
      <c r="E2326">
        <v>1</v>
      </c>
      <c r="F2326" t="b">
        <v>0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4421</v>
      </c>
      <c r="B2327" t="s">
        <v>4007</v>
      </c>
      <c r="D2327" t="b">
        <f>IFERROR(VLOOKUP(B2327,PatData!$A$2:$A$2000,1,),"")&lt;&gt;""</f>
        <v>0</v>
      </c>
      <c r="E2327">
        <v>1</v>
      </c>
      <c r="F2327" t="b">
        <v>0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4422</v>
      </c>
      <c r="B2328" t="s">
        <v>4008</v>
      </c>
      <c r="D2328" t="b">
        <f>IFERROR(VLOOKUP(B2328,PatData!$A$2:$A$2000,1,),"")&lt;&gt;""</f>
        <v>0</v>
      </c>
      <c r="E2328">
        <v>1</v>
      </c>
      <c r="F2328" t="b">
        <v>0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4423</v>
      </c>
      <c r="B2329" t="s">
        <v>4009</v>
      </c>
      <c r="D2329" t="b">
        <f>IFERROR(VLOOKUP(B2329,PatData!$A$2:$A$2000,1,),"")&lt;&gt;""</f>
        <v>0</v>
      </c>
      <c r="E2329">
        <v>1</v>
      </c>
      <c r="F2329" t="b">
        <v>0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4218</v>
      </c>
      <c r="B2330" t="s">
        <v>4010</v>
      </c>
      <c r="D2330" t="b">
        <f>IFERROR(VLOOKUP(B2330,PatData!$A$2:$A$2000,1,),"")&lt;&gt;""</f>
        <v>0</v>
      </c>
      <c r="E2330">
        <v>1</v>
      </c>
      <c r="F2330" t="b">
        <v>0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4219</v>
      </c>
      <c r="B2331" t="s">
        <v>4011</v>
      </c>
      <c r="D2331" t="b">
        <f>IFERROR(VLOOKUP(B2331,PatData!$A$2:$A$2000,1,),"")&lt;&gt;""</f>
        <v>0</v>
      </c>
      <c r="E2331">
        <v>1</v>
      </c>
      <c r="F2331" t="b">
        <v>0</v>
      </c>
      <c r="G2331" t="b">
        <v>0</v>
      </c>
      <c r="H2331" t="b">
        <v>0</v>
      </c>
      <c r="I2331" t="b">
        <v>0</v>
      </c>
    </row>
    <row r="2332" spans="1:9" x14ac:dyDescent="0.2">
      <c r="A2332" t="s">
        <v>4220</v>
      </c>
      <c r="B2332" t="s">
        <v>4012</v>
      </c>
      <c r="D2332" t="b">
        <f>IFERROR(VLOOKUP(B2332,PatData!$A$2:$A$2000,1,),"")&lt;&gt;""</f>
        <v>0</v>
      </c>
      <c r="E2332">
        <v>1</v>
      </c>
      <c r="F2332" t="b">
        <v>0</v>
      </c>
      <c r="G2332" t="b">
        <v>0</v>
      </c>
      <c r="H2332" t="b">
        <v>0</v>
      </c>
      <c r="I2332" t="b">
        <v>0</v>
      </c>
    </row>
    <row r="2333" spans="1:9" x14ac:dyDescent="0.2">
      <c r="A2333" t="s">
        <v>4221</v>
      </c>
      <c r="B2333" t="s">
        <v>4013</v>
      </c>
      <c r="D2333" t="b">
        <f>IFERROR(VLOOKUP(B2333,PatData!$A$2:$A$2000,1,),"")&lt;&gt;""</f>
        <v>0</v>
      </c>
      <c r="E2333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4424</v>
      </c>
      <c r="B2334" t="s">
        <v>4014</v>
      </c>
      <c r="D2334" t="b">
        <f>IFERROR(VLOOKUP(B2334,PatData!$A$2:$A$2000,1,),"")&lt;&gt;""</f>
        <v>0</v>
      </c>
      <c r="E2334">
        <v>1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4231</v>
      </c>
      <c r="B2335" t="s">
        <v>4015</v>
      </c>
      <c r="D2335" t="b">
        <f>IFERROR(VLOOKUP(B2335,PatData!$A$2:$A$2000,1,),"")&lt;&gt;""</f>
        <v>0</v>
      </c>
      <c r="E2335">
        <v>1</v>
      </c>
      <c r="F2335" t="b">
        <v>0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4214</v>
      </c>
      <c r="B2336" t="s">
        <v>4016</v>
      </c>
      <c r="D2336" t="b">
        <f>IFERROR(VLOOKUP(B2336,PatData!$A$2:$A$2000,1,),"")&lt;&gt;""</f>
        <v>0</v>
      </c>
      <c r="E2336">
        <v>1</v>
      </c>
      <c r="F2336" t="b">
        <v>0</v>
      </c>
      <c r="G2336" t="b">
        <v>0</v>
      </c>
      <c r="H2336" t="b">
        <v>0</v>
      </c>
      <c r="I2336" t="b">
        <v>0</v>
      </c>
    </row>
    <row r="2337" spans="1:9" x14ac:dyDescent="0.2">
      <c r="A2337" t="s">
        <v>4425</v>
      </c>
      <c r="B2337" t="s">
        <v>4017</v>
      </c>
      <c r="D2337" t="b">
        <f>IFERROR(VLOOKUP(B2337,PatData!$A$2:$A$2000,1,),"")&lt;&gt;""</f>
        <v>0</v>
      </c>
      <c r="E2337">
        <v>1</v>
      </c>
      <c r="F2337" t="b">
        <v>0</v>
      </c>
      <c r="G2337" t="b">
        <v>0</v>
      </c>
      <c r="H2337" t="b">
        <v>0</v>
      </c>
      <c r="I2337" t="b">
        <v>0</v>
      </c>
    </row>
    <row r="2338" spans="1:9" x14ac:dyDescent="0.2">
      <c r="A2338" t="s">
        <v>4215</v>
      </c>
      <c r="B2338" t="s">
        <v>4018</v>
      </c>
      <c r="D2338" t="b">
        <f>IFERROR(VLOOKUP(B2338,PatData!$A$2:$A$2000,1,),"")&lt;&gt;""</f>
        <v>0</v>
      </c>
      <c r="E2338">
        <v>1</v>
      </c>
      <c r="F2338" t="b">
        <v>0</v>
      </c>
      <c r="G2338" t="b">
        <v>0</v>
      </c>
      <c r="H2338" t="b">
        <v>0</v>
      </c>
      <c r="I2338" t="b">
        <v>0</v>
      </c>
    </row>
    <row r="2339" spans="1:9" x14ac:dyDescent="0.2">
      <c r="A2339" t="s">
        <v>3159</v>
      </c>
      <c r="B2339" t="s">
        <v>4019</v>
      </c>
      <c r="D2339" t="b">
        <f>IFERROR(VLOOKUP(B2339,PatData!$A$2:$A$2000,1,),"")&lt;&gt;""</f>
        <v>0</v>
      </c>
      <c r="E2339">
        <v>1</v>
      </c>
      <c r="F2339" t="b">
        <v>0</v>
      </c>
      <c r="G2339" t="b">
        <v>0</v>
      </c>
      <c r="H2339" t="b">
        <v>0</v>
      </c>
      <c r="I2339" t="b">
        <v>0</v>
      </c>
    </row>
    <row r="2340" spans="1:9" x14ac:dyDescent="0.2">
      <c r="A2340" t="s">
        <v>3143</v>
      </c>
      <c r="B2340" t="s">
        <v>4020</v>
      </c>
      <c r="D2340" t="b">
        <f>IFERROR(VLOOKUP(B2340,PatData!$A$2:$A$2000,1,),"")&lt;&gt;""</f>
        <v>0</v>
      </c>
      <c r="E2340">
        <v>1</v>
      </c>
      <c r="F2340" t="b">
        <v>0</v>
      </c>
      <c r="G2340" t="b">
        <v>0</v>
      </c>
      <c r="H2340" t="b">
        <v>0</v>
      </c>
      <c r="I2340" t="b">
        <v>0</v>
      </c>
    </row>
    <row r="2341" spans="1:9" x14ac:dyDescent="0.2">
      <c r="A2341" t="s">
        <v>4216</v>
      </c>
      <c r="B2341" t="s">
        <v>4021</v>
      </c>
      <c r="D2341" t="b">
        <f>IFERROR(VLOOKUP(B2341,PatData!$A$2:$A$2000,1,),"")&lt;&gt;""</f>
        <v>0</v>
      </c>
      <c r="E2341">
        <v>1</v>
      </c>
      <c r="F2341" t="b">
        <v>0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4426</v>
      </c>
      <c r="B2342" t="s">
        <v>4022</v>
      </c>
      <c r="D2342" t="b">
        <f>IFERROR(VLOOKUP(B2342,PatData!$A$2:$A$2000,1,),"")&lt;&gt;""</f>
        <v>0</v>
      </c>
      <c r="E2342">
        <v>1</v>
      </c>
      <c r="F2342" t="b">
        <v>0</v>
      </c>
      <c r="G2342" t="b">
        <v>0</v>
      </c>
      <c r="H2342" t="b">
        <v>0</v>
      </c>
      <c r="I2342" t="b">
        <v>0</v>
      </c>
    </row>
    <row r="2343" spans="1:9" x14ac:dyDescent="0.2">
      <c r="A2343" t="s">
        <v>4427</v>
      </c>
      <c r="B2343" t="s">
        <v>4023</v>
      </c>
      <c r="D2343" t="b">
        <f>IFERROR(VLOOKUP(B2343,PatData!$A$2:$A$2000,1,),"")&lt;&gt;""</f>
        <v>0</v>
      </c>
      <c r="E2343">
        <v>5000</v>
      </c>
      <c r="F2343" t="b">
        <v>0</v>
      </c>
      <c r="G2343" t="b">
        <v>0</v>
      </c>
      <c r="H2343" t="b">
        <v>0</v>
      </c>
      <c r="I2343" t="b">
        <v>0</v>
      </c>
    </row>
    <row r="2344" spans="1:9" x14ac:dyDescent="0.2">
      <c r="A2344" t="s">
        <v>3160</v>
      </c>
      <c r="B2344" t="s">
        <v>4024</v>
      </c>
      <c r="D2344" t="b">
        <f>IFERROR(VLOOKUP(B2344,PatData!$A$2:$A$2000,1,),"")&lt;&gt;""</f>
        <v>0</v>
      </c>
      <c r="E2344">
        <v>1</v>
      </c>
      <c r="F2344" t="b">
        <v>0</v>
      </c>
      <c r="G2344" t="b">
        <v>0</v>
      </c>
      <c r="H2344" t="b">
        <v>0</v>
      </c>
      <c r="I2344" t="b">
        <v>0</v>
      </c>
    </row>
    <row r="2345" spans="1:9" x14ac:dyDescent="0.2">
      <c r="A2345" t="s">
        <v>4428</v>
      </c>
      <c r="B2345" t="s">
        <v>4025</v>
      </c>
      <c r="D2345" t="b">
        <f>IFERROR(VLOOKUP(B2345,PatData!$A$2:$A$2000,1,),"")&lt;&gt;""</f>
        <v>0</v>
      </c>
      <c r="E2345">
        <v>2</v>
      </c>
      <c r="F2345" t="b">
        <v>0</v>
      </c>
      <c r="G2345" t="b">
        <v>0</v>
      </c>
      <c r="H2345" t="b">
        <v>0</v>
      </c>
      <c r="I2345" t="b">
        <v>0</v>
      </c>
    </row>
    <row r="2346" spans="1:9" x14ac:dyDescent="0.2">
      <c r="A2346" t="s">
        <v>4429</v>
      </c>
      <c r="B2346" t="s">
        <v>4026</v>
      </c>
      <c r="D2346" t="b">
        <f>IFERROR(VLOOKUP(B2346,PatData!$A$2:$A$2000,1,),"")&lt;&gt;""</f>
        <v>0</v>
      </c>
      <c r="E2346">
        <v>2</v>
      </c>
      <c r="F2346" t="b">
        <v>0</v>
      </c>
      <c r="G2346" t="b">
        <v>0</v>
      </c>
      <c r="H2346" t="b">
        <v>0</v>
      </c>
      <c r="I2346" t="b">
        <v>0</v>
      </c>
    </row>
    <row r="2347" spans="1:9" x14ac:dyDescent="0.2">
      <c r="A2347" t="s">
        <v>4228</v>
      </c>
      <c r="B2347" t="s">
        <v>4027</v>
      </c>
      <c r="D2347" t="b">
        <f>IFERROR(VLOOKUP(B2347,PatData!$A$2:$A$2000,1,),"")&lt;&gt;""</f>
        <v>0</v>
      </c>
      <c r="E2347">
        <v>0</v>
      </c>
      <c r="F2347" t="b">
        <v>0</v>
      </c>
      <c r="G2347" t="b">
        <v>0</v>
      </c>
      <c r="H2347" t="b">
        <v>0</v>
      </c>
      <c r="I2347" t="b">
        <v>0</v>
      </c>
    </row>
    <row r="2348" spans="1:9" x14ac:dyDescent="0.2">
      <c r="A2348" t="s">
        <v>3151</v>
      </c>
      <c r="B2348" t="s">
        <v>4028</v>
      </c>
      <c r="D2348" t="b">
        <f>IFERROR(VLOOKUP(B2348,PatData!$A$2:$A$2000,1,),"")&lt;&gt;""</f>
        <v>0</v>
      </c>
      <c r="E2348">
        <v>5000</v>
      </c>
      <c r="F2348" t="b">
        <v>0</v>
      </c>
      <c r="G2348" t="b">
        <v>0</v>
      </c>
      <c r="H2348" t="b">
        <v>0</v>
      </c>
      <c r="I2348" t="b">
        <v>0</v>
      </c>
    </row>
    <row r="2349" spans="1:9" x14ac:dyDescent="0.2">
      <c r="A2349" t="s">
        <v>4430</v>
      </c>
      <c r="B2349" t="s">
        <v>4029</v>
      </c>
      <c r="D2349" t="b">
        <f>IFERROR(VLOOKUP(B2349,PatData!$A$2:$A$2000,1,),"")&lt;&gt;""</f>
        <v>0</v>
      </c>
      <c r="E2349">
        <v>1</v>
      </c>
      <c r="F2349" t="b">
        <v>0</v>
      </c>
      <c r="G2349" t="b">
        <v>0</v>
      </c>
      <c r="H2349" t="b">
        <v>0</v>
      </c>
      <c r="I2349" t="b">
        <v>0</v>
      </c>
    </row>
    <row r="2350" spans="1:9" x14ac:dyDescent="0.2">
      <c r="A2350" t="s">
        <v>4431</v>
      </c>
      <c r="B2350" t="s">
        <v>4030</v>
      </c>
      <c r="D2350" t="b">
        <f>IFERROR(VLOOKUP(B2350,PatData!$A$2:$A$2000,1,),"")&lt;&gt;""</f>
        <v>0</v>
      </c>
      <c r="E2350">
        <v>5000</v>
      </c>
      <c r="F2350" t="b">
        <v>0</v>
      </c>
      <c r="G2350" t="b">
        <v>0</v>
      </c>
      <c r="H2350" t="b">
        <v>0</v>
      </c>
      <c r="I2350" t="b">
        <v>0</v>
      </c>
    </row>
    <row r="2351" spans="1:9" x14ac:dyDescent="0.2">
      <c r="A2351" t="s">
        <v>4432</v>
      </c>
      <c r="B2351" t="s">
        <v>4031</v>
      </c>
      <c r="D2351" t="b">
        <f>IFERROR(VLOOKUP(B2351,PatData!$A$2:$A$2000,1,),"")&lt;&gt;""</f>
        <v>0</v>
      </c>
      <c r="E2351">
        <v>5000</v>
      </c>
      <c r="F2351" t="b">
        <v>0</v>
      </c>
      <c r="G2351" t="b">
        <v>0</v>
      </c>
      <c r="H2351" t="b">
        <v>0</v>
      </c>
      <c r="I2351" t="b">
        <v>0</v>
      </c>
    </row>
    <row r="2352" spans="1:9" x14ac:dyDescent="0.2">
      <c r="A2352" t="s">
        <v>4433</v>
      </c>
      <c r="B2352" t="s">
        <v>4691</v>
      </c>
      <c r="D2352" t="b">
        <f>IFERROR(VLOOKUP(B2352,PatData!$A$2:$A$2000,1,),"")&lt;&gt;""</f>
        <v>0</v>
      </c>
      <c r="E2352">
        <v>5000</v>
      </c>
      <c r="F2352" t="b">
        <v>0</v>
      </c>
      <c r="G2352" t="b">
        <v>0</v>
      </c>
      <c r="H2352" t="b">
        <v>0</v>
      </c>
      <c r="I2352" t="b">
        <v>0</v>
      </c>
    </row>
    <row r="2353" spans="1:9" x14ac:dyDescent="0.2">
      <c r="A2353" t="s">
        <v>4434</v>
      </c>
      <c r="B2353" t="s">
        <v>4033</v>
      </c>
      <c r="D2353" t="b">
        <f>IFERROR(VLOOKUP(B2353,PatData!$A$2:$A$2000,1,),"")&lt;&gt;""</f>
        <v>0</v>
      </c>
      <c r="E2353">
        <v>5000</v>
      </c>
      <c r="F2353" t="b">
        <v>0</v>
      </c>
      <c r="G2353" t="b">
        <v>0</v>
      </c>
      <c r="H2353" t="b">
        <v>0</v>
      </c>
      <c r="I2353" t="b">
        <v>0</v>
      </c>
    </row>
    <row r="2354" spans="1:9" x14ac:dyDescent="0.2">
      <c r="A2354" t="s">
        <v>3144</v>
      </c>
      <c r="B2354" t="s">
        <v>4034</v>
      </c>
      <c r="D2354" t="b">
        <f>IFERROR(VLOOKUP(B2354,PatData!$A$2:$A$2000,1,),"")&lt;&gt;""</f>
        <v>0</v>
      </c>
      <c r="E2354" t="b">
        <v>0</v>
      </c>
      <c r="F2354" t="b">
        <v>0</v>
      </c>
      <c r="G2354" t="b">
        <v>0</v>
      </c>
      <c r="H2354" t="b">
        <v>0</v>
      </c>
      <c r="I2354" t="b">
        <v>0</v>
      </c>
    </row>
    <row r="2355" spans="1:9" x14ac:dyDescent="0.2">
      <c r="A2355" t="s">
        <v>4435</v>
      </c>
      <c r="B2355" t="s">
        <v>4035</v>
      </c>
      <c r="D2355" t="b">
        <f>IFERROR(VLOOKUP(B2355,PatData!$A$2:$A$2000,1,),"")&lt;&gt;""</f>
        <v>0</v>
      </c>
      <c r="E2355">
        <v>5000</v>
      </c>
      <c r="F2355" t="b">
        <v>0</v>
      </c>
      <c r="G2355" t="b">
        <v>0</v>
      </c>
      <c r="H2355" t="b">
        <v>0</v>
      </c>
      <c r="I2355" t="b">
        <v>0</v>
      </c>
    </row>
    <row r="2356" spans="1:9" x14ac:dyDescent="0.2">
      <c r="A2356" t="s">
        <v>4436</v>
      </c>
      <c r="B2356" t="s">
        <v>4692</v>
      </c>
      <c r="D2356" t="b">
        <f>IFERROR(VLOOKUP(B2356,PatData!$A$2:$A$2000,1,),"")&lt;&gt;""</f>
        <v>0</v>
      </c>
      <c r="E2356">
        <v>5000</v>
      </c>
      <c r="F2356" t="b">
        <v>0</v>
      </c>
      <c r="G2356" t="b">
        <v>0</v>
      </c>
      <c r="H2356" t="b">
        <v>0</v>
      </c>
      <c r="I2356" t="b">
        <v>0</v>
      </c>
    </row>
    <row r="2357" spans="1:9" x14ac:dyDescent="0.2">
      <c r="A2357" t="s">
        <v>4437</v>
      </c>
      <c r="B2357" t="s">
        <v>4037</v>
      </c>
      <c r="D2357" t="b">
        <f>IFERROR(VLOOKUP(B2357,PatData!$A$2:$A$2000,1,),"")&lt;&gt;""</f>
        <v>0</v>
      </c>
      <c r="E2357">
        <v>5000</v>
      </c>
      <c r="F2357" t="b">
        <v>0</v>
      </c>
      <c r="G2357" t="b">
        <v>0</v>
      </c>
      <c r="H2357" t="b">
        <v>0</v>
      </c>
      <c r="I2357" t="b">
        <v>0</v>
      </c>
    </row>
    <row r="2358" spans="1:9" x14ac:dyDescent="0.2">
      <c r="A2358" t="s">
        <v>4466</v>
      </c>
      <c r="B2358" t="s">
        <v>4467</v>
      </c>
      <c r="D2358" t="b">
        <f>IFERROR(VLOOKUP(B2358,PatData!$A$2:$A$2000,1,),"")&lt;&gt;""</f>
        <v>0</v>
      </c>
      <c r="E2358" t="s">
        <v>7609</v>
      </c>
      <c r="F2358" t="b">
        <v>1</v>
      </c>
      <c r="G2358" t="b">
        <v>0</v>
      </c>
      <c r="H2358" t="b">
        <v>0</v>
      </c>
      <c r="I2358" t="b">
        <v>0</v>
      </c>
    </row>
    <row r="2359" spans="1:9" ht="140.25" x14ac:dyDescent="0.2">
      <c r="A2359" t="s">
        <v>7087</v>
      </c>
      <c r="B2359" t="s">
        <v>7088</v>
      </c>
      <c r="D2359" t="b">
        <f>IFERROR(VLOOKUP(B2359,PatData!$A$2:$A$2000,1,),"")&lt;&gt;""</f>
        <v>0</v>
      </c>
      <c r="E2359" s="9" t="s">
        <v>7129</v>
      </c>
      <c r="F2359" t="b">
        <v>0</v>
      </c>
      <c r="G2359" t="b">
        <v>0</v>
      </c>
      <c r="H2359" t="b">
        <v>0</v>
      </c>
      <c r="I2359" t="b">
        <v>0</v>
      </c>
    </row>
    <row r="2360" spans="1:9" x14ac:dyDescent="0.2">
      <c r="A2360" t="s">
        <v>4468</v>
      </c>
      <c r="B2360" t="s">
        <v>4469</v>
      </c>
      <c r="D2360" t="b">
        <f>IFERROR(VLOOKUP(B2360,PatData!$A$2:$A$2000,1,),"")&lt;&gt;""</f>
        <v>0</v>
      </c>
      <c r="E2360" t="s">
        <v>7610</v>
      </c>
      <c r="F2360" t="b">
        <v>1</v>
      </c>
      <c r="G2360" t="b">
        <v>0</v>
      </c>
      <c r="H2360" t="b">
        <v>0</v>
      </c>
      <c r="I2360" t="b">
        <v>0</v>
      </c>
    </row>
    <row r="2361" spans="1:9" x14ac:dyDescent="0.2">
      <c r="A2361" t="s">
        <v>4438</v>
      </c>
      <c r="B2361" t="s">
        <v>1709</v>
      </c>
      <c r="D2361" t="b">
        <f>IFERROR(VLOOKUP(B2361,PatData!$A$2:$A$2000,1,),"")&lt;&gt;""</f>
        <v>0</v>
      </c>
      <c r="E2361" t="s">
        <v>4715</v>
      </c>
      <c r="F2361" t="b">
        <v>1</v>
      </c>
      <c r="G2361" t="b">
        <v>0</v>
      </c>
      <c r="H2361" t="b">
        <v>0</v>
      </c>
      <c r="I2361" t="b">
        <v>0</v>
      </c>
    </row>
    <row r="2362" spans="1:9" x14ac:dyDescent="0.2">
      <c r="A2362" t="s">
        <v>4439</v>
      </c>
      <c r="B2362" t="s">
        <v>1710</v>
      </c>
      <c r="D2362" t="b">
        <f>IFERROR(VLOOKUP(B2362,PatData!$A$2:$A$2000,1,),"")&lt;&gt;""</f>
        <v>0</v>
      </c>
      <c r="E2362" t="s">
        <v>4716</v>
      </c>
      <c r="F2362" t="b">
        <v>1</v>
      </c>
      <c r="G2362" t="b">
        <v>0</v>
      </c>
      <c r="H2362" t="b">
        <v>0</v>
      </c>
      <c r="I2362" t="b">
        <v>0</v>
      </c>
    </row>
    <row r="2363" spans="1:9" x14ac:dyDescent="0.2">
      <c r="A2363" t="s">
        <v>4440</v>
      </c>
      <c r="B2363" t="s">
        <v>1711</v>
      </c>
      <c r="D2363" t="b">
        <f>IFERROR(VLOOKUP(B2363,PatData!$A$2:$A$2000,1,),"")&lt;&gt;""</f>
        <v>0</v>
      </c>
      <c r="E2363" t="s">
        <v>4717</v>
      </c>
      <c r="F2363" t="b">
        <v>1</v>
      </c>
      <c r="G2363" t="b">
        <v>0</v>
      </c>
      <c r="H2363" t="b">
        <v>0</v>
      </c>
      <c r="I2363" t="b">
        <v>0</v>
      </c>
    </row>
    <row r="2364" spans="1:9" x14ac:dyDescent="0.2">
      <c r="A2364" t="s">
        <v>4441</v>
      </c>
      <c r="B2364" t="s">
        <v>1712</v>
      </c>
      <c r="D2364" t="b">
        <f>IFERROR(VLOOKUP(B2364,PatData!$A$2:$A$2000,1,),"")&lt;&gt;""</f>
        <v>0</v>
      </c>
      <c r="E2364" t="s">
        <v>4718</v>
      </c>
      <c r="F2364" t="b">
        <v>1</v>
      </c>
      <c r="G2364" t="b">
        <v>0</v>
      </c>
      <c r="H2364" t="b">
        <v>0</v>
      </c>
      <c r="I2364" t="b">
        <v>0</v>
      </c>
    </row>
    <row r="2365" spans="1:9" x14ac:dyDescent="0.2">
      <c r="A2365" t="s">
        <v>4442</v>
      </c>
      <c r="B2365" t="s">
        <v>1713</v>
      </c>
      <c r="D2365" t="b">
        <f>IFERROR(VLOOKUP(B2365,PatData!$A$2:$A$2000,1,),"")&lt;&gt;""</f>
        <v>0</v>
      </c>
      <c r="E2365" t="s">
        <v>4719</v>
      </c>
      <c r="F2365" t="b">
        <v>1</v>
      </c>
      <c r="G2365" t="b">
        <v>0</v>
      </c>
      <c r="H2365" t="b">
        <v>0</v>
      </c>
      <c r="I2365" t="b">
        <v>0</v>
      </c>
    </row>
    <row r="2366" spans="1:9" x14ac:dyDescent="0.2">
      <c r="A2366" t="s">
        <v>4443</v>
      </c>
      <c r="B2366" t="s">
        <v>1714</v>
      </c>
      <c r="D2366" t="b">
        <f>IFERROR(VLOOKUP(B2366,PatData!$A$2:$A$2000,1,),"")&lt;&gt;""</f>
        <v>0</v>
      </c>
      <c r="E2366" t="s">
        <v>4720</v>
      </c>
      <c r="F2366" t="b">
        <v>1</v>
      </c>
      <c r="G2366" t="b">
        <v>0</v>
      </c>
      <c r="H2366" t="b">
        <v>0</v>
      </c>
      <c r="I2366" t="b">
        <v>0</v>
      </c>
    </row>
    <row r="2367" spans="1:9" x14ac:dyDescent="0.2">
      <c r="A2367" t="s">
        <v>4444</v>
      </c>
      <c r="B2367" t="s">
        <v>1715</v>
      </c>
      <c r="D2367" t="b">
        <f>IFERROR(VLOOKUP(B2367,PatData!$A$2:$A$2000,1,),"")&lt;&gt;""</f>
        <v>0</v>
      </c>
      <c r="E2367" t="s">
        <v>4721</v>
      </c>
      <c r="F2367" t="b">
        <v>1</v>
      </c>
      <c r="G2367" t="b">
        <v>0</v>
      </c>
      <c r="H2367" t="b">
        <v>0</v>
      </c>
      <c r="I2367" t="b">
        <v>0</v>
      </c>
    </row>
    <row r="2368" spans="1:9" x14ac:dyDescent="0.2">
      <c r="A2368" t="s">
        <v>4445</v>
      </c>
      <c r="B2368" t="s">
        <v>1716</v>
      </c>
      <c r="D2368" t="b">
        <f>IFERROR(VLOOKUP(B2368,PatData!$A$2:$A$2000,1,),"")&lt;&gt;""</f>
        <v>0</v>
      </c>
      <c r="E2368" t="s">
        <v>4722</v>
      </c>
      <c r="F2368" t="b">
        <v>1</v>
      </c>
      <c r="G2368" t="b">
        <v>0</v>
      </c>
      <c r="H2368" t="b">
        <v>0</v>
      </c>
      <c r="I2368" t="b">
        <v>0</v>
      </c>
    </row>
    <row r="2369" spans="1:9" x14ac:dyDescent="0.2">
      <c r="A2369" t="s">
        <v>4446</v>
      </c>
      <c r="B2369" t="s">
        <v>1717</v>
      </c>
      <c r="D2369" t="b">
        <f>IFERROR(VLOOKUP(B2369,PatData!$A$2:$A$2000,1,),"")&lt;&gt;""</f>
        <v>0</v>
      </c>
      <c r="E2369" t="s">
        <v>4723</v>
      </c>
      <c r="F2369" t="b">
        <v>1</v>
      </c>
      <c r="G2369" t="b">
        <v>0</v>
      </c>
      <c r="H2369" t="b">
        <v>0</v>
      </c>
      <c r="I2369" t="b">
        <v>0</v>
      </c>
    </row>
    <row r="2370" spans="1:9" x14ac:dyDescent="0.2">
      <c r="A2370" t="s">
        <v>4462</v>
      </c>
      <c r="B2370" t="s">
        <v>4463</v>
      </c>
      <c r="D2370" t="b">
        <f>IFERROR(VLOOKUP(B2370,PatData!$A$2:$A$2000,1,),"")&lt;&gt;""</f>
        <v>0</v>
      </c>
      <c r="E2370">
        <v>1</v>
      </c>
      <c r="F2370" t="b">
        <v>0</v>
      </c>
      <c r="G2370" t="b">
        <v>0</v>
      </c>
      <c r="H2370" t="b">
        <v>0</v>
      </c>
      <c r="I2370" t="b">
        <v>0</v>
      </c>
    </row>
    <row r="2371" spans="1:9" x14ac:dyDescent="0.2">
      <c r="A2371" t="s">
        <v>7611</v>
      </c>
      <c r="B2371" t="s">
        <v>5069</v>
      </c>
      <c r="D2371" t="b">
        <f>IFERROR(VLOOKUP(B2371,PatData!$A$2:$A$2000,1,),"")&lt;&gt;""</f>
        <v>0</v>
      </c>
      <c r="E2371">
        <v>0</v>
      </c>
      <c r="F2371" t="b">
        <v>0</v>
      </c>
      <c r="G2371" t="b">
        <v>0</v>
      </c>
      <c r="H2371" t="b">
        <v>0</v>
      </c>
      <c r="I2371" t="b">
        <v>0</v>
      </c>
    </row>
    <row r="2372" spans="1:9" x14ac:dyDescent="0.2">
      <c r="A2372" t="s">
        <v>4470</v>
      </c>
      <c r="B2372" t="s">
        <v>4471</v>
      </c>
      <c r="D2372" t="b">
        <f>IFERROR(VLOOKUP(B2372,PatData!$A$2:$A$2000,1,),"")&lt;&gt;""</f>
        <v>0</v>
      </c>
      <c r="E2372" t="s">
        <v>7610</v>
      </c>
      <c r="F2372" t="b">
        <v>1</v>
      </c>
      <c r="G2372" t="b">
        <v>0</v>
      </c>
      <c r="H2372" t="b">
        <v>0</v>
      </c>
      <c r="I2372" t="b">
        <v>0</v>
      </c>
    </row>
    <row r="2373" spans="1:9" x14ac:dyDescent="0.2">
      <c r="A2373" t="s">
        <v>4680</v>
      </c>
      <c r="B2373" t="s">
        <v>1708</v>
      </c>
      <c r="D2373" t="b">
        <f>IFERROR(VLOOKUP(B2373,PatData!$A$2:$A$2000,1,),"")&lt;&gt;""</f>
        <v>0</v>
      </c>
      <c r="E2373" t="s">
        <v>4681</v>
      </c>
      <c r="F2373" t="b">
        <v>1</v>
      </c>
      <c r="G2373" t="b">
        <v>0</v>
      </c>
      <c r="H2373" t="b">
        <v>0</v>
      </c>
      <c r="I2373" t="b">
        <v>0</v>
      </c>
    </row>
    <row r="2374" spans="1:9" x14ac:dyDescent="0.2">
      <c r="A2374" t="s">
        <v>925</v>
      </c>
      <c r="B2374" t="s">
        <v>911</v>
      </c>
      <c r="D2374" t="b">
        <f>IFERROR(VLOOKUP(B2374,PatData!$A$2:$A$2000,1,),"")&lt;&gt;""</f>
        <v>0</v>
      </c>
      <c r="E2374" t="s">
        <v>4681</v>
      </c>
      <c r="F2374" t="b">
        <v>1</v>
      </c>
      <c r="G2374" t="b">
        <v>0</v>
      </c>
      <c r="H2374" t="b">
        <v>0</v>
      </c>
      <c r="I2374" t="b">
        <v>0</v>
      </c>
    </row>
    <row r="2375" spans="1:9" x14ac:dyDescent="0.2">
      <c r="A2375" t="s">
        <v>7898</v>
      </c>
      <c r="B2375" t="s">
        <v>912</v>
      </c>
      <c r="D2375" t="b">
        <f>IFERROR(VLOOKUP(B2375,PatData!$A$2:$A$2000,1,),"")&lt;&gt;""</f>
        <v>0</v>
      </c>
      <c r="E2375" t="s">
        <v>4681</v>
      </c>
      <c r="F2375" t="b">
        <v>1</v>
      </c>
      <c r="G2375" t="b">
        <v>0</v>
      </c>
      <c r="H2375" t="b">
        <v>0</v>
      </c>
      <c r="I2375" t="b">
        <v>0</v>
      </c>
    </row>
    <row r="2376" spans="1:9" x14ac:dyDescent="0.2">
      <c r="A2376" t="s">
        <v>1508</v>
      </c>
      <c r="B2376" t="s">
        <v>913</v>
      </c>
      <c r="D2376" t="b">
        <f>IFERROR(VLOOKUP(B2376,PatData!$A$2:$A$2000,1,),"")&lt;&gt;""</f>
        <v>0</v>
      </c>
      <c r="E2376" t="s">
        <v>4681</v>
      </c>
      <c r="F2376" t="b">
        <v>1</v>
      </c>
      <c r="G2376" t="b">
        <v>0</v>
      </c>
      <c r="H2376" t="b">
        <v>0</v>
      </c>
      <c r="I2376" t="b">
        <v>0</v>
      </c>
    </row>
    <row r="2377" spans="1:9" x14ac:dyDescent="0.2">
      <c r="A2377" t="s">
        <v>5070</v>
      </c>
      <c r="B2377" t="s">
        <v>914</v>
      </c>
      <c r="D2377" t="b">
        <f>IFERROR(VLOOKUP(B2377,PatData!$A$2:$A$2000,1,),"")&lt;&gt;""</f>
        <v>0</v>
      </c>
      <c r="E2377" t="s">
        <v>4681</v>
      </c>
      <c r="F2377" t="b">
        <v>1</v>
      </c>
      <c r="G2377" t="b">
        <v>0</v>
      </c>
      <c r="H2377" t="b">
        <v>0</v>
      </c>
      <c r="I2377" t="b">
        <v>0</v>
      </c>
    </row>
    <row r="2378" spans="1:9" x14ac:dyDescent="0.2">
      <c r="A2378" t="s">
        <v>1509</v>
      </c>
      <c r="B2378" t="s">
        <v>915</v>
      </c>
      <c r="D2378" t="b">
        <f>IFERROR(VLOOKUP(B2378,PatData!$A$2:$A$2000,1,),"")&lt;&gt;""</f>
        <v>0</v>
      </c>
      <c r="E2378" t="s">
        <v>4681</v>
      </c>
      <c r="F2378" t="b">
        <v>1</v>
      </c>
      <c r="G2378" t="b">
        <v>0</v>
      </c>
      <c r="H2378" t="b">
        <v>0</v>
      </c>
      <c r="I2378" t="b">
        <v>0</v>
      </c>
    </row>
    <row r="2379" spans="1:9" x14ac:dyDescent="0.2">
      <c r="A2379" t="s">
        <v>4952</v>
      </c>
      <c r="B2379" t="s">
        <v>916</v>
      </c>
      <c r="D2379" t="b">
        <f>IFERROR(VLOOKUP(B2379,PatData!$A$2:$A$2000,1,),"")&lt;&gt;""</f>
        <v>0</v>
      </c>
      <c r="E2379" s="355" t="s">
        <v>4681</v>
      </c>
      <c r="F2379" t="b">
        <v>1</v>
      </c>
      <c r="G2379" t="b">
        <v>0</v>
      </c>
      <c r="H2379" t="b">
        <v>0</v>
      </c>
      <c r="I2379" t="b">
        <v>0</v>
      </c>
    </row>
    <row r="2380" spans="1:9" x14ac:dyDescent="0.2">
      <c r="A2380" t="s">
        <v>5071</v>
      </c>
      <c r="B2380" t="s">
        <v>917</v>
      </c>
      <c r="D2380" t="b">
        <f>IFERROR(VLOOKUP(B2380,PatData!$A$2:$A$2000,1,),"")&lt;&gt;""</f>
        <v>0</v>
      </c>
      <c r="E2380" s="355" t="s">
        <v>4681</v>
      </c>
      <c r="F2380" t="b">
        <v>1</v>
      </c>
      <c r="G2380" t="b">
        <v>0</v>
      </c>
      <c r="H2380" t="b">
        <v>0</v>
      </c>
      <c r="I2380" t="b">
        <v>0</v>
      </c>
    </row>
    <row r="2381" spans="1:9" x14ac:dyDescent="0.2">
      <c r="A2381" t="s">
        <v>7592</v>
      </c>
      <c r="B2381" t="s">
        <v>918</v>
      </c>
      <c r="D2381" t="b">
        <f>IFERROR(VLOOKUP(B2381,PatData!$A$2:$A$2000,1,),"")&lt;&gt;""</f>
        <v>0</v>
      </c>
      <c r="E2381" s="355" t="s">
        <v>4681</v>
      </c>
      <c r="F2381" t="b">
        <v>1</v>
      </c>
      <c r="G2381" t="b">
        <v>0</v>
      </c>
      <c r="H2381" t="b">
        <v>0</v>
      </c>
      <c r="I2381" t="b">
        <v>0</v>
      </c>
    </row>
    <row r="2382" spans="1:9" x14ac:dyDescent="0.2">
      <c r="A2382" t="s">
        <v>7593</v>
      </c>
      <c r="B2382" t="s">
        <v>919</v>
      </c>
      <c r="D2382" t="b">
        <f>IFERROR(VLOOKUP(B2382,PatData!$A$2:$A$2000,1,),"")&lt;&gt;""</f>
        <v>0</v>
      </c>
      <c r="E2382" s="355" t="s">
        <v>4681</v>
      </c>
      <c r="F2382" t="b">
        <v>1</v>
      </c>
      <c r="G2382" t="b">
        <v>0</v>
      </c>
      <c r="H2382" t="b">
        <v>0</v>
      </c>
      <c r="I2382" t="b">
        <v>0</v>
      </c>
    </row>
    <row r="2383" spans="1:9" x14ac:dyDescent="0.2">
      <c r="A2383" t="s">
        <v>7594</v>
      </c>
      <c r="B2383" t="s">
        <v>7612</v>
      </c>
      <c r="D2383" t="b">
        <f>IFERROR(VLOOKUP(B2383,PatData!$A$2:$A$2000,1,),"")&lt;&gt;""</f>
        <v>0</v>
      </c>
      <c r="E2383" s="355" t="s">
        <v>4681</v>
      </c>
      <c r="F2383" t="b">
        <v>1</v>
      </c>
      <c r="G2383" t="b">
        <v>0</v>
      </c>
      <c r="H2383" t="b">
        <v>0</v>
      </c>
      <c r="I2383" t="b">
        <v>0</v>
      </c>
    </row>
    <row r="2384" spans="1:9" x14ac:dyDescent="0.2">
      <c r="A2384" t="s">
        <v>7613</v>
      </c>
      <c r="B2384" t="s">
        <v>920</v>
      </c>
      <c r="D2384" t="b">
        <f>IFERROR(VLOOKUP(B2384,PatData!$A$2:$A$2000,1,),"")&lt;&gt;""</f>
        <v>0</v>
      </c>
      <c r="E2384" s="355" t="s">
        <v>4681</v>
      </c>
      <c r="F2384" t="b">
        <v>1</v>
      </c>
      <c r="G2384" t="b">
        <v>0</v>
      </c>
      <c r="H2384" t="b">
        <v>0</v>
      </c>
      <c r="I2384" t="b">
        <v>0</v>
      </c>
    </row>
    <row r="2385" spans="1:9" x14ac:dyDescent="0.2">
      <c r="A2385" t="s">
        <v>7597</v>
      </c>
      <c r="B2385" t="s">
        <v>921</v>
      </c>
      <c r="D2385" t="b">
        <f>IFERROR(VLOOKUP(B2385,PatData!$A$2:$A$2000,1,),"")&lt;&gt;""</f>
        <v>0</v>
      </c>
      <c r="E2385" s="355" t="s">
        <v>4681</v>
      </c>
      <c r="F2385" t="b">
        <v>1</v>
      </c>
      <c r="G2385" t="b">
        <v>0</v>
      </c>
      <c r="H2385" t="b">
        <v>0</v>
      </c>
      <c r="I2385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4057</v>
      </c>
      <c r="B1" s="162" t="s">
        <v>4038</v>
      </c>
      <c r="C1" s="162" t="s">
        <v>4044</v>
      </c>
      <c r="E1" s="161" t="s">
        <v>255</v>
      </c>
      <c r="F1" s="161" t="s">
        <v>448</v>
      </c>
      <c r="J1" s="152" t="s">
        <v>4072</v>
      </c>
      <c r="K1" s="152"/>
      <c r="L1" s="152" t="s">
        <v>4073</v>
      </c>
      <c r="O1" s="152"/>
    </row>
    <row r="2" spans="1:16" ht="15" x14ac:dyDescent="0.25">
      <c r="A2" s="356" t="s">
        <v>175</v>
      </c>
      <c r="B2" s="161">
        <v>1</v>
      </c>
      <c r="C2" s="356" t="s">
        <v>4043</v>
      </c>
      <c r="K2" s="155" t="s">
        <v>4075</v>
      </c>
      <c r="L2" s="151" t="s">
        <v>118</v>
      </c>
      <c r="M2" s="151" t="s">
        <v>55</v>
      </c>
      <c r="N2" s="151" t="s">
        <v>119</v>
      </c>
      <c r="O2" s="152" t="s">
        <v>4045</v>
      </c>
      <c r="P2" s="151" t="s">
        <v>369</v>
      </c>
    </row>
    <row r="3" spans="1:16" ht="15" x14ac:dyDescent="0.25">
      <c r="A3" s="356" t="s">
        <v>144</v>
      </c>
      <c r="B3" s="161">
        <v>1</v>
      </c>
      <c r="C3" s="356" t="s">
        <v>29</v>
      </c>
      <c r="E3" s="161" t="s">
        <v>451</v>
      </c>
      <c r="F3" s="161">
        <v>1.44</v>
      </c>
      <c r="J3" t="s">
        <v>282</v>
      </c>
      <c r="K3" s="151">
        <v>2</v>
      </c>
      <c r="L3">
        <f>24/1000</f>
        <v>2.4E-2</v>
      </c>
      <c r="M3">
        <v>24</v>
      </c>
      <c r="N3" s="152" t="s">
        <v>4071</v>
      </c>
      <c r="O3" s="152" t="s">
        <v>4071</v>
      </c>
      <c r="P3" s="152" t="s">
        <v>4071</v>
      </c>
    </row>
    <row r="4" spans="1:16" ht="15" x14ac:dyDescent="0.25">
      <c r="A4" s="356" t="s">
        <v>176</v>
      </c>
      <c r="B4" s="161">
        <v>1</v>
      </c>
      <c r="C4" s="356" t="s">
        <v>29</v>
      </c>
      <c r="E4" s="161" t="s">
        <v>281</v>
      </c>
      <c r="F4" s="161">
        <v>1</v>
      </c>
      <c r="J4" t="s">
        <v>139</v>
      </c>
      <c r="K4" s="151">
        <v>3</v>
      </c>
      <c r="L4" s="152" t="s">
        <v>4071</v>
      </c>
      <c r="M4" s="152" t="s">
        <v>4071</v>
      </c>
      <c r="N4" s="152" t="s">
        <v>4071</v>
      </c>
      <c r="O4">
        <v>1</v>
      </c>
      <c r="P4" s="152" t="s">
        <v>4071</v>
      </c>
    </row>
    <row r="5" spans="1:16" ht="15" x14ac:dyDescent="0.25">
      <c r="A5" s="356" t="s">
        <v>145</v>
      </c>
      <c r="B5" s="161">
        <v>1</v>
      </c>
      <c r="C5" s="356" t="s">
        <v>29</v>
      </c>
      <c r="E5" s="161" t="s">
        <v>363</v>
      </c>
      <c r="F5" s="161">
        <v>1440</v>
      </c>
      <c r="J5" t="s">
        <v>451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4071</v>
      </c>
      <c r="O5" s="152" t="s">
        <v>4071</v>
      </c>
      <c r="P5" s="152" t="s">
        <v>4071</v>
      </c>
    </row>
    <row r="6" spans="1:16" ht="15" x14ac:dyDescent="0.25">
      <c r="A6" s="356" t="s">
        <v>170</v>
      </c>
      <c r="B6" s="358">
        <v>4.3478000000000003E-2</v>
      </c>
      <c r="C6" s="356" t="s">
        <v>369</v>
      </c>
      <c r="E6" s="161" t="s">
        <v>280</v>
      </c>
      <c r="F6" s="161">
        <v>24</v>
      </c>
      <c r="J6" t="s">
        <v>583</v>
      </c>
      <c r="K6" s="151">
        <v>5</v>
      </c>
      <c r="L6">
        <v>1000</v>
      </c>
      <c r="M6">
        <f>1000*1000</f>
        <v>1000000</v>
      </c>
      <c r="N6" s="152" t="s">
        <v>4071</v>
      </c>
      <c r="O6" s="152" t="s">
        <v>4071</v>
      </c>
      <c r="P6" s="152" t="s">
        <v>4071</v>
      </c>
    </row>
    <row r="7" spans="1:16" ht="15" x14ac:dyDescent="0.25">
      <c r="A7" s="356" t="s">
        <v>171</v>
      </c>
      <c r="B7" s="358">
        <v>2.5641000000000001E-2</v>
      </c>
      <c r="C7" s="356" t="s">
        <v>369</v>
      </c>
      <c r="E7" s="161" t="s">
        <v>321</v>
      </c>
      <c r="F7" s="161">
        <v>1.4400000000000001E-3</v>
      </c>
      <c r="J7" t="s">
        <v>281</v>
      </c>
      <c r="K7" s="151">
        <v>6</v>
      </c>
      <c r="L7">
        <v>24</v>
      </c>
      <c r="M7">
        <f>1000*24</f>
        <v>24000</v>
      </c>
      <c r="N7" s="152" t="s">
        <v>4071</v>
      </c>
      <c r="O7" s="152" t="s">
        <v>4071</v>
      </c>
      <c r="P7" s="152" t="s">
        <v>4071</v>
      </c>
    </row>
    <row r="8" spans="1:16" ht="15" x14ac:dyDescent="0.25">
      <c r="A8" s="356" t="s">
        <v>172</v>
      </c>
      <c r="B8" s="358">
        <v>2.4899999999999999E-2</v>
      </c>
      <c r="C8" s="356" t="s">
        <v>369</v>
      </c>
      <c r="E8" s="161" t="s">
        <v>583</v>
      </c>
      <c r="F8" s="161">
        <v>2.4E-2</v>
      </c>
      <c r="J8" t="s">
        <v>363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4071</v>
      </c>
      <c r="O8" s="152" t="s">
        <v>4071</v>
      </c>
      <c r="P8" s="152" t="s">
        <v>4071</v>
      </c>
    </row>
    <row r="9" spans="1:16" ht="15" x14ac:dyDescent="0.25">
      <c r="A9" s="356" t="s">
        <v>177</v>
      </c>
      <c r="B9" s="358">
        <v>3.2288999999999998E-2</v>
      </c>
      <c r="C9" s="356" t="s">
        <v>369</v>
      </c>
      <c r="E9" s="161" t="s">
        <v>282</v>
      </c>
      <c r="F9" s="161">
        <v>1</v>
      </c>
      <c r="J9" t="s">
        <v>280</v>
      </c>
      <c r="K9" s="151">
        <v>8</v>
      </c>
      <c r="L9">
        <v>1</v>
      </c>
      <c r="M9">
        <f>1000</f>
        <v>1000</v>
      </c>
      <c r="N9" s="152" t="s">
        <v>4071</v>
      </c>
      <c r="O9" s="152" t="s">
        <v>4071</v>
      </c>
      <c r="P9" s="152" t="s">
        <v>4071</v>
      </c>
    </row>
    <row r="10" spans="1:16" ht="15" x14ac:dyDescent="0.25">
      <c r="A10" s="356" t="s">
        <v>173</v>
      </c>
      <c r="B10" s="358">
        <v>4.1140999999999997E-2</v>
      </c>
      <c r="C10" s="356" t="s">
        <v>369</v>
      </c>
      <c r="E10" s="161" t="s">
        <v>54</v>
      </c>
      <c r="F10" s="161">
        <v>24</v>
      </c>
      <c r="J10" s="152" t="s">
        <v>6946</v>
      </c>
      <c r="K10" s="151">
        <v>9</v>
      </c>
      <c r="L10" s="152" t="s">
        <v>4071</v>
      </c>
      <c r="M10" s="152" t="s">
        <v>4071</v>
      </c>
      <c r="N10" s="152">
        <v>24</v>
      </c>
      <c r="O10" s="152" t="s">
        <v>4071</v>
      </c>
      <c r="P10" s="152" t="s">
        <v>4071</v>
      </c>
    </row>
    <row r="11" spans="1:16" ht="15" x14ac:dyDescent="0.25">
      <c r="A11" s="356" t="s">
        <v>723</v>
      </c>
      <c r="B11" s="358">
        <v>1.7899999999999999E-2</v>
      </c>
      <c r="C11" s="356" t="s">
        <v>369</v>
      </c>
      <c r="J11" s="152" t="s">
        <v>129</v>
      </c>
      <c r="K11" s="151">
        <v>10</v>
      </c>
      <c r="L11" s="152" t="s">
        <v>4071</v>
      </c>
      <c r="M11" s="152" t="s">
        <v>4071</v>
      </c>
      <c r="N11" s="152">
        <v>1</v>
      </c>
      <c r="O11" s="152" t="s">
        <v>4071</v>
      </c>
      <c r="P11" s="152" t="s">
        <v>4071</v>
      </c>
    </row>
    <row r="12" spans="1:16" ht="15" x14ac:dyDescent="0.25">
      <c r="A12" s="356" t="s">
        <v>724</v>
      </c>
      <c r="B12" s="358">
        <v>40</v>
      </c>
      <c r="C12" s="356" t="s">
        <v>4045</v>
      </c>
      <c r="J12" t="s">
        <v>302</v>
      </c>
      <c r="K12" s="151">
        <v>11</v>
      </c>
      <c r="L12" s="152" t="s">
        <v>4071</v>
      </c>
      <c r="M12" s="152" t="s">
        <v>4071</v>
      </c>
      <c r="N12" s="152" t="s">
        <v>4071</v>
      </c>
      <c r="O12" s="152" t="s">
        <v>4071</v>
      </c>
      <c r="P12">
        <f>24</f>
        <v>24</v>
      </c>
    </row>
    <row r="13" spans="1:16" ht="15" x14ac:dyDescent="0.25">
      <c r="A13" s="356" t="s">
        <v>449</v>
      </c>
      <c r="B13" s="358">
        <v>2.8205999999999998E-2</v>
      </c>
      <c r="C13" s="356" t="s">
        <v>369</v>
      </c>
      <c r="J13" t="s">
        <v>321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4071</v>
      </c>
      <c r="O13" s="152" t="s">
        <v>4071</v>
      </c>
      <c r="P13" s="152" t="s">
        <v>4071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"/>
    </sheetView>
  </sheetViews>
  <sheetFormatPr defaultColWidth="9.140625" defaultRowHeight="12.75" x14ac:dyDescent="0.2"/>
  <cols>
    <col min="1" max="1" width="27.28515625" style="722" customWidth="1"/>
    <col min="2" max="10" width="9.140625" style="722"/>
    <col min="11" max="11" width="9.140625" style="722" customWidth="1"/>
    <col min="12" max="13" width="9.140625" style="722"/>
    <col min="14" max="14" width="54.5703125" style="722" customWidth="1"/>
    <col min="15" max="18" width="9.140625" style="722"/>
    <col min="19" max="19" width="29.85546875" style="722" customWidth="1"/>
    <col min="20" max="16384" width="9.140625" style="722"/>
  </cols>
  <sheetData>
    <row r="1" spans="1:21" x14ac:dyDescent="0.2">
      <c r="B1" s="723" t="s">
        <v>4046</v>
      </c>
    </row>
    <row r="2" spans="1:21" ht="15" x14ac:dyDescent="0.25">
      <c r="B2" s="736">
        <v>2</v>
      </c>
      <c r="C2" s="736">
        <v>3</v>
      </c>
      <c r="D2" s="736">
        <v>4</v>
      </c>
      <c r="E2" s="736">
        <v>5</v>
      </c>
      <c r="F2" s="736">
        <v>6</v>
      </c>
      <c r="G2" s="736">
        <v>7</v>
      </c>
      <c r="H2" s="736">
        <v>8</v>
      </c>
      <c r="I2" s="736">
        <v>9</v>
      </c>
      <c r="J2" s="736">
        <v>10</v>
      </c>
      <c r="K2" s="736">
        <v>11</v>
      </c>
      <c r="L2" s="736">
        <v>12</v>
      </c>
      <c r="M2" s="736">
        <v>13</v>
      </c>
      <c r="N2" s="725">
        <v>14</v>
      </c>
    </row>
    <row r="3" spans="1:21" ht="15" x14ac:dyDescent="0.25">
      <c r="B3" s="736" t="s">
        <v>175</v>
      </c>
      <c r="C3" s="736" t="s">
        <v>144</v>
      </c>
      <c r="D3" s="736" t="s">
        <v>176</v>
      </c>
      <c r="E3" s="736" t="s">
        <v>145</v>
      </c>
      <c r="F3" s="736" t="s">
        <v>170</v>
      </c>
      <c r="G3" s="736" t="s">
        <v>171</v>
      </c>
      <c r="H3" s="736" t="s">
        <v>172</v>
      </c>
      <c r="I3" s="736" t="s">
        <v>177</v>
      </c>
      <c r="J3" s="736" t="s">
        <v>173</v>
      </c>
      <c r="K3" s="736" t="s">
        <v>723</v>
      </c>
      <c r="L3" s="736" t="s">
        <v>724</v>
      </c>
      <c r="M3" s="736" t="s">
        <v>449</v>
      </c>
      <c r="N3" s="737" t="s">
        <v>4902</v>
      </c>
    </row>
    <row r="4" spans="1:21" ht="15" x14ac:dyDescent="0.25">
      <c r="A4" s="726" t="s">
        <v>4058</v>
      </c>
      <c r="B4" s="738" t="str">
        <f t="shared" ref="B4:M4" si="0">VLOOKUP(B3,Tbl_Glob_Conversie,3,FALSE)</f>
        <v>kcal</v>
      </c>
      <c r="C4" s="738" t="str">
        <f t="shared" si="0"/>
        <v>gram</v>
      </c>
      <c r="D4" s="738" t="str">
        <f t="shared" si="0"/>
        <v>gram</v>
      </c>
      <c r="E4" s="738" t="str">
        <f t="shared" si="0"/>
        <v>gram</v>
      </c>
      <c r="F4" s="738" t="str">
        <f t="shared" si="0"/>
        <v>mmol</v>
      </c>
      <c r="G4" s="738" t="str">
        <f t="shared" si="0"/>
        <v>mmol</v>
      </c>
      <c r="H4" s="738" t="str">
        <f t="shared" si="0"/>
        <v>mmol</v>
      </c>
      <c r="I4" s="738" t="str">
        <f t="shared" si="0"/>
        <v>mmol</v>
      </c>
      <c r="J4" s="738" t="str">
        <f t="shared" si="0"/>
        <v>mmol</v>
      </c>
      <c r="K4" s="738" t="str">
        <f t="shared" si="0"/>
        <v>mmol</v>
      </c>
      <c r="L4" s="738" t="str">
        <f t="shared" si="0"/>
        <v>IE</v>
      </c>
      <c r="M4" s="738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2" t="s">
        <v>90</v>
      </c>
      <c r="B6" s="719">
        <v>0</v>
      </c>
      <c r="C6" s="719">
        <v>0.2</v>
      </c>
      <c r="D6" s="718">
        <v>0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4913</v>
      </c>
    </row>
    <row r="7" spans="1:21" x14ac:dyDescent="0.2">
      <c r="A7" s="722" t="s">
        <v>7425</v>
      </c>
      <c r="B7" s="719">
        <v>0</v>
      </c>
      <c r="C7" s="719">
        <v>0</v>
      </c>
      <c r="D7" s="718">
        <v>0</v>
      </c>
      <c r="E7" s="719">
        <v>0</v>
      </c>
      <c r="F7" s="719">
        <v>0</v>
      </c>
      <c r="G7" s="719">
        <v>0</v>
      </c>
      <c r="H7" s="719">
        <v>0.22500000000000001</v>
      </c>
      <c r="I7" s="719">
        <v>0</v>
      </c>
      <c r="J7" s="719">
        <v>0</v>
      </c>
      <c r="K7" s="719">
        <v>0</v>
      </c>
      <c r="L7" s="719">
        <v>0</v>
      </c>
      <c r="M7" s="719">
        <v>0.45</v>
      </c>
      <c r="N7" s="719"/>
    </row>
    <row r="8" spans="1:21" x14ac:dyDescent="0.2">
      <c r="A8" s="722" t="s">
        <v>258</v>
      </c>
      <c r="B8" s="719">
        <v>0</v>
      </c>
      <c r="C8" s="719">
        <v>0</v>
      </c>
      <c r="D8" s="719">
        <v>0</v>
      </c>
      <c r="E8" s="719">
        <v>0</v>
      </c>
      <c r="F8" s="719">
        <v>0</v>
      </c>
      <c r="G8" s="719">
        <v>0</v>
      </c>
      <c r="H8" s="719">
        <v>0.22600000000000001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/>
    </row>
    <row r="9" spans="1:21" x14ac:dyDescent="0.2">
      <c r="A9" s="722" t="s">
        <v>453</v>
      </c>
      <c r="B9" s="719">
        <v>0.4</v>
      </c>
      <c r="C9" s="719">
        <v>0</v>
      </c>
      <c r="D9" s="719">
        <v>0.1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4904</v>
      </c>
    </row>
    <row r="10" spans="1:21" x14ac:dyDescent="0.2">
      <c r="A10" s="722" t="s">
        <v>4825</v>
      </c>
      <c r="B10" s="719">
        <v>0.5</v>
      </c>
      <c r="C10" s="719">
        <v>0</v>
      </c>
      <c r="D10" s="719">
        <v>0.125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 t="s">
        <v>6976</v>
      </c>
      <c r="S10" s="724"/>
      <c r="T10" s="724"/>
      <c r="U10" s="724"/>
    </row>
    <row r="11" spans="1:21" x14ac:dyDescent="0.2">
      <c r="A11" s="722" t="s">
        <v>454</v>
      </c>
      <c r="B11" s="719">
        <v>0.6</v>
      </c>
      <c r="C11" s="719">
        <v>0</v>
      </c>
      <c r="D11" s="718">
        <v>0.15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4905</v>
      </c>
      <c r="S11" s="724"/>
      <c r="U11" s="724"/>
    </row>
    <row r="12" spans="1:21" x14ac:dyDescent="0.2">
      <c r="A12" s="722" t="s">
        <v>4053</v>
      </c>
      <c r="B12" s="719">
        <v>0.7</v>
      </c>
      <c r="C12" s="719">
        <v>0</v>
      </c>
      <c r="D12" s="718">
        <v>0.17499999999999999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/>
      <c r="S12" s="724"/>
      <c r="U12" s="724"/>
    </row>
    <row r="13" spans="1:21" x14ac:dyDescent="0.2">
      <c r="A13" s="724" t="s">
        <v>456</v>
      </c>
      <c r="B13" s="719">
        <v>0.8</v>
      </c>
      <c r="C13" s="719">
        <v>0</v>
      </c>
      <c r="D13" s="718">
        <v>0.2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7874</v>
      </c>
      <c r="S13" s="724"/>
      <c r="T13" s="724"/>
      <c r="U13" s="724"/>
    </row>
    <row r="14" spans="1:21" x14ac:dyDescent="0.2">
      <c r="A14" s="723" t="s">
        <v>457</v>
      </c>
      <c r="B14" s="719">
        <v>1</v>
      </c>
      <c r="C14" s="719">
        <v>0</v>
      </c>
      <c r="D14" s="718">
        <v>0.25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4906</v>
      </c>
      <c r="S14" s="724"/>
      <c r="U14" s="724"/>
    </row>
    <row r="15" spans="1:21" x14ac:dyDescent="0.2">
      <c r="A15" s="722" t="s">
        <v>458</v>
      </c>
      <c r="B15" s="719">
        <v>1.2</v>
      </c>
      <c r="C15" s="719">
        <v>0</v>
      </c>
      <c r="D15" s="718">
        <v>0.3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4907</v>
      </c>
      <c r="S15" s="724"/>
      <c r="U15" s="724"/>
    </row>
    <row r="16" spans="1:21" x14ac:dyDescent="0.2">
      <c r="A16" s="724" t="s">
        <v>459</v>
      </c>
      <c r="B16" s="719">
        <v>1.4</v>
      </c>
      <c r="C16" s="719">
        <v>0</v>
      </c>
      <c r="D16" s="718">
        <v>0.35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4908</v>
      </c>
      <c r="S16" s="724"/>
      <c r="U16" s="724"/>
    </row>
    <row r="17" spans="1:21" x14ac:dyDescent="0.2">
      <c r="A17" s="722" t="s">
        <v>460</v>
      </c>
      <c r="B17" s="719">
        <v>1.6</v>
      </c>
      <c r="C17" s="719">
        <v>0</v>
      </c>
      <c r="D17" s="718">
        <v>0.4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4909</v>
      </c>
      <c r="S17" s="724"/>
      <c r="U17" s="724"/>
    </row>
    <row r="18" spans="1:21" x14ac:dyDescent="0.2">
      <c r="A18" s="722" t="s">
        <v>461</v>
      </c>
      <c r="B18" s="719">
        <v>1.8</v>
      </c>
      <c r="C18" s="719">
        <v>0</v>
      </c>
      <c r="D18" s="719">
        <v>0.45</v>
      </c>
      <c r="E18" s="719">
        <v>0</v>
      </c>
      <c r="F18" s="719">
        <v>0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0</v>
      </c>
      <c r="N18" s="719" t="s">
        <v>4910</v>
      </c>
      <c r="S18" s="724"/>
      <c r="U18" s="724"/>
    </row>
    <row r="19" spans="1:21" x14ac:dyDescent="0.2">
      <c r="A19" s="722" t="s">
        <v>450</v>
      </c>
      <c r="B19" s="719">
        <v>0.2</v>
      </c>
      <c r="C19" s="719">
        <v>0</v>
      </c>
      <c r="D19" s="719">
        <v>0.05</v>
      </c>
      <c r="E19" s="719">
        <v>0</v>
      </c>
      <c r="F19" s="719">
        <v>0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</v>
      </c>
      <c r="N19" s="719" t="s">
        <v>4903</v>
      </c>
      <c r="S19" s="724"/>
      <c r="U19" s="724"/>
    </row>
    <row r="20" spans="1:21" x14ac:dyDescent="0.2">
      <c r="A20" s="739" t="s">
        <v>4054</v>
      </c>
      <c r="B20" s="719">
        <v>0.2</v>
      </c>
      <c r="C20" s="719">
        <v>0</v>
      </c>
      <c r="D20" s="719">
        <v>0.05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4"/>
      <c r="U20" s="724"/>
    </row>
    <row r="21" spans="1:21" x14ac:dyDescent="0.2">
      <c r="A21" s="722" t="s">
        <v>4055</v>
      </c>
      <c r="B21" s="719">
        <v>0.2</v>
      </c>
      <c r="C21" s="719">
        <v>0</v>
      </c>
      <c r="D21" s="719">
        <v>0.05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/>
      <c r="S21" s="724"/>
      <c r="U21" s="724"/>
    </row>
    <row r="22" spans="1:21" x14ac:dyDescent="0.2">
      <c r="A22" s="722" t="s">
        <v>462</v>
      </c>
      <c r="B22" s="719">
        <v>2</v>
      </c>
      <c r="C22" s="719">
        <v>0</v>
      </c>
      <c r="D22" s="719">
        <v>0.5</v>
      </c>
      <c r="E22" s="719">
        <v>0</v>
      </c>
      <c r="F22" s="719">
        <v>0</v>
      </c>
      <c r="G22" s="719">
        <v>0</v>
      </c>
      <c r="H22" s="719">
        <v>0</v>
      </c>
      <c r="I22" s="719">
        <v>0</v>
      </c>
      <c r="J22" s="719">
        <v>0</v>
      </c>
      <c r="K22" s="719">
        <v>0</v>
      </c>
      <c r="L22" s="719">
        <v>0</v>
      </c>
      <c r="M22" s="719">
        <v>0</v>
      </c>
      <c r="N22" s="719" t="s">
        <v>4911</v>
      </c>
      <c r="S22" s="724"/>
      <c r="T22" s="724"/>
      <c r="U22" s="724"/>
    </row>
    <row r="23" spans="1:21" x14ac:dyDescent="0.2">
      <c r="A23" s="724" t="s">
        <v>147</v>
      </c>
      <c r="B23" s="719">
        <v>1.8</v>
      </c>
      <c r="C23" s="719">
        <v>0</v>
      </c>
      <c r="D23" s="719">
        <v>0</v>
      </c>
      <c r="E23" s="719">
        <v>0.2</v>
      </c>
      <c r="F23" s="718">
        <v>0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4"/>
      <c r="T23" s="724"/>
    </row>
    <row r="24" spans="1:21" x14ac:dyDescent="0.2">
      <c r="A24" s="724" t="s">
        <v>433</v>
      </c>
      <c r="B24" s="719">
        <v>1.8</v>
      </c>
      <c r="C24" s="719">
        <v>0</v>
      </c>
      <c r="D24" s="719">
        <v>0</v>
      </c>
      <c r="E24" s="719">
        <v>0.2</v>
      </c>
      <c r="F24" s="718">
        <v>0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6.67</v>
      </c>
      <c r="M24" s="719">
        <v>0</v>
      </c>
      <c r="N24" s="719"/>
      <c r="S24" s="724"/>
      <c r="T24" s="724"/>
    </row>
    <row r="25" spans="1:21" x14ac:dyDescent="0.2">
      <c r="A25" s="724" t="s">
        <v>434</v>
      </c>
      <c r="B25" s="719">
        <v>0</v>
      </c>
      <c r="C25" s="719">
        <v>0</v>
      </c>
      <c r="D25" s="719">
        <v>0</v>
      </c>
      <c r="E25" s="719">
        <v>0</v>
      </c>
      <c r="F25" s="718">
        <v>0</v>
      </c>
      <c r="G25" s="719">
        <v>1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</v>
      </c>
      <c r="N25" s="719"/>
      <c r="T25" s="724"/>
    </row>
    <row r="26" spans="1:21" x14ac:dyDescent="0.2">
      <c r="A26" s="722" t="s">
        <v>168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1</v>
      </c>
      <c r="N26" s="719"/>
      <c r="T26" s="724"/>
    </row>
    <row r="27" spans="1:21" x14ac:dyDescent="0.2">
      <c r="A27" s="722" t="s">
        <v>239</v>
      </c>
      <c r="B27" s="719">
        <v>0</v>
      </c>
      <c r="C27" s="719">
        <v>0</v>
      </c>
      <c r="D27" s="719">
        <v>0</v>
      </c>
      <c r="E27" s="719">
        <v>0</v>
      </c>
      <c r="F27" s="718">
        <v>0.5</v>
      </c>
      <c r="G27" s="719">
        <v>1.25</v>
      </c>
      <c r="H27" s="719">
        <v>0</v>
      </c>
      <c r="I27" s="719">
        <v>1.5</v>
      </c>
      <c r="J27" s="719">
        <v>0</v>
      </c>
      <c r="K27" s="719">
        <v>0</v>
      </c>
      <c r="L27" s="719">
        <v>0</v>
      </c>
      <c r="M27" s="719">
        <v>0</v>
      </c>
      <c r="N27" s="719"/>
      <c r="T27" s="724"/>
    </row>
    <row r="28" spans="1:21" x14ac:dyDescent="0.2">
      <c r="A28" s="722" t="s">
        <v>7426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</v>
      </c>
      <c r="I28" s="719">
        <v>0</v>
      </c>
      <c r="J28" s="719">
        <v>0.5</v>
      </c>
      <c r="K28" s="719">
        <v>0</v>
      </c>
      <c r="L28" s="719">
        <v>0</v>
      </c>
      <c r="M28" s="189">
        <v>1</v>
      </c>
      <c r="N28" s="719"/>
      <c r="T28" s="724"/>
    </row>
    <row r="29" spans="1:21" x14ac:dyDescent="0.2">
      <c r="A29" s="722" t="s">
        <v>7433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</v>
      </c>
      <c r="I29" s="719">
        <v>0</v>
      </c>
      <c r="J29" s="719">
        <v>0.64</v>
      </c>
      <c r="K29" s="719">
        <v>0</v>
      </c>
      <c r="L29" s="719">
        <v>0</v>
      </c>
      <c r="M29" s="719">
        <v>0</v>
      </c>
      <c r="N29" s="719"/>
      <c r="T29" s="724"/>
    </row>
    <row r="30" spans="1:21" x14ac:dyDescent="0.2">
      <c r="A30" s="722" t="s">
        <v>463</v>
      </c>
      <c r="B30" s="719">
        <v>0</v>
      </c>
      <c r="C30" s="719">
        <v>0</v>
      </c>
      <c r="D30" s="719">
        <v>0</v>
      </c>
      <c r="E30" s="719">
        <v>0</v>
      </c>
      <c r="F30" s="718">
        <v>0.5</v>
      </c>
      <c r="G30" s="719">
        <v>0</v>
      </c>
      <c r="H30" s="719">
        <v>0</v>
      </c>
      <c r="I30" s="719">
        <v>0</v>
      </c>
      <c r="J30" s="189">
        <v>0</v>
      </c>
      <c r="K30" s="719">
        <v>0</v>
      </c>
      <c r="L30" s="719">
        <v>0</v>
      </c>
      <c r="M30" s="189">
        <v>0</v>
      </c>
      <c r="N30" s="719"/>
      <c r="T30" s="724"/>
    </row>
    <row r="31" spans="1:21" x14ac:dyDescent="0.2">
      <c r="A31" s="722" t="s">
        <v>46</v>
      </c>
      <c r="B31" s="719">
        <v>0</v>
      </c>
      <c r="C31" s="719">
        <v>0</v>
      </c>
      <c r="D31" s="719">
        <v>0</v>
      </c>
      <c r="E31" s="719">
        <v>0</v>
      </c>
      <c r="F31" s="718">
        <v>1</v>
      </c>
      <c r="G31" s="719">
        <v>0</v>
      </c>
      <c r="H31" s="719">
        <v>0</v>
      </c>
      <c r="I31" s="719">
        <v>0</v>
      </c>
      <c r="J31" s="189">
        <v>0</v>
      </c>
      <c r="K31" s="719">
        <v>0</v>
      </c>
      <c r="L31" s="719">
        <v>0</v>
      </c>
      <c r="M31" s="189">
        <v>0</v>
      </c>
      <c r="N31" s="719"/>
      <c r="T31" s="724"/>
    </row>
    <row r="32" spans="1:21" x14ac:dyDescent="0.2">
      <c r="A32" s="722" t="s">
        <v>4237</v>
      </c>
      <c r="B32" s="719">
        <v>0</v>
      </c>
      <c r="C32" s="719">
        <v>0</v>
      </c>
      <c r="D32" s="719">
        <v>0</v>
      </c>
      <c r="E32" s="719">
        <v>0</v>
      </c>
      <c r="F32" s="719">
        <v>7.7499999999999999E-2</v>
      </c>
      <c r="G32" s="719">
        <v>0</v>
      </c>
      <c r="H32" s="719">
        <v>0</v>
      </c>
      <c r="I32" s="719">
        <v>0</v>
      </c>
      <c r="J32" s="189">
        <v>0</v>
      </c>
      <c r="K32" s="719">
        <v>0</v>
      </c>
      <c r="L32" s="719">
        <v>0</v>
      </c>
      <c r="M32" s="189">
        <v>7.7499999999999999E-2</v>
      </c>
      <c r="N32" s="719"/>
      <c r="T32" s="724"/>
    </row>
    <row r="33" spans="1:14" x14ac:dyDescent="0.2">
      <c r="A33" s="724" t="s">
        <v>233</v>
      </c>
      <c r="B33" s="719">
        <v>0</v>
      </c>
      <c r="C33" s="719">
        <v>0</v>
      </c>
      <c r="D33" s="719">
        <v>0</v>
      </c>
      <c r="E33" s="719">
        <v>0</v>
      </c>
      <c r="F33" s="719">
        <v>0.155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0.155</v>
      </c>
      <c r="N33" s="719" t="s">
        <v>4912</v>
      </c>
    </row>
    <row r="34" spans="1:14" x14ac:dyDescent="0.2">
      <c r="A34" s="722" t="s">
        <v>7865</v>
      </c>
      <c r="B34" s="719">
        <v>0</v>
      </c>
      <c r="C34" s="719">
        <v>0</v>
      </c>
      <c r="D34" s="719">
        <v>0</v>
      </c>
      <c r="E34" s="719">
        <v>0</v>
      </c>
      <c r="F34" s="719">
        <v>0.5</v>
      </c>
      <c r="G34" s="719">
        <v>0</v>
      </c>
      <c r="H34" s="719">
        <v>0</v>
      </c>
      <c r="I34" s="719">
        <v>0</v>
      </c>
      <c r="J34" s="719">
        <v>0</v>
      </c>
      <c r="K34" s="719">
        <v>0</v>
      </c>
      <c r="L34" s="719">
        <v>0</v>
      </c>
      <c r="M34" s="719">
        <v>0.5</v>
      </c>
      <c r="N34" s="719"/>
    </row>
    <row r="35" spans="1:14" x14ac:dyDescent="0.2">
      <c r="A35" s="722" t="s">
        <v>464</v>
      </c>
      <c r="B35" s="719">
        <v>0.28999999999999998</v>
      </c>
      <c r="C35" s="719">
        <v>7.1400000000000005E-2</v>
      </c>
      <c r="D35" s="719">
        <v>0</v>
      </c>
      <c r="E35" s="719">
        <v>0</v>
      </c>
      <c r="F35" s="719">
        <v>5.4300000000000001E-2</v>
      </c>
      <c r="G35" s="719">
        <v>7.1400000000000005E-2</v>
      </c>
      <c r="H35" s="719">
        <v>2.5700000000000001E-2</v>
      </c>
      <c r="I35" s="719">
        <v>3.4299999999999997E-2</v>
      </c>
      <c r="J35" s="719">
        <v>4.2900000000000004E-3</v>
      </c>
      <c r="K35" s="719">
        <v>0</v>
      </c>
      <c r="L35" s="719">
        <v>0</v>
      </c>
      <c r="M35" s="719">
        <v>0.10299999999999999</v>
      </c>
      <c r="N35" s="719"/>
    </row>
    <row r="36" spans="1:14" x14ac:dyDescent="0.2">
      <c r="A36" s="722" t="s">
        <v>66</v>
      </c>
      <c r="B36" s="719">
        <v>0.96</v>
      </c>
      <c r="C36" s="719">
        <v>7.0000000000000007E-2</v>
      </c>
      <c r="D36" s="719">
        <v>0.24</v>
      </c>
      <c r="E36" s="719">
        <v>0</v>
      </c>
      <c r="F36" s="719">
        <v>4.0500000000000001E-2</v>
      </c>
      <c r="G36" s="719">
        <v>2.5700000000000001E-2</v>
      </c>
      <c r="H36" s="719">
        <v>4.1000000000000003E-3</v>
      </c>
      <c r="I36" s="719">
        <v>1.47E-2</v>
      </c>
      <c r="J36" s="719">
        <v>5.0000000000000001E-3</v>
      </c>
      <c r="K36" s="719">
        <v>0</v>
      </c>
      <c r="L36" s="719">
        <v>0</v>
      </c>
      <c r="M36" s="719">
        <v>0</v>
      </c>
      <c r="N36" s="719"/>
    </row>
    <row r="37" spans="1:14" x14ac:dyDescent="0.2">
      <c r="A37" s="722" t="s">
        <v>234</v>
      </c>
      <c r="B37" s="719">
        <v>0</v>
      </c>
      <c r="C37" s="719">
        <v>0</v>
      </c>
      <c r="D37" s="719">
        <v>0</v>
      </c>
      <c r="E37" s="719">
        <v>0</v>
      </c>
      <c r="F37" s="719">
        <v>0</v>
      </c>
      <c r="G37" s="719">
        <v>0</v>
      </c>
      <c r="H37" s="719">
        <v>0</v>
      </c>
      <c r="I37" s="719">
        <v>0</v>
      </c>
      <c r="J37" s="719">
        <v>0</v>
      </c>
      <c r="K37" s="719">
        <v>0</v>
      </c>
      <c r="L37" s="719">
        <v>0</v>
      </c>
      <c r="M37" s="719">
        <v>0</v>
      </c>
      <c r="N37" s="719"/>
    </row>
    <row r="38" spans="1:14" x14ac:dyDescent="0.2">
      <c r="A38" s="722" t="s">
        <v>403</v>
      </c>
      <c r="B38" s="719">
        <v>0</v>
      </c>
      <c r="C38" s="719">
        <v>0.1</v>
      </c>
      <c r="D38" s="719">
        <v>0</v>
      </c>
      <c r="E38" s="719">
        <v>0</v>
      </c>
      <c r="F38" s="719">
        <v>0</v>
      </c>
      <c r="G38" s="719">
        <v>0</v>
      </c>
      <c r="H38" s="719">
        <v>0</v>
      </c>
      <c r="I38" s="719">
        <v>0</v>
      </c>
      <c r="J38" s="719">
        <v>0</v>
      </c>
      <c r="K38" s="719">
        <v>0</v>
      </c>
      <c r="L38" s="719">
        <v>0</v>
      </c>
      <c r="M38" s="719">
        <v>0</v>
      </c>
      <c r="N38" s="719"/>
    </row>
    <row r="39" spans="1:14" x14ac:dyDescent="0.2">
      <c r="A39" s="722" t="s">
        <v>348</v>
      </c>
      <c r="B39" s="719">
        <v>0</v>
      </c>
      <c r="C39" s="719">
        <v>0</v>
      </c>
      <c r="D39" s="719">
        <v>0</v>
      </c>
      <c r="E39" s="719">
        <v>0</v>
      </c>
      <c r="F39" s="719">
        <v>0.13100000000000001</v>
      </c>
      <c r="G39" s="719">
        <v>5.4000000000000003E-3</v>
      </c>
      <c r="H39" s="719">
        <v>1.8E-3</v>
      </c>
      <c r="I39" s="719">
        <v>0</v>
      </c>
      <c r="J39" s="719">
        <v>0</v>
      </c>
      <c r="K39" s="719">
        <v>0</v>
      </c>
      <c r="L39" s="719">
        <v>0</v>
      </c>
      <c r="M39" s="719">
        <v>0.109</v>
      </c>
      <c r="N39" s="719"/>
    </row>
    <row r="40" spans="1:14" x14ac:dyDescent="0.2">
      <c r="A40" s="723" t="s">
        <v>256</v>
      </c>
      <c r="B40" s="719">
        <v>0.3</v>
      </c>
      <c r="C40" s="719">
        <v>7.4300000000000005E-2</v>
      </c>
      <c r="D40" s="719">
        <v>0</v>
      </c>
      <c r="E40" s="719">
        <v>0</v>
      </c>
      <c r="F40" s="719">
        <v>7.1399999999999996E-3</v>
      </c>
      <c r="G40" s="719">
        <v>1.7100000000000001E-2</v>
      </c>
      <c r="H40" s="719">
        <v>2.5700000000000001E-2</v>
      </c>
      <c r="I40" s="719">
        <v>2.1399999999999999E-2</v>
      </c>
      <c r="J40" s="719">
        <v>5.7099999999999998E-3</v>
      </c>
      <c r="K40" s="719">
        <v>0</v>
      </c>
      <c r="L40" s="719">
        <v>0</v>
      </c>
      <c r="M40" s="719">
        <v>6.2899999999999998E-2</v>
      </c>
      <c r="N40" s="719"/>
    </row>
    <row r="41" spans="1:14" x14ac:dyDescent="0.2">
      <c r="A41" s="722" t="s">
        <v>257</v>
      </c>
      <c r="B41" s="719">
        <v>0.32</v>
      </c>
      <c r="C41" s="189">
        <v>0.08</v>
      </c>
      <c r="D41" s="719">
        <v>0</v>
      </c>
      <c r="E41" s="719">
        <v>0</v>
      </c>
      <c r="F41" s="719">
        <v>8.0000000000000002E-3</v>
      </c>
      <c r="G41" s="719">
        <v>0.02</v>
      </c>
      <c r="H41" s="719">
        <v>2.8000000000000001E-2</v>
      </c>
      <c r="I41" s="719">
        <v>2.4E-2</v>
      </c>
      <c r="J41" s="719">
        <v>8.0000000000000002E-3</v>
      </c>
      <c r="K41" s="719">
        <v>0</v>
      </c>
      <c r="L41" s="189">
        <v>0</v>
      </c>
      <c r="M41" s="719">
        <v>7.1999999999999995E-2</v>
      </c>
      <c r="N41" s="719"/>
    </row>
    <row r="42" spans="1:14" x14ac:dyDescent="0.2">
      <c r="A42" s="722" t="s">
        <v>34</v>
      </c>
      <c r="B42" s="719">
        <v>0.35</v>
      </c>
      <c r="C42" s="719">
        <v>8.7999999999999995E-2</v>
      </c>
      <c r="D42" s="719">
        <v>0</v>
      </c>
      <c r="E42" s="719">
        <v>0</v>
      </c>
      <c r="F42" s="719">
        <v>0.01</v>
      </c>
      <c r="G42" s="719">
        <v>2.5000000000000001E-2</v>
      </c>
      <c r="H42" s="719">
        <v>1.7999999999999999E-2</v>
      </c>
      <c r="I42" s="719">
        <v>0.03</v>
      </c>
      <c r="J42" s="719">
        <v>0.01</v>
      </c>
      <c r="K42" s="719">
        <v>0</v>
      </c>
      <c r="L42" s="719">
        <v>0</v>
      </c>
      <c r="M42" s="719">
        <v>5.6000000000000001E-2</v>
      </c>
      <c r="N42" s="719"/>
    </row>
    <row r="43" spans="1:14" x14ac:dyDescent="0.2">
      <c r="A43" s="723" t="s">
        <v>35</v>
      </c>
      <c r="B43" s="719">
        <v>0.33</v>
      </c>
      <c r="C43" s="719">
        <v>8.3000000000000004E-2</v>
      </c>
      <c r="D43" s="719">
        <v>0</v>
      </c>
      <c r="E43" s="719">
        <v>0</v>
      </c>
      <c r="F43" s="719">
        <v>1.2500000000000001E-2</v>
      </c>
      <c r="G43" s="719">
        <v>3.1E-2</v>
      </c>
      <c r="H43" s="719">
        <v>2.5999999999999999E-2</v>
      </c>
      <c r="I43" s="719">
        <v>3.7999999999999999E-2</v>
      </c>
      <c r="J43" s="719">
        <v>1.2500000000000001E-2</v>
      </c>
      <c r="K43" s="719">
        <v>0</v>
      </c>
      <c r="L43" s="719">
        <v>0</v>
      </c>
      <c r="M43" s="719">
        <v>7.4999999999999997E-2</v>
      </c>
      <c r="N43" s="719"/>
    </row>
    <row r="44" spans="1:14" x14ac:dyDescent="0.2">
      <c r="A44" s="722" t="s">
        <v>7632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2" t="s">
        <v>853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2" t="s">
        <v>149</v>
      </c>
      <c r="B46" s="719">
        <v>0</v>
      </c>
      <c r="C46" s="719">
        <v>0</v>
      </c>
      <c r="D46" s="719">
        <v>0</v>
      </c>
      <c r="E46" s="719">
        <v>0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0</v>
      </c>
      <c r="M46" s="719">
        <v>0</v>
      </c>
      <c r="N46" s="719"/>
    </row>
    <row r="47" spans="1:14" x14ac:dyDescent="0.2">
      <c r="A47" s="722" t="s">
        <v>148</v>
      </c>
      <c r="B47" s="719">
        <v>0</v>
      </c>
      <c r="C47" s="719">
        <v>0</v>
      </c>
      <c r="D47" s="719">
        <v>0</v>
      </c>
      <c r="E47" s="360">
        <v>0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40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4724</v>
      </c>
      <c r="B1" s="485" t="s">
        <v>4062</v>
      </c>
      <c r="O1" s="385" t="s">
        <v>4048</v>
      </c>
      <c r="P1" s="485" t="s">
        <v>4726</v>
      </c>
      <c r="AG1" s="387"/>
      <c r="AH1" s="384"/>
      <c r="AI1" s="387"/>
    </row>
    <row r="2" spans="1:35" x14ac:dyDescent="0.2">
      <c r="B2" s="386" t="s">
        <v>4043</v>
      </c>
      <c r="C2" s="387" t="s">
        <v>29</v>
      </c>
      <c r="D2" s="387" t="s">
        <v>29</v>
      </c>
      <c r="E2" s="387" t="s">
        <v>29</v>
      </c>
      <c r="F2" s="387" t="s">
        <v>118</v>
      </c>
      <c r="G2" s="387" t="s">
        <v>118</v>
      </c>
      <c r="H2" s="387" t="s">
        <v>118</v>
      </c>
      <c r="I2" s="387" t="s">
        <v>118</v>
      </c>
      <c r="J2" s="387" t="s">
        <v>118</v>
      </c>
      <c r="K2" s="387" t="s">
        <v>118</v>
      </c>
      <c r="L2" s="387" t="s">
        <v>725</v>
      </c>
      <c r="M2" s="387" t="s">
        <v>118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175</v>
      </c>
      <c r="C3" s="387" t="s">
        <v>169</v>
      </c>
      <c r="D3" s="387" t="s">
        <v>407</v>
      </c>
      <c r="E3" s="387" t="s">
        <v>408</v>
      </c>
      <c r="F3" s="387" t="s">
        <v>170</v>
      </c>
      <c r="G3" s="387" t="s">
        <v>171</v>
      </c>
      <c r="H3" s="387" t="s">
        <v>172</v>
      </c>
      <c r="I3" s="387" t="s">
        <v>406</v>
      </c>
      <c r="J3" s="387" t="s">
        <v>173</v>
      </c>
      <c r="K3" s="387" t="s">
        <v>723</v>
      </c>
      <c r="L3" s="387" t="s">
        <v>724</v>
      </c>
      <c r="M3" s="387" t="s">
        <v>449</v>
      </c>
      <c r="N3" s="387"/>
      <c r="O3" s="387"/>
      <c r="P3" s="387" t="s">
        <v>175</v>
      </c>
      <c r="Q3" s="387" t="s">
        <v>144</v>
      </c>
      <c r="R3" s="387" t="s">
        <v>176</v>
      </c>
      <c r="S3" s="387" t="s">
        <v>145</v>
      </c>
      <c r="T3" s="387" t="s">
        <v>170</v>
      </c>
      <c r="U3" s="387" t="s">
        <v>171</v>
      </c>
      <c r="V3" s="387" t="s">
        <v>172</v>
      </c>
      <c r="W3" s="387" t="s">
        <v>177</v>
      </c>
      <c r="X3" s="387" t="s">
        <v>173</v>
      </c>
      <c r="Y3" s="387" t="s">
        <v>723</v>
      </c>
      <c r="Z3" s="387" t="s">
        <v>724</v>
      </c>
      <c r="AA3" s="387" t="s">
        <v>449</v>
      </c>
      <c r="AG3" s="387"/>
      <c r="AH3" s="384"/>
      <c r="AI3" s="387"/>
    </row>
    <row r="4" spans="1:35" x14ac:dyDescent="0.2">
      <c r="A4" s="387"/>
      <c r="B4" s="387" t="s">
        <v>175</v>
      </c>
      <c r="C4" s="387" t="s">
        <v>144</v>
      </c>
      <c r="D4" s="387" t="s">
        <v>176</v>
      </c>
      <c r="E4" s="387" t="s">
        <v>145</v>
      </c>
      <c r="F4" s="387" t="s">
        <v>170</v>
      </c>
      <c r="G4" s="387" t="s">
        <v>171</v>
      </c>
      <c r="H4" s="387" t="s">
        <v>172</v>
      </c>
      <c r="I4" s="387" t="s">
        <v>177</v>
      </c>
      <c r="J4" s="387" t="s">
        <v>173</v>
      </c>
      <c r="K4" s="387" t="s">
        <v>723</v>
      </c>
      <c r="L4" s="387" t="s">
        <v>724</v>
      </c>
      <c r="M4" s="387" t="s">
        <v>449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120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728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729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730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452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793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809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805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373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374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810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817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376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377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379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380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811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731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732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794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795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796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797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798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799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802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733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734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735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736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803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804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4061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4725</v>
      </c>
      <c r="B43" s="485" t="s">
        <v>4063</v>
      </c>
      <c r="O43" s="385" t="s">
        <v>4049</v>
      </c>
      <c r="P43" s="485" t="s">
        <v>4727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118</v>
      </c>
      <c r="G44" s="387" t="s">
        <v>118</v>
      </c>
      <c r="H44" s="387" t="s">
        <v>118</v>
      </c>
      <c r="I44" s="387" t="s">
        <v>118</v>
      </c>
      <c r="J44" s="387" t="s">
        <v>118</v>
      </c>
      <c r="K44" s="387" t="s">
        <v>118</v>
      </c>
      <c r="L44" s="387" t="s">
        <v>725</v>
      </c>
      <c r="M44" s="387" t="s">
        <v>118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175</v>
      </c>
      <c r="C45" s="387" t="s">
        <v>169</v>
      </c>
      <c r="D45" s="387" t="s">
        <v>407</v>
      </c>
      <c r="E45" s="387" t="s">
        <v>408</v>
      </c>
      <c r="F45" s="387" t="s">
        <v>170</v>
      </c>
      <c r="G45" s="387" t="s">
        <v>171</v>
      </c>
      <c r="H45" s="387" t="s">
        <v>172</v>
      </c>
      <c r="I45" s="387" t="s">
        <v>406</v>
      </c>
      <c r="J45" s="387" t="s">
        <v>173</v>
      </c>
      <c r="K45" s="387" t="s">
        <v>723</v>
      </c>
      <c r="L45" s="387" t="s">
        <v>724</v>
      </c>
      <c r="M45" s="387" t="s">
        <v>449</v>
      </c>
      <c r="N45" s="387"/>
      <c r="O45" s="387"/>
      <c r="P45" s="387" t="s">
        <v>175</v>
      </c>
      <c r="Q45" s="387" t="s">
        <v>144</v>
      </c>
      <c r="R45" s="387" t="s">
        <v>176</v>
      </c>
      <c r="S45" s="387" t="s">
        <v>145</v>
      </c>
      <c r="T45" s="387" t="s">
        <v>170</v>
      </c>
      <c r="U45" s="387" t="s">
        <v>171</v>
      </c>
      <c r="V45" s="387" t="s">
        <v>172</v>
      </c>
      <c r="W45" s="387" t="s">
        <v>177</v>
      </c>
      <c r="X45" s="387" t="s">
        <v>173</v>
      </c>
      <c r="Y45" s="387" t="s">
        <v>723</v>
      </c>
      <c r="Z45" s="387" t="s">
        <v>724</v>
      </c>
      <c r="AA45" s="387" t="s">
        <v>449</v>
      </c>
    </row>
    <row r="46" spans="1:27" x14ac:dyDescent="0.2">
      <c r="A46" s="387"/>
      <c r="B46" s="387" t="s">
        <v>175</v>
      </c>
      <c r="C46" s="387" t="s">
        <v>144</v>
      </c>
      <c r="D46" s="387" t="s">
        <v>176</v>
      </c>
      <c r="E46" s="387" t="s">
        <v>145</v>
      </c>
      <c r="F46" s="387" t="s">
        <v>170</v>
      </c>
      <c r="G46" s="387" t="s">
        <v>171</v>
      </c>
      <c r="H46" s="387" t="s">
        <v>172</v>
      </c>
      <c r="I46" s="387" t="s">
        <v>177</v>
      </c>
      <c r="J46" s="387" t="s">
        <v>173</v>
      </c>
      <c r="K46" s="387" t="s">
        <v>723</v>
      </c>
      <c r="L46" s="387" t="s">
        <v>724</v>
      </c>
      <c r="M46" s="387" t="s">
        <v>449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455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733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734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735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736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737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738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739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32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740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741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742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729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743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744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745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410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746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747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748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749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818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801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268</v>
      </c>
      <c r="E17" t="s">
        <v>269</v>
      </c>
      <c r="F17" s="5">
        <f ca="1">TODAY()-__4_GebDatum+1</f>
        <v>41959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270</v>
      </c>
      <c r="F18">
        <f>_Pat_Gewicht</f>
        <v>0</v>
      </c>
    </row>
    <row r="20" spans="1:6" x14ac:dyDescent="0.2">
      <c r="A20" t="s">
        <v>84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5209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5211</v>
      </c>
      <c r="B4" s="715" t="str">
        <f t="shared" si="0"/>
        <v>strSql = strSql &amp; "DECLARE @bd AS int" &amp; vbNewLine</v>
      </c>
    </row>
    <row r="5" spans="1:2" ht="15" x14ac:dyDescent="0.25">
      <c r="A5" t="s">
        <v>5212</v>
      </c>
      <c r="B5" s="715" t="str">
        <f t="shared" si="0"/>
        <v>strSql = strSql &amp; "DECLARE @weightKg AS int" &amp; vbNewLine</v>
      </c>
    </row>
    <row r="6" spans="1:2" ht="15" x14ac:dyDescent="0.25">
      <c r="A6" t="s">
        <v>5213</v>
      </c>
      <c r="B6" s="715" t="str">
        <f t="shared" si="0"/>
        <v>strSql = strSql &amp; "DECLARE @weightGr AS int" &amp; vbNewLine</v>
      </c>
    </row>
    <row r="7" spans="1:2" ht="15" x14ac:dyDescent="0.25">
      <c r="A7" t="s">
        <v>5214</v>
      </c>
      <c r="B7" s="715" t="str">
        <f t="shared" si="0"/>
        <v>strSql = strSql &amp; "DECLARE @bwGr AS int" &amp; vbNewLine</v>
      </c>
    </row>
    <row r="8" spans="1:2" ht="15" x14ac:dyDescent="0.25">
      <c r="A8" t="s">
        <v>5215</v>
      </c>
      <c r="B8" s="715" t="str">
        <f t="shared" si="0"/>
        <v>strSql = strSql &amp; "DECLARE @length AS int" &amp; vbNewLine</v>
      </c>
    </row>
    <row r="9" spans="1:2" ht="15" x14ac:dyDescent="0.25">
      <c r="A9" t="s">
        <v>5230</v>
      </c>
      <c r="B9" s="715" t="str">
        <f t="shared" si="0"/>
        <v>strSql = strSql &amp; "DECLARE @gesl AS int" &amp; vbNewLine</v>
      </c>
    </row>
    <row r="10" spans="1:2" ht="15" x14ac:dyDescent="0.25">
      <c r="A10" t="s">
        <v>5216</v>
      </c>
      <c r="B10" s="715" t="str">
        <f t="shared" si="0"/>
        <v>strSql = strSql &amp; "DECLARE @adD AS int" &amp; vbNewLine</v>
      </c>
    </row>
    <row r="11" spans="1:2" ht="15" x14ac:dyDescent="0.25">
      <c r="A11" t="s">
        <v>5217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5218</v>
      </c>
      <c r="B13" s="715" t="str">
        <f t="shared" si="0"/>
        <v>strSql = strSql &amp; "SET @bd = 5372" &amp; vbNewLine</v>
      </c>
    </row>
    <row r="14" spans="1:2" ht="15" x14ac:dyDescent="0.25">
      <c r="A14" t="s">
        <v>5219</v>
      </c>
      <c r="B14" s="715" t="str">
        <f t="shared" si="0"/>
        <v>strSql = strSql &amp; "SET @weightKg = 8365" &amp; vbNewLine</v>
      </c>
    </row>
    <row r="15" spans="1:2" ht="15" x14ac:dyDescent="0.25">
      <c r="A15" t="s">
        <v>5220</v>
      </c>
      <c r="B15" s="715" t="str">
        <f t="shared" si="0"/>
        <v>strSql = strSql &amp; "SET @weightGr = 8456" &amp; vbNewLine</v>
      </c>
    </row>
    <row r="16" spans="1:2" ht="15" x14ac:dyDescent="0.25">
      <c r="A16" t="s">
        <v>5221</v>
      </c>
      <c r="B16" s="715" t="str">
        <f t="shared" si="0"/>
        <v>strSql = strSql &amp; "SET @bwGr = 7734" &amp; vbNewLine</v>
      </c>
    </row>
    <row r="17" spans="1:2" ht="15" x14ac:dyDescent="0.25">
      <c r="A17" t="s">
        <v>5222</v>
      </c>
      <c r="B17" s="715" t="str">
        <f t="shared" si="0"/>
        <v>strSql = strSql &amp; "SET @adD = 10213" &amp; vbNewLine</v>
      </c>
    </row>
    <row r="18" spans="1:2" ht="15" x14ac:dyDescent="0.25">
      <c r="A18" t="s">
        <v>5223</v>
      </c>
      <c r="B18" s="715" t="str">
        <f t="shared" si="0"/>
        <v>strSql = strSql &amp; "SET @adW = 10214" &amp; vbNewLine</v>
      </c>
    </row>
    <row r="19" spans="1:2" ht="15" x14ac:dyDescent="0.25">
      <c r="A19" t="s">
        <v>5224</v>
      </c>
      <c r="B19" s="715" t="str">
        <f t="shared" si="0"/>
        <v>strSql = strSql &amp; "SET @length = 9505" &amp; vbNewLine</v>
      </c>
    </row>
    <row r="20" spans="1:2" ht="15" x14ac:dyDescent="0.25">
      <c r="A20" t="s">
        <v>5231</v>
      </c>
      <c r="B20" s="715" t="str">
        <f t="shared" si="0"/>
        <v>strSql = strSql &amp; "SET @gesl = 5373" &amp; vbNewLine</v>
      </c>
    </row>
    <row r="21" spans="1:2" ht="15" x14ac:dyDescent="0.25">
      <c r="A21" t="s">
        <v>6949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5225</v>
      </c>
      <c r="B23" s="715" t="str">
        <f t="shared" si="0"/>
        <v>strSql = strSql &amp; "SELECT DISTINCT" &amp; vbNewLine</v>
      </c>
    </row>
    <row r="24" spans="1:2" ht="15" x14ac:dyDescent="0.25">
      <c r="A24" t="s">
        <v>5232</v>
      </c>
      <c r="B24" s="715" t="str">
        <f t="shared" si="0"/>
        <v>strSql = strSql &amp; "pl.PatientID" &amp; vbNewLine</v>
      </c>
    </row>
    <row r="25" spans="1:2" ht="15" x14ac:dyDescent="0.25">
      <c r="A25" t="s">
        <v>5233</v>
      </c>
      <c r="B25" s="715" t="str">
        <f t="shared" si="0"/>
        <v>strSql = strSql &amp; ", pl.HospitalNumber" &amp; vbNewLine</v>
      </c>
    </row>
    <row r="26" spans="1:2" ht="15" x14ac:dyDescent="0.25">
      <c r="A26" t="s">
        <v>5234</v>
      </c>
      <c r="B26" s="715" t="str">
        <f t="shared" si="0"/>
        <v>strSql = strSql &amp; ", pl.LastName" &amp; vbNewLine</v>
      </c>
    </row>
    <row r="27" spans="1:2" ht="15" x14ac:dyDescent="0.25">
      <c r="A27" t="s">
        <v>5235</v>
      </c>
      <c r="B27" s="715" t="str">
        <f t="shared" si="0"/>
        <v>strSql = strSql &amp; ", pl.FirstName" &amp; vbNewLine</v>
      </c>
    </row>
    <row r="28" spans="1:2" ht="15" x14ac:dyDescent="0.25">
      <c r="A28" t="s">
        <v>6950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6951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6952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6953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6954</v>
      </c>
      <c r="B32" s="715" t="str">
        <f t="shared" si="0"/>
        <v>strSql = strSql &amp; "   BirthDate" &amp; vbNewLine</v>
      </c>
    </row>
    <row r="33" spans="1:2" ht="15" x14ac:dyDescent="0.25">
      <c r="A33" t="s">
        <v>5236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5237</v>
      </c>
      <c r="B34" s="715" t="str">
        <f t="shared" si="0"/>
        <v>strSql = strSql &amp; "   FROM Signals s " &amp; vbNewLine</v>
      </c>
    </row>
    <row r="35" spans="1:2" ht="15" x14ac:dyDescent="0.25">
      <c r="A35" t="s">
        <v>5238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5239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5237</v>
      </c>
      <c r="B38" s="715" t="str">
        <f t="shared" si="0"/>
        <v>strSql = strSql &amp; "   FROM Signals s " &amp; vbNewLine</v>
      </c>
    </row>
    <row r="39" spans="1:2" ht="15" x14ac:dyDescent="0.25">
      <c r="A39" t="s">
        <v>5241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5237</v>
      </c>
      <c r="B42" s="715" t="str">
        <f t="shared" si="0"/>
        <v>strSql = strSql &amp; "   FROM Signals s " &amp; vbNewLine</v>
      </c>
    </row>
    <row r="43" spans="1:2" ht="15" x14ac:dyDescent="0.25">
      <c r="A43" t="s">
        <v>5244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5245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5237</v>
      </c>
      <c r="B46" s="715" t="str">
        <f t="shared" si="0"/>
        <v>strSql = strSql &amp; "   FROM Signals s " &amp; vbNewLine</v>
      </c>
    </row>
    <row r="47" spans="1:2" ht="15" x14ac:dyDescent="0.25">
      <c r="A47" t="s">
        <v>5246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5247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5248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5237</v>
      </c>
      <c r="B50" s="715" t="str">
        <f t="shared" si="0"/>
        <v>strSql = strSql &amp; "   FROM Signals s " &amp; vbNewLine</v>
      </c>
    </row>
    <row r="51" spans="1:2" ht="15" x14ac:dyDescent="0.25">
      <c r="A51" t="s">
        <v>5249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5254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5255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5256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5257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5258</v>
      </c>
      <c r="B60" s="715" t="str">
        <f t="shared" si="0"/>
        <v>strSql = strSql &amp; ", lu.Name Department" &amp; vbNewLine</v>
      </c>
    </row>
    <row r="61" spans="1:2" ht="15" x14ac:dyDescent="0.25">
      <c r="A61" t="s">
        <v>5259</v>
      </c>
      <c r="B61" s="715" t="str">
        <f t="shared" si="0"/>
        <v>strSql = strSql &amp; ", b.BedName" &amp; vbNewLine</v>
      </c>
    </row>
    <row r="62" spans="1:2" ht="15" x14ac:dyDescent="0.25">
      <c r="A62" s="152" t="s">
        <v>5260</v>
      </c>
      <c r="B62" s="715" t="str">
        <f t="shared" si="0"/>
        <v>strSql = strSql &amp; ", pl.LocationFromTime" &amp; vbNewLine</v>
      </c>
    </row>
    <row r="63" spans="1:2" ht="15" x14ac:dyDescent="0.25">
      <c r="A63" t="s">
        <v>7370</v>
      </c>
      <c r="B63" s="715" t="str">
        <f t="shared" si="0"/>
        <v>strSql = strSql &amp; ", pl.TimeLog" &amp; vbNewLine</v>
      </c>
    </row>
    <row r="64" spans="1:2" ht="15" x14ac:dyDescent="0.25">
      <c r="A64" t="s">
        <v>5226</v>
      </c>
      <c r="B64" s="715" t="str">
        <f t="shared" si="0"/>
        <v>strSql = strSql &amp; "FROM PatientLogs pl" &amp; vbNewLine</v>
      </c>
    </row>
    <row r="65" spans="1:2" ht="15" x14ac:dyDescent="0.25">
      <c r="A65" t="s">
        <v>7371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5227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6955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5228</v>
      </c>
      <c r="B68" s="715" t="str">
        <f t="shared" si="1"/>
        <v>strSql = strSql &amp; "WHERE " &amp; vbNewLine</v>
      </c>
    </row>
    <row r="69" spans="1:2" ht="15" x14ac:dyDescent="0.25">
      <c r="A69" t="s">
        <v>6956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5229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6944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7372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5972</v>
      </c>
      <c r="B74" s="715" t="str">
        <f t="shared" si="1"/>
        <v>strSql = strSql &amp; "SELECT p.ParameterName" &amp; vbNewLine</v>
      </c>
    </row>
    <row r="75" spans="1:2" ht="15" x14ac:dyDescent="0.25">
      <c r="A75" t="s">
        <v>5973</v>
      </c>
      <c r="B75" s="715" t="str">
        <f t="shared" si="1"/>
        <v>strSql = strSql &amp; "FROM Parameters p " &amp; vbNewLine</v>
      </c>
    </row>
    <row r="76" spans="1:2" ht="15" x14ac:dyDescent="0.25">
      <c r="A76" t="s">
        <v>5974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5975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5976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7236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7237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7238</v>
      </c>
      <c r="B84" s="715" t="str">
        <f t="shared" si="1"/>
        <v>strSql = strSql &amp; "SELECT" &amp; vbNewLine</v>
      </c>
    </row>
    <row r="85" spans="1:2" ht="15" x14ac:dyDescent="0.25">
      <c r="A85" t="s">
        <v>7239</v>
      </c>
      <c r="B85" s="715" t="str">
        <f t="shared" si="1"/>
        <v>strSql = strSql &amp; "u.UserID" &amp; vbNewLine</v>
      </c>
    </row>
    <row r="86" spans="1:2" ht="15" x14ac:dyDescent="0.25">
      <c r="A86" t="s">
        <v>7240</v>
      </c>
      <c r="B86" s="715" t="str">
        <f t="shared" si="1"/>
        <v>strSql = strSql &amp; ", u.Login" &amp; vbNewLine</v>
      </c>
    </row>
    <row r="87" spans="1:2" ht="15" x14ac:dyDescent="0.25">
      <c r="A87" t="s">
        <v>7241</v>
      </c>
      <c r="B87" s="715" t="str">
        <f t="shared" si="1"/>
        <v>strSql = strSql &amp; ", u.FirstName" &amp; vbNewLine</v>
      </c>
    </row>
    <row r="88" spans="1:2" ht="15" x14ac:dyDescent="0.25">
      <c r="A88" t="s">
        <v>7242</v>
      </c>
      <c r="B88" s="715" t="str">
        <f t="shared" si="1"/>
        <v>strSql = strSql &amp; ", u.LastName" &amp; vbNewLine</v>
      </c>
    </row>
    <row r="89" spans="1:2" ht="15" x14ac:dyDescent="0.25">
      <c r="A89" t="s">
        <v>7243</v>
      </c>
      <c r="B89" s="715" t="str">
        <f t="shared" si="1"/>
        <v>strSql = strSql &amp; ", ut.UserTypeName" &amp; vbNewLine</v>
      </c>
    </row>
    <row r="90" spans="1:2" ht="15" x14ac:dyDescent="0.25">
      <c r="A90" t="s">
        <v>7244</v>
      </c>
      <c r="B90" s="715" t="str">
        <f t="shared" si="1"/>
        <v>strSql = strSql &amp; "FROM Users u" &amp; vbNewLine</v>
      </c>
    </row>
    <row r="91" spans="1:2" ht="15" x14ac:dyDescent="0.25">
      <c r="A91" t="s">
        <v>7245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7246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M296"/>
  <sheetViews>
    <sheetView showOutlineSymbols="0" zoomScaleNormal="100" workbookViewId="0">
      <selection activeCell="B2" sqref="B2"/>
    </sheetView>
  </sheetViews>
  <sheetFormatPr defaultRowHeight="12.75" x14ac:dyDescent="0.2"/>
  <cols>
    <col min="1" max="1" width="22.85546875" bestFit="1" customWidth="1"/>
    <col min="2" max="2" width="62.85546875" customWidth="1"/>
    <col min="3" max="3" width="33" style="151" customWidth="1"/>
    <col min="4" max="4" width="16.7109375" customWidth="1"/>
    <col min="5" max="5" width="14.140625" customWidth="1"/>
    <col min="6" max="6" width="12.5703125" customWidth="1"/>
    <col min="7" max="7" width="9.7109375" customWidth="1"/>
    <col min="8" max="8" width="8.85546875" customWidth="1"/>
    <col min="9" max="9" width="11" customWidth="1"/>
    <col min="11" max="11" width="9.42578125" bestFit="1" customWidth="1"/>
    <col min="13" max="13" width="10.7109375" bestFit="1" customWidth="1"/>
  </cols>
  <sheetData>
    <row r="1" spans="1:11 4303:4303" s="151" customFormat="1" x14ac:dyDescent="0.2">
      <c r="A1" s="152" t="str">
        <f>D1&amp;"."&amp;E1</f>
        <v>Afspraken.TimeStamp</v>
      </c>
      <c r="B1" s="712"/>
      <c r="C1" s="811" t="s">
        <v>4069</v>
      </c>
      <c r="D1" s="152" t="s">
        <v>5185</v>
      </c>
      <c r="E1" s="152" t="s">
        <v>5177</v>
      </c>
      <c r="I1"/>
      <c r="J1"/>
      <c r="K1"/>
    </row>
    <row r="2" spans="1:11 4303:4303" x14ac:dyDescent="0.2">
      <c r="A2" s="152" t="str">
        <f t="shared" ref="A2:A65" si="0">D2&amp;"."&amp;E2</f>
        <v>Patient.Nummer</v>
      </c>
      <c r="B2" s="704" t="str">
        <f>IF(__0_PatNum&gt;0,__0_PatNum,"")</f>
        <v/>
      </c>
      <c r="C2" s="704" t="str">
        <f>A2&amp;"**"&amp;B2</f>
        <v>Patient.Nummer**</v>
      </c>
      <c r="D2" s="152" t="s">
        <v>223</v>
      </c>
      <c r="E2" s="152" t="s">
        <v>5186</v>
      </c>
    </row>
    <row r="3" spans="1:11 4303:4303" x14ac:dyDescent="0.2">
      <c r="A3" s="152" t="str">
        <f t="shared" si="0"/>
        <v>Patient.AchterNaam</v>
      </c>
      <c r="B3" s="704" t="str">
        <f>IF(__2_AchterNaam&gt;0,__2_AchterNaam,"")</f>
        <v/>
      </c>
      <c r="C3" s="704" t="str">
        <f t="shared" ref="C3:C66" si="1">A3&amp;"**"&amp;B3</f>
        <v>Patient.AchterNaam**</v>
      </c>
      <c r="D3" s="152" t="s">
        <v>223</v>
      </c>
      <c r="E3" s="152" t="s">
        <v>157</v>
      </c>
      <c r="FIM3">
        <v>30</v>
      </c>
    </row>
    <row r="4" spans="1:11 4303:4303" x14ac:dyDescent="0.2">
      <c r="A4" s="152" t="str">
        <f t="shared" si="0"/>
        <v>Patient.VoorNaam</v>
      </c>
      <c r="B4" s="704" t="str">
        <f>IF(__3_VoorNaam&gt; 0,__3_VoorNaam,"")</f>
        <v/>
      </c>
      <c r="C4" s="704" t="str">
        <f t="shared" si="1"/>
        <v>Patient.VoorNaam**</v>
      </c>
      <c r="D4" s="152" t="s">
        <v>223</v>
      </c>
      <c r="E4" s="152" t="s">
        <v>158</v>
      </c>
    </row>
    <row r="5" spans="1:11 4303:4303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704" t="str">
        <f t="shared" si="1"/>
        <v>Patient.GebDat**01-jan-1904</v>
      </c>
      <c r="D5" s="152" t="s">
        <v>223</v>
      </c>
      <c r="E5" s="152" t="s">
        <v>5187</v>
      </c>
      <c r="I5" s="151"/>
      <c r="J5" s="151"/>
      <c r="K5" s="11"/>
    </row>
    <row r="6" spans="1:11 4303:4303" s="151" customFormat="1" x14ac:dyDescent="0.2">
      <c r="A6" s="152" t="str">
        <f t="shared" si="0"/>
        <v>Patient.Leeftijd</v>
      </c>
      <c r="B6" s="706" t="str">
        <f ca="1">ROUND(NOW()-__4_GebDatum,0)&amp;" dagen"</f>
        <v>41959 dagen</v>
      </c>
      <c r="C6" s="704" t="str">
        <f t="shared" ca="1" si="1"/>
        <v>Patient.Leeftijd**41959 dagen</v>
      </c>
      <c r="D6" s="152" t="s">
        <v>223</v>
      </c>
      <c r="E6" s="152" t="s">
        <v>2805</v>
      </c>
      <c r="J6" s="155"/>
      <c r="K6" s="152"/>
    </row>
    <row r="7" spans="1:11 4303:4303" x14ac:dyDescent="0.2">
      <c r="A7" s="152" t="str">
        <f t="shared" si="0"/>
        <v>Patient.Geslacht</v>
      </c>
      <c r="B7" s="704" t="str">
        <f>IF(_Pat_Geslacht&gt;0,_Pat_Geslacht,"")</f>
        <v/>
      </c>
      <c r="C7" s="704" t="str">
        <f t="shared" si="1"/>
        <v>Patient.Geslacht**</v>
      </c>
      <c r="D7" s="152" t="s">
        <v>223</v>
      </c>
      <c r="E7" s="152" t="s">
        <v>5159</v>
      </c>
    </row>
    <row r="8" spans="1:11 4303:4303" x14ac:dyDescent="0.2">
      <c r="A8" s="152" t="str">
        <f t="shared" si="0"/>
        <v>Patient.Gewicht</v>
      </c>
      <c r="B8" s="704" t="str">
        <f>IF(_Pat_Gewicht&gt;0,_Pat_Gewicht&amp;" kg","")</f>
        <v/>
      </c>
      <c r="C8" s="704" t="str">
        <f t="shared" si="1"/>
        <v>Patient.Gewicht**</v>
      </c>
      <c r="D8" s="152" t="s">
        <v>223</v>
      </c>
      <c r="E8" s="152" t="s">
        <v>207</v>
      </c>
    </row>
    <row r="9" spans="1:11 4303:4303" x14ac:dyDescent="0.2">
      <c r="A9" s="152" t="str">
        <f t="shared" si="0"/>
        <v>Patient.Lengte</v>
      </c>
      <c r="B9" s="704" t="str">
        <f>IF(_Pat_Lengte&gt;0,_Pat_Lengte&amp;" cm","")</f>
        <v/>
      </c>
      <c r="C9" s="704" t="str">
        <f t="shared" si="1"/>
        <v>Patient.Lengte**</v>
      </c>
      <c r="D9" s="152" t="s">
        <v>223</v>
      </c>
      <c r="E9" s="152" t="s">
        <v>95</v>
      </c>
    </row>
    <row r="10" spans="1:11 4303:4303" x14ac:dyDescent="0.2">
      <c r="A10" s="152" t="str">
        <f t="shared" si="0"/>
        <v>Patient.BSA</v>
      </c>
      <c r="B10" s="704" t="str">
        <f>PatDetails!B13</f>
        <v/>
      </c>
      <c r="C10" s="704" t="str">
        <f t="shared" si="1"/>
        <v>Patient.BSA**</v>
      </c>
      <c r="D10" s="152" t="s">
        <v>223</v>
      </c>
      <c r="E10" s="152" t="s">
        <v>5112</v>
      </c>
    </row>
    <row r="11" spans="1:11 4303:4303" x14ac:dyDescent="0.2">
      <c r="A11" s="152" t="str">
        <f t="shared" si="0"/>
        <v>Patient.Gravid</v>
      </c>
      <c r="B11" s="704" t="str">
        <f>CONCATENATE(F11,"^^",_Pat_GestWeken,"||",G11,"^^",_Pat_GestDagen)</f>
        <v>weken^^0||dagen^^0</v>
      </c>
      <c r="C11" s="704" t="str">
        <f t="shared" si="1"/>
        <v>Patient.Gravid**weken^^0||dagen^^0</v>
      </c>
      <c r="D11" s="152" t="s">
        <v>223</v>
      </c>
      <c r="E11" s="152" t="s">
        <v>5188</v>
      </c>
      <c r="F11" s="152" t="s">
        <v>5178</v>
      </c>
      <c r="G11" s="152" t="s">
        <v>5179</v>
      </c>
    </row>
    <row r="12" spans="1:11 4303:4303" x14ac:dyDescent="0.2">
      <c r="A12" s="152" t="str">
        <f t="shared" si="0"/>
        <v>Lab.Kreat</v>
      </c>
      <c r="B12" s="704" t="str">
        <f>IF(_Glob_Lab_Creatinine&gt;0,_Glob_Lab_Creatinine,"")</f>
        <v/>
      </c>
      <c r="C12" s="704" t="str">
        <f t="shared" si="1"/>
        <v>Lab.Kreat**</v>
      </c>
      <c r="D12" s="152" t="s">
        <v>88</v>
      </c>
      <c r="E12" s="152" t="s">
        <v>5117</v>
      </c>
    </row>
    <row r="13" spans="1:11 4303:4303" x14ac:dyDescent="0.2">
      <c r="A13" s="152" t="str">
        <f t="shared" si="0"/>
        <v>Lab.Na</v>
      </c>
      <c r="B13" s="704" t="str">
        <f>IF(_Glob_Lab_Natrium&gt;0,_Glob_Lab_Natrium,"")</f>
        <v/>
      </c>
      <c r="C13" s="704" t="str">
        <f t="shared" si="1"/>
        <v>Lab.Na**</v>
      </c>
      <c r="D13" s="152" t="s">
        <v>88</v>
      </c>
      <c r="E13" s="152" t="s">
        <v>170</v>
      </c>
    </row>
    <row r="14" spans="1:11 4303:4303" x14ac:dyDescent="0.2">
      <c r="A14" s="152" t="str">
        <f t="shared" si="0"/>
        <v>Lab.K</v>
      </c>
      <c r="B14" s="704" t="str">
        <f>IF(_Glob_Lab_Kalium&gt;0,_Glob_Lab_Kalium,"")</f>
        <v/>
      </c>
      <c r="C14" s="704" t="str">
        <f t="shared" si="1"/>
        <v>Lab.K**</v>
      </c>
      <c r="D14" s="152" t="s">
        <v>88</v>
      </c>
      <c r="E14" s="152" t="s">
        <v>171</v>
      </c>
    </row>
    <row r="15" spans="1:11 4303:4303" x14ac:dyDescent="0.2">
      <c r="A15" s="152" t="str">
        <f t="shared" si="0"/>
        <v>Lab.Ca</v>
      </c>
      <c r="B15" s="704" t="str">
        <f>IF(_Glob_Lab_Calcium&gt;0,_Glob_Lab_Calcium,"")</f>
        <v/>
      </c>
      <c r="C15" s="704" t="str">
        <f t="shared" si="1"/>
        <v>Lab.Ca**</v>
      </c>
      <c r="D15" s="152" t="s">
        <v>88</v>
      </c>
      <c r="E15" s="152" t="s">
        <v>172</v>
      </c>
    </row>
    <row r="16" spans="1:11 4303:4303" x14ac:dyDescent="0.2">
      <c r="A16" s="152" t="str">
        <f t="shared" si="0"/>
        <v>Lab.Gluc</v>
      </c>
      <c r="B16" s="704" t="str">
        <f>IF(_Glob_Lab_Glucose&gt;0,_Glob_Lab_Glucose,"")</f>
        <v/>
      </c>
      <c r="C16" s="704" t="str">
        <f t="shared" si="1"/>
        <v>Lab.Gluc**</v>
      </c>
      <c r="D16" s="152" t="s">
        <v>88</v>
      </c>
      <c r="E16" s="152" t="s">
        <v>407</v>
      </c>
    </row>
    <row r="17" spans="1:37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704" t="str">
        <f t="shared" si="1"/>
        <v>Lab.TG**</v>
      </c>
      <c r="D17" s="152" t="s">
        <v>88</v>
      </c>
      <c r="E17" s="152" t="s">
        <v>5180</v>
      </c>
    </row>
    <row r="18" spans="1:37" x14ac:dyDescent="0.2">
      <c r="A18" s="152" t="str">
        <f t="shared" si="0"/>
        <v>MedDisc.01</v>
      </c>
      <c r="B18" s="704" t="str">
        <f t="shared" ref="B18:B47" si="2">ConcatenateKeyValue(F18:AK18,"||","^^")</f>
        <v/>
      </c>
      <c r="C18" s="704" t="str">
        <f t="shared" si="1"/>
        <v>MedDisc.01**</v>
      </c>
      <c r="D18" s="152" t="s">
        <v>5113</v>
      </c>
      <c r="E18" s="157" t="s">
        <v>331</v>
      </c>
      <c r="F18" s="152" t="s">
        <v>5141</v>
      </c>
      <c r="G18" s="152">
        <f>GlobBerMedDisc!B2</f>
        <v>0</v>
      </c>
      <c r="H18" s="152" t="s">
        <v>352</v>
      </c>
      <c r="I18" s="152">
        <f>GlobBerMedDisc!D2</f>
        <v>0</v>
      </c>
      <c r="J18" s="152" t="s">
        <v>3424</v>
      </c>
      <c r="K18" s="152">
        <f>GlobBerMedDisc!C2</f>
        <v>0</v>
      </c>
      <c r="L18" s="152" t="s">
        <v>153</v>
      </c>
      <c r="M18" s="152" t="str">
        <f>GlobBerMedDisc!AK2&amp;" "&amp;GlobBerMedDisc!AL2</f>
        <v xml:space="preserve">0 </v>
      </c>
      <c r="N18" s="152" t="s">
        <v>154</v>
      </c>
      <c r="O18" s="152" t="str">
        <f>GlobBerMedDisc!X2</f>
        <v/>
      </c>
      <c r="P18" s="152" t="s">
        <v>4083</v>
      </c>
      <c r="Q18" s="152" t="str">
        <f>GlobBerMedDisc!Y2</f>
        <v/>
      </c>
      <c r="R18" s="152" t="s">
        <v>343</v>
      </c>
      <c r="S18" s="152" t="str">
        <f>GlobBerMedDisc!Z2</f>
        <v/>
      </c>
      <c r="T18" s="152" t="s">
        <v>860</v>
      </c>
      <c r="U18" s="152" t="str">
        <f>GlobBerMedDisc!AO2</f>
        <v/>
      </c>
      <c r="V18" s="152" t="s">
        <v>5142</v>
      </c>
      <c r="W18" s="152" t="str">
        <f>GlobBerMedDisc!AA2</f>
        <v/>
      </c>
      <c r="X18" s="152" t="s">
        <v>5143</v>
      </c>
      <c r="Y18" s="152">
        <f>GlobBerMedDisc!AB2</f>
        <v>0</v>
      </c>
      <c r="Z18" s="152" t="s">
        <v>5144</v>
      </c>
      <c r="AA18" s="152" t="str">
        <f>GlobBerMedDisc!AC2</f>
        <v/>
      </c>
      <c r="AB18" s="152" t="s">
        <v>3288</v>
      </c>
      <c r="AC18" s="152">
        <f>GlobBerMedDisc!AI2</f>
        <v>0</v>
      </c>
      <c r="AD18" s="152" t="s">
        <v>344</v>
      </c>
      <c r="AE18" s="152">
        <f>GlobBerMedDisc!AD2</f>
        <v>0</v>
      </c>
      <c r="AF18" s="152" t="s">
        <v>863</v>
      </c>
      <c r="AG18" s="152">
        <f>GlobBerMedDisc!AJ2</f>
        <v>0</v>
      </c>
      <c r="AH18" s="152" t="s">
        <v>861</v>
      </c>
      <c r="AI18" s="152">
        <f>GlobBerMedDisc!V2</f>
        <v>0</v>
      </c>
      <c r="AJ18" s="152" t="s">
        <v>865</v>
      </c>
      <c r="AK18">
        <f>GlobBerMedDisc!AM2</f>
        <v>0</v>
      </c>
    </row>
    <row r="19" spans="1:37" x14ac:dyDescent="0.2">
      <c r="A19" s="152" t="str">
        <f t="shared" si="0"/>
        <v>MedDisc.02</v>
      </c>
      <c r="B19" s="704" t="str">
        <f t="shared" si="2"/>
        <v/>
      </c>
      <c r="C19" s="704" t="str">
        <f t="shared" si="1"/>
        <v>MedDisc.02**</v>
      </c>
      <c r="D19" s="152" t="s">
        <v>5113</v>
      </c>
      <c r="E19" s="157" t="s">
        <v>332</v>
      </c>
      <c r="F19" s="152" t="s">
        <v>5141</v>
      </c>
      <c r="G19" s="152">
        <f>GlobBerMedDisc!B3</f>
        <v>0</v>
      </c>
      <c r="H19" s="152" t="s">
        <v>352</v>
      </c>
      <c r="I19" s="152">
        <f>GlobBerMedDisc!D3</f>
        <v>0</v>
      </c>
      <c r="J19" s="152" t="s">
        <v>3424</v>
      </c>
      <c r="K19" s="152">
        <f>GlobBerMedDisc!C3</f>
        <v>0</v>
      </c>
      <c r="L19" s="152" t="s">
        <v>153</v>
      </c>
      <c r="M19" s="152" t="str">
        <f>GlobBerMedDisc!AK3&amp;" "&amp;GlobBerMedDisc!AL3</f>
        <v xml:space="preserve">0 </v>
      </c>
      <c r="N19" s="152" t="s">
        <v>154</v>
      </c>
      <c r="O19" s="152" t="str">
        <f>GlobBerMedDisc!X3</f>
        <v/>
      </c>
      <c r="P19" s="152" t="s">
        <v>4083</v>
      </c>
      <c r="Q19" s="152" t="str">
        <f>GlobBerMedDisc!Y3</f>
        <v/>
      </c>
      <c r="R19" s="152" t="s">
        <v>343</v>
      </c>
      <c r="S19" s="152" t="str">
        <f>GlobBerMedDisc!Z3</f>
        <v/>
      </c>
      <c r="T19" s="152" t="s">
        <v>860</v>
      </c>
      <c r="U19" s="152" t="str">
        <f>GlobBerMedDisc!AO3</f>
        <v/>
      </c>
      <c r="V19" s="152" t="s">
        <v>5142</v>
      </c>
      <c r="W19" s="152" t="str">
        <f>GlobBerMedDisc!AA3</f>
        <v/>
      </c>
      <c r="X19" s="152" t="s">
        <v>5143</v>
      </c>
      <c r="Y19" s="152">
        <f>GlobBerMedDisc!AB3</f>
        <v>0</v>
      </c>
      <c r="Z19" s="152" t="s">
        <v>5144</v>
      </c>
      <c r="AA19" s="152" t="str">
        <f>GlobBerMedDisc!AC3</f>
        <v/>
      </c>
      <c r="AB19" s="152" t="s">
        <v>3288</v>
      </c>
      <c r="AC19" s="152">
        <f>GlobBerMedDisc!AI3</f>
        <v>0</v>
      </c>
      <c r="AD19" s="152" t="s">
        <v>344</v>
      </c>
      <c r="AE19" s="152">
        <f>GlobBerMedDisc!AD3</f>
        <v>0</v>
      </c>
      <c r="AF19" s="152" t="s">
        <v>863</v>
      </c>
      <c r="AG19" s="152">
        <f>GlobBerMedDisc!AJ3</f>
        <v>0</v>
      </c>
      <c r="AH19" s="152" t="s">
        <v>861</v>
      </c>
      <c r="AI19" s="152">
        <f>GlobBerMedDisc!V3</f>
        <v>0</v>
      </c>
      <c r="AJ19" s="152" t="s">
        <v>865</v>
      </c>
      <c r="AK19" s="151">
        <f>GlobBerMedDisc!AM3</f>
        <v>0</v>
      </c>
    </row>
    <row r="20" spans="1:37" x14ac:dyDescent="0.2">
      <c r="A20" s="152" t="str">
        <f t="shared" si="0"/>
        <v>MedDisc.03</v>
      </c>
      <c r="B20" s="704" t="str">
        <f t="shared" si="2"/>
        <v/>
      </c>
      <c r="C20" s="704" t="str">
        <f t="shared" si="1"/>
        <v>MedDisc.03**</v>
      </c>
      <c r="D20" s="152" t="s">
        <v>5113</v>
      </c>
      <c r="E20" s="157" t="s">
        <v>333</v>
      </c>
      <c r="F20" s="152" t="s">
        <v>5141</v>
      </c>
      <c r="G20" s="152">
        <f>GlobBerMedDisc!B4</f>
        <v>0</v>
      </c>
      <c r="H20" s="152" t="s">
        <v>352</v>
      </c>
      <c r="I20" s="152">
        <f>GlobBerMedDisc!D4</f>
        <v>0</v>
      </c>
      <c r="J20" s="152" t="s">
        <v>3424</v>
      </c>
      <c r="K20" s="152">
        <f>GlobBerMedDisc!C4</f>
        <v>0</v>
      </c>
      <c r="L20" s="152" t="s">
        <v>153</v>
      </c>
      <c r="M20" s="152" t="str">
        <f>GlobBerMedDisc!AK4&amp;" "&amp;GlobBerMedDisc!AL4</f>
        <v xml:space="preserve">0 </v>
      </c>
      <c r="N20" s="152" t="s">
        <v>154</v>
      </c>
      <c r="O20" s="152" t="str">
        <f>GlobBerMedDisc!X4</f>
        <v/>
      </c>
      <c r="P20" s="152" t="s">
        <v>4083</v>
      </c>
      <c r="Q20" s="152" t="str">
        <f>GlobBerMedDisc!Y4</f>
        <v/>
      </c>
      <c r="R20" s="152" t="s">
        <v>343</v>
      </c>
      <c r="S20" s="152" t="str">
        <f>GlobBerMedDisc!Z4</f>
        <v/>
      </c>
      <c r="T20" s="152" t="s">
        <v>860</v>
      </c>
      <c r="U20" s="152" t="str">
        <f>GlobBerMedDisc!AO4</f>
        <v/>
      </c>
      <c r="V20" s="152" t="s">
        <v>5142</v>
      </c>
      <c r="W20" s="152" t="str">
        <f>GlobBerMedDisc!AA4</f>
        <v/>
      </c>
      <c r="X20" s="152" t="s">
        <v>5143</v>
      </c>
      <c r="Y20" s="152">
        <f>GlobBerMedDisc!AB4</f>
        <v>0</v>
      </c>
      <c r="Z20" s="152" t="s">
        <v>5144</v>
      </c>
      <c r="AA20" s="152" t="str">
        <f>GlobBerMedDisc!AC4</f>
        <v/>
      </c>
      <c r="AB20" s="152" t="s">
        <v>3288</v>
      </c>
      <c r="AC20" s="152">
        <f>GlobBerMedDisc!AI4</f>
        <v>0</v>
      </c>
      <c r="AD20" s="152" t="s">
        <v>344</v>
      </c>
      <c r="AE20" s="152">
        <f>GlobBerMedDisc!AD4</f>
        <v>0</v>
      </c>
      <c r="AF20" s="152" t="s">
        <v>863</v>
      </c>
      <c r="AG20" s="152">
        <f>GlobBerMedDisc!AJ4</f>
        <v>0</v>
      </c>
      <c r="AH20" s="152" t="s">
        <v>861</v>
      </c>
      <c r="AI20" s="152">
        <f>GlobBerMedDisc!V4</f>
        <v>0</v>
      </c>
      <c r="AJ20" s="152" t="s">
        <v>865</v>
      </c>
      <c r="AK20" s="151">
        <f>GlobBerMedDisc!AM4</f>
        <v>0</v>
      </c>
    </row>
    <row r="21" spans="1:37" x14ac:dyDescent="0.2">
      <c r="A21" s="152" t="str">
        <f t="shared" si="0"/>
        <v>MedDisc.04</v>
      </c>
      <c r="B21" s="704" t="str">
        <f t="shared" si="2"/>
        <v/>
      </c>
      <c r="C21" s="704" t="str">
        <f t="shared" si="1"/>
        <v>MedDisc.04**</v>
      </c>
      <c r="D21" s="152" t="s">
        <v>5113</v>
      </c>
      <c r="E21" s="157" t="s">
        <v>334</v>
      </c>
      <c r="F21" s="152" t="s">
        <v>5141</v>
      </c>
      <c r="G21" s="152">
        <f>GlobBerMedDisc!B5</f>
        <v>0</v>
      </c>
      <c r="H21" s="152" t="s">
        <v>352</v>
      </c>
      <c r="I21" s="152">
        <f>GlobBerMedDisc!D5</f>
        <v>0</v>
      </c>
      <c r="J21" s="152" t="s">
        <v>3424</v>
      </c>
      <c r="K21" s="152">
        <f>GlobBerMedDisc!C5</f>
        <v>0</v>
      </c>
      <c r="L21" s="152" t="s">
        <v>153</v>
      </c>
      <c r="M21" s="152" t="str">
        <f>GlobBerMedDisc!AK5&amp;" "&amp;GlobBerMedDisc!AL5</f>
        <v xml:space="preserve">0 </v>
      </c>
      <c r="N21" s="152" t="s">
        <v>154</v>
      </c>
      <c r="O21" s="152" t="str">
        <f>GlobBerMedDisc!X5</f>
        <v/>
      </c>
      <c r="P21" s="152" t="s">
        <v>4083</v>
      </c>
      <c r="Q21" s="152" t="str">
        <f>GlobBerMedDisc!Y5</f>
        <v/>
      </c>
      <c r="R21" s="152" t="s">
        <v>343</v>
      </c>
      <c r="S21" s="152" t="str">
        <f>GlobBerMedDisc!Z5</f>
        <v/>
      </c>
      <c r="T21" s="152" t="s">
        <v>860</v>
      </c>
      <c r="U21" s="152" t="str">
        <f>GlobBerMedDisc!AO5</f>
        <v/>
      </c>
      <c r="V21" s="152" t="s">
        <v>5142</v>
      </c>
      <c r="W21" s="152" t="str">
        <f>GlobBerMedDisc!AA5</f>
        <v/>
      </c>
      <c r="X21" s="152" t="s">
        <v>5143</v>
      </c>
      <c r="Y21" s="152">
        <f>GlobBerMedDisc!AB5</f>
        <v>0</v>
      </c>
      <c r="Z21" s="152" t="s">
        <v>5144</v>
      </c>
      <c r="AA21" s="152" t="str">
        <f>GlobBerMedDisc!AC5</f>
        <v/>
      </c>
      <c r="AB21" s="152" t="s">
        <v>3288</v>
      </c>
      <c r="AC21" s="152">
        <f>GlobBerMedDisc!AI5</f>
        <v>0</v>
      </c>
      <c r="AD21" s="152" t="s">
        <v>344</v>
      </c>
      <c r="AE21" s="152">
        <f>GlobBerMedDisc!AD5</f>
        <v>0</v>
      </c>
      <c r="AF21" s="152" t="s">
        <v>863</v>
      </c>
      <c r="AG21" s="152">
        <f>GlobBerMedDisc!AJ5</f>
        <v>0</v>
      </c>
      <c r="AH21" s="152" t="s">
        <v>861</v>
      </c>
      <c r="AI21" s="152">
        <f>GlobBerMedDisc!V5</f>
        <v>0</v>
      </c>
      <c r="AJ21" s="152" t="s">
        <v>865</v>
      </c>
      <c r="AK21" s="151">
        <f>GlobBerMedDisc!AM5</f>
        <v>0</v>
      </c>
    </row>
    <row r="22" spans="1:37" x14ac:dyDescent="0.2">
      <c r="A22" s="152" t="str">
        <f t="shared" si="0"/>
        <v>MedDisc.05</v>
      </c>
      <c r="B22" s="704" t="str">
        <f t="shared" si="2"/>
        <v/>
      </c>
      <c r="C22" s="704" t="str">
        <f t="shared" si="1"/>
        <v>MedDisc.05**</v>
      </c>
      <c r="D22" s="152" t="s">
        <v>5113</v>
      </c>
      <c r="E22" s="157" t="s">
        <v>335</v>
      </c>
      <c r="F22" s="152" t="s">
        <v>5141</v>
      </c>
      <c r="G22" s="152">
        <f>GlobBerMedDisc!B6</f>
        <v>0</v>
      </c>
      <c r="H22" s="152" t="s">
        <v>352</v>
      </c>
      <c r="I22" s="152">
        <f>GlobBerMedDisc!D6</f>
        <v>0</v>
      </c>
      <c r="J22" s="152" t="s">
        <v>3424</v>
      </c>
      <c r="K22" s="152">
        <f>GlobBerMedDisc!C6</f>
        <v>0</v>
      </c>
      <c r="L22" s="152" t="s">
        <v>153</v>
      </c>
      <c r="M22" s="152" t="str">
        <f>GlobBerMedDisc!AK6&amp;" "&amp;GlobBerMedDisc!AL6</f>
        <v xml:space="preserve">0 </v>
      </c>
      <c r="N22" s="152" t="s">
        <v>154</v>
      </c>
      <c r="O22" s="152" t="str">
        <f>GlobBerMedDisc!X6</f>
        <v/>
      </c>
      <c r="P22" s="152" t="s">
        <v>4083</v>
      </c>
      <c r="Q22" s="152" t="str">
        <f>GlobBerMedDisc!Y6</f>
        <v/>
      </c>
      <c r="R22" s="152" t="s">
        <v>343</v>
      </c>
      <c r="S22" s="152" t="str">
        <f>GlobBerMedDisc!Z6</f>
        <v/>
      </c>
      <c r="T22" s="152" t="s">
        <v>860</v>
      </c>
      <c r="U22" s="152" t="str">
        <f>GlobBerMedDisc!AO6</f>
        <v/>
      </c>
      <c r="V22" s="152" t="s">
        <v>5142</v>
      </c>
      <c r="W22" s="152" t="str">
        <f>GlobBerMedDisc!AA6</f>
        <v/>
      </c>
      <c r="X22" s="152" t="s">
        <v>5143</v>
      </c>
      <c r="Y22" s="152">
        <f>GlobBerMedDisc!AB6</f>
        <v>0</v>
      </c>
      <c r="Z22" s="152" t="s">
        <v>5144</v>
      </c>
      <c r="AA22" s="152" t="str">
        <f>GlobBerMedDisc!AC6</f>
        <v/>
      </c>
      <c r="AB22" s="152" t="s">
        <v>3288</v>
      </c>
      <c r="AC22" s="152">
        <f>GlobBerMedDisc!AI6</f>
        <v>0</v>
      </c>
      <c r="AD22" s="152" t="s">
        <v>344</v>
      </c>
      <c r="AE22" s="152">
        <f>GlobBerMedDisc!AD6</f>
        <v>0</v>
      </c>
      <c r="AF22" s="152" t="s">
        <v>863</v>
      </c>
      <c r="AG22" s="152">
        <f>GlobBerMedDisc!AJ6</f>
        <v>0</v>
      </c>
      <c r="AH22" s="152" t="s">
        <v>861</v>
      </c>
      <c r="AI22" s="152">
        <f>GlobBerMedDisc!V6</f>
        <v>0</v>
      </c>
      <c r="AJ22" s="152" t="s">
        <v>865</v>
      </c>
      <c r="AK22" s="151">
        <f>GlobBerMedDisc!AM6</f>
        <v>0</v>
      </c>
    </row>
    <row r="23" spans="1:37" x14ac:dyDescent="0.2">
      <c r="A23" s="152" t="str">
        <f t="shared" si="0"/>
        <v>MedDisc.06</v>
      </c>
      <c r="B23" s="704" t="str">
        <f t="shared" si="2"/>
        <v/>
      </c>
      <c r="C23" s="704" t="str">
        <f t="shared" si="1"/>
        <v>MedDisc.06**</v>
      </c>
      <c r="D23" s="152" t="s">
        <v>5113</v>
      </c>
      <c r="E23" s="157" t="s">
        <v>336</v>
      </c>
      <c r="F23" s="152" t="s">
        <v>5141</v>
      </c>
      <c r="G23" s="152">
        <f>GlobBerMedDisc!B7</f>
        <v>0</v>
      </c>
      <c r="H23" s="152" t="s">
        <v>352</v>
      </c>
      <c r="I23" s="152">
        <f>GlobBerMedDisc!D7</f>
        <v>0</v>
      </c>
      <c r="J23" s="152" t="s">
        <v>3424</v>
      </c>
      <c r="K23" s="152">
        <f>GlobBerMedDisc!C7</f>
        <v>0</v>
      </c>
      <c r="L23" s="152" t="s">
        <v>153</v>
      </c>
      <c r="M23" s="152" t="str">
        <f>GlobBerMedDisc!AK7&amp;" "&amp;GlobBerMedDisc!AL7</f>
        <v xml:space="preserve">0 </v>
      </c>
      <c r="N23" s="152" t="s">
        <v>154</v>
      </c>
      <c r="O23" s="152" t="str">
        <f>GlobBerMedDisc!X7</f>
        <v/>
      </c>
      <c r="P23" s="152" t="s">
        <v>4083</v>
      </c>
      <c r="Q23" s="152" t="str">
        <f>GlobBerMedDisc!Y7</f>
        <v/>
      </c>
      <c r="R23" s="152" t="s">
        <v>343</v>
      </c>
      <c r="S23" s="152" t="str">
        <f>GlobBerMedDisc!Z7</f>
        <v/>
      </c>
      <c r="T23" s="152" t="s">
        <v>860</v>
      </c>
      <c r="U23" s="152" t="str">
        <f>GlobBerMedDisc!AO7</f>
        <v/>
      </c>
      <c r="V23" s="152" t="s">
        <v>5142</v>
      </c>
      <c r="W23" s="152" t="str">
        <f>GlobBerMedDisc!AA7</f>
        <v/>
      </c>
      <c r="X23" s="152" t="s">
        <v>5143</v>
      </c>
      <c r="Y23" s="152">
        <f>GlobBerMedDisc!AB7</f>
        <v>0</v>
      </c>
      <c r="Z23" s="152" t="s">
        <v>5144</v>
      </c>
      <c r="AA23" s="152" t="str">
        <f>GlobBerMedDisc!AC7</f>
        <v/>
      </c>
      <c r="AB23" s="152" t="s">
        <v>3288</v>
      </c>
      <c r="AC23" s="152">
        <f>GlobBerMedDisc!AI7</f>
        <v>0</v>
      </c>
      <c r="AD23" s="152" t="s">
        <v>344</v>
      </c>
      <c r="AE23" s="152">
        <f>GlobBerMedDisc!AD7</f>
        <v>0</v>
      </c>
      <c r="AF23" s="152" t="s">
        <v>863</v>
      </c>
      <c r="AG23" s="152">
        <f>GlobBerMedDisc!AJ7</f>
        <v>0</v>
      </c>
      <c r="AH23" s="152" t="s">
        <v>861</v>
      </c>
      <c r="AI23" s="152">
        <f>GlobBerMedDisc!V7</f>
        <v>0</v>
      </c>
      <c r="AJ23" s="152" t="s">
        <v>865</v>
      </c>
      <c r="AK23" s="151">
        <f>GlobBerMedDisc!AM7</f>
        <v>0</v>
      </c>
    </row>
    <row r="24" spans="1:37" x14ac:dyDescent="0.2">
      <c r="A24" s="152" t="str">
        <f t="shared" si="0"/>
        <v>MedDisc.07</v>
      </c>
      <c r="B24" s="704" t="str">
        <f t="shared" si="2"/>
        <v/>
      </c>
      <c r="C24" s="704" t="str">
        <f t="shared" si="1"/>
        <v>MedDisc.07**</v>
      </c>
      <c r="D24" s="152" t="s">
        <v>5113</v>
      </c>
      <c r="E24" s="157" t="s">
        <v>337</v>
      </c>
      <c r="F24" s="152" t="s">
        <v>5141</v>
      </c>
      <c r="G24" s="152">
        <f>GlobBerMedDisc!B8</f>
        <v>0</v>
      </c>
      <c r="H24" s="152" t="s">
        <v>352</v>
      </c>
      <c r="I24" s="152">
        <f>GlobBerMedDisc!D8</f>
        <v>0</v>
      </c>
      <c r="J24" s="152" t="s">
        <v>3424</v>
      </c>
      <c r="K24" s="152">
        <f>GlobBerMedDisc!C8</f>
        <v>0</v>
      </c>
      <c r="L24" s="152" t="s">
        <v>153</v>
      </c>
      <c r="M24" s="152" t="str">
        <f>GlobBerMedDisc!AK8&amp;" "&amp;GlobBerMedDisc!AL8</f>
        <v xml:space="preserve">0 </v>
      </c>
      <c r="N24" s="152" t="s">
        <v>154</v>
      </c>
      <c r="O24" s="152" t="str">
        <f>GlobBerMedDisc!X8</f>
        <v/>
      </c>
      <c r="P24" s="152" t="s">
        <v>4083</v>
      </c>
      <c r="Q24" s="152" t="str">
        <f>GlobBerMedDisc!Y8</f>
        <v/>
      </c>
      <c r="R24" s="152" t="s">
        <v>343</v>
      </c>
      <c r="S24" s="152" t="str">
        <f>GlobBerMedDisc!Z8</f>
        <v/>
      </c>
      <c r="T24" s="152" t="s">
        <v>860</v>
      </c>
      <c r="U24" s="152" t="str">
        <f>GlobBerMedDisc!AO8</f>
        <v/>
      </c>
      <c r="V24" s="152" t="s">
        <v>5142</v>
      </c>
      <c r="W24" s="152" t="str">
        <f>GlobBerMedDisc!AA8</f>
        <v/>
      </c>
      <c r="X24" s="152" t="s">
        <v>5143</v>
      </c>
      <c r="Y24" s="152">
        <f>GlobBerMedDisc!AB8</f>
        <v>0</v>
      </c>
      <c r="Z24" s="152" t="s">
        <v>5144</v>
      </c>
      <c r="AA24" s="152" t="str">
        <f>GlobBerMedDisc!AC8</f>
        <v/>
      </c>
      <c r="AB24" s="152" t="s">
        <v>3288</v>
      </c>
      <c r="AC24" s="152">
        <f>GlobBerMedDisc!AI8</f>
        <v>0</v>
      </c>
      <c r="AD24" s="152" t="s">
        <v>344</v>
      </c>
      <c r="AE24" s="152">
        <f>GlobBerMedDisc!AD8</f>
        <v>0</v>
      </c>
      <c r="AF24" s="152" t="s">
        <v>863</v>
      </c>
      <c r="AG24" s="152">
        <f>GlobBerMedDisc!AJ8</f>
        <v>0</v>
      </c>
      <c r="AH24" s="152" t="s">
        <v>861</v>
      </c>
      <c r="AI24" s="152">
        <f>GlobBerMedDisc!V8</f>
        <v>0</v>
      </c>
      <c r="AJ24" s="152" t="s">
        <v>865</v>
      </c>
      <c r="AK24" s="151">
        <f>GlobBerMedDisc!AM8</f>
        <v>0</v>
      </c>
    </row>
    <row r="25" spans="1:37" x14ac:dyDescent="0.2">
      <c r="A25" s="152" t="str">
        <f t="shared" si="0"/>
        <v>MedDisc.08</v>
      </c>
      <c r="B25" s="704" t="str">
        <f t="shared" si="2"/>
        <v/>
      </c>
      <c r="C25" s="704" t="str">
        <f t="shared" si="1"/>
        <v>MedDisc.08**</v>
      </c>
      <c r="D25" s="152" t="s">
        <v>5113</v>
      </c>
      <c r="E25" s="157" t="s">
        <v>338</v>
      </c>
      <c r="F25" s="152" t="s">
        <v>5141</v>
      </c>
      <c r="G25" s="152">
        <f>GlobBerMedDisc!B9</f>
        <v>0</v>
      </c>
      <c r="H25" s="152" t="s">
        <v>352</v>
      </c>
      <c r="I25" s="152">
        <f>GlobBerMedDisc!D9</f>
        <v>0</v>
      </c>
      <c r="J25" s="152" t="s">
        <v>3424</v>
      </c>
      <c r="K25" s="152">
        <f>GlobBerMedDisc!C9</f>
        <v>0</v>
      </c>
      <c r="L25" s="152" t="s">
        <v>153</v>
      </c>
      <c r="M25" s="152" t="str">
        <f>GlobBerMedDisc!AK9&amp;" "&amp;GlobBerMedDisc!AL9</f>
        <v xml:space="preserve">0 </v>
      </c>
      <c r="N25" s="152" t="s">
        <v>154</v>
      </c>
      <c r="O25" s="152" t="str">
        <f>GlobBerMedDisc!X9</f>
        <v/>
      </c>
      <c r="P25" s="152" t="s">
        <v>4083</v>
      </c>
      <c r="Q25" s="152" t="str">
        <f>GlobBerMedDisc!Y9</f>
        <v/>
      </c>
      <c r="R25" s="152" t="s">
        <v>343</v>
      </c>
      <c r="S25" s="152" t="str">
        <f>GlobBerMedDisc!Z9</f>
        <v/>
      </c>
      <c r="T25" s="152" t="s">
        <v>860</v>
      </c>
      <c r="U25" s="152" t="str">
        <f>GlobBerMedDisc!AO9</f>
        <v/>
      </c>
      <c r="V25" s="152" t="s">
        <v>5142</v>
      </c>
      <c r="W25" s="152" t="str">
        <f>GlobBerMedDisc!AA9</f>
        <v/>
      </c>
      <c r="X25" s="152" t="s">
        <v>5143</v>
      </c>
      <c r="Y25" s="152">
        <f>GlobBerMedDisc!AB9</f>
        <v>0</v>
      </c>
      <c r="Z25" s="152" t="s">
        <v>5144</v>
      </c>
      <c r="AA25" s="152" t="str">
        <f>GlobBerMedDisc!AC9</f>
        <v/>
      </c>
      <c r="AB25" s="152" t="s">
        <v>3288</v>
      </c>
      <c r="AC25" s="152">
        <f>GlobBerMedDisc!AI9</f>
        <v>0</v>
      </c>
      <c r="AD25" s="152" t="s">
        <v>344</v>
      </c>
      <c r="AE25" s="152">
        <f>GlobBerMedDisc!AD9</f>
        <v>0</v>
      </c>
      <c r="AF25" s="152" t="s">
        <v>863</v>
      </c>
      <c r="AG25" s="152">
        <f>GlobBerMedDisc!AJ9</f>
        <v>0</v>
      </c>
      <c r="AH25" s="152" t="s">
        <v>861</v>
      </c>
      <c r="AI25" s="152">
        <f>GlobBerMedDisc!V9</f>
        <v>0</v>
      </c>
      <c r="AJ25" s="152" t="s">
        <v>865</v>
      </c>
      <c r="AK25" s="151">
        <f>GlobBerMedDisc!AM9</f>
        <v>0</v>
      </c>
    </row>
    <row r="26" spans="1:37" x14ac:dyDescent="0.2">
      <c r="A26" s="152" t="str">
        <f t="shared" si="0"/>
        <v>MedDisc.09</v>
      </c>
      <c r="B26" s="704" t="str">
        <f t="shared" si="2"/>
        <v/>
      </c>
      <c r="C26" s="704" t="str">
        <f t="shared" si="1"/>
        <v>MedDisc.09**</v>
      </c>
      <c r="D26" s="152" t="s">
        <v>5113</v>
      </c>
      <c r="E26" s="157" t="s">
        <v>339</v>
      </c>
      <c r="F26" s="152" t="s">
        <v>5141</v>
      </c>
      <c r="G26" s="152">
        <f>GlobBerMedDisc!B10</f>
        <v>0</v>
      </c>
      <c r="H26" s="152" t="s">
        <v>352</v>
      </c>
      <c r="I26" s="152">
        <f>GlobBerMedDisc!D10</f>
        <v>0</v>
      </c>
      <c r="J26" s="152" t="s">
        <v>3424</v>
      </c>
      <c r="K26" s="152">
        <f>GlobBerMedDisc!C10</f>
        <v>0</v>
      </c>
      <c r="L26" s="152" t="s">
        <v>153</v>
      </c>
      <c r="M26" s="152" t="str">
        <f>GlobBerMedDisc!AK10&amp;" "&amp;GlobBerMedDisc!AL10</f>
        <v xml:space="preserve">0 </v>
      </c>
      <c r="N26" s="152" t="s">
        <v>154</v>
      </c>
      <c r="O26" s="152" t="str">
        <f>GlobBerMedDisc!X10</f>
        <v/>
      </c>
      <c r="P26" s="152" t="s">
        <v>4083</v>
      </c>
      <c r="Q26" s="152" t="str">
        <f>GlobBerMedDisc!Y10</f>
        <v/>
      </c>
      <c r="R26" s="152" t="s">
        <v>343</v>
      </c>
      <c r="S26" s="152" t="str">
        <f>GlobBerMedDisc!Z10</f>
        <v/>
      </c>
      <c r="T26" s="152" t="s">
        <v>860</v>
      </c>
      <c r="U26" s="152" t="str">
        <f>GlobBerMedDisc!AO10</f>
        <v/>
      </c>
      <c r="V26" s="152" t="s">
        <v>5142</v>
      </c>
      <c r="W26" s="152" t="str">
        <f>GlobBerMedDisc!AA10</f>
        <v/>
      </c>
      <c r="X26" s="152" t="s">
        <v>5143</v>
      </c>
      <c r="Y26" s="152">
        <f>GlobBerMedDisc!AB10</f>
        <v>0</v>
      </c>
      <c r="Z26" s="152" t="s">
        <v>5144</v>
      </c>
      <c r="AA26" s="152" t="str">
        <f>GlobBerMedDisc!AC10</f>
        <v/>
      </c>
      <c r="AB26" s="152" t="s">
        <v>3288</v>
      </c>
      <c r="AC26" s="152">
        <f>GlobBerMedDisc!AI10</f>
        <v>0</v>
      </c>
      <c r="AD26" s="152" t="s">
        <v>344</v>
      </c>
      <c r="AE26" s="152">
        <f>GlobBerMedDisc!AD10</f>
        <v>0</v>
      </c>
      <c r="AF26" s="152" t="s">
        <v>863</v>
      </c>
      <c r="AG26" s="152">
        <f>GlobBerMedDisc!AJ10</f>
        <v>0</v>
      </c>
      <c r="AH26" s="152" t="s">
        <v>861</v>
      </c>
      <c r="AI26" s="152">
        <f>GlobBerMedDisc!V10</f>
        <v>0</v>
      </c>
      <c r="AJ26" s="152" t="s">
        <v>865</v>
      </c>
      <c r="AK26" s="151">
        <f>GlobBerMedDisc!AM10</f>
        <v>0</v>
      </c>
    </row>
    <row r="27" spans="1:37" x14ac:dyDescent="0.2">
      <c r="A27" s="152" t="str">
        <f t="shared" si="0"/>
        <v>MedDisc.10</v>
      </c>
      <c r="B27" s="704" t="str">
        <f t="shared" si="2"/>
        <v/>
      </c>
      <c r="C27" s="704" t="str">
        <f t="shared" si="1"/>
        <v>MedDisc.10**</v>
      </c>
      <c r="D27" s="152" t="s">
        <v>5113</v>
      </c>
      <c r="E27" s="157" t="s">
        <v>483</v>
      </c>
      <c r="F27" s="152" t="s">
        <v>5141</v>
      </c>
      <c r="G27" s="152">
        <f>GlobBerMedDisc!B11</f>
        <v>0</v>
      </c>
      <c r="H27" s="152" t="s">
        <v>352</v>
      </c>
      <c r="I27" s="152">
        <f>GlobBerMedDisc!D11</f>
        <v>0</v>
      </c>
      <c r="J27" s="152" t="s">
        <v>3424</v>
      </c>
      <c r="K27" s="152">
        <f>GlobBerMedDisc!C11</f>
        <v>0</v>
      </c>
      <c r="L27" s="152" t="s">
        <v>153</v>
      </c>
      <c r="M27" s="152" t="str">
        <f>GlobBerMedDisc!AK11&amp;" "&amp;GlobBerMedDisc!AL11</f>
        <v xml:space="preserve">0 </v>
      </c>
      <c r="N27" s="152" t="s">
        <v>154</v>
      </c>
      <c r="O27" s="152" t="str">
        <f>GlobBerMedDisc!X11</f>
        <v/>
      </c>
      <c r="P27" s="152" t="s">
        <v>4083</v>
      </c>
      <c r="Q27" s="152" t="str">
        <f>GlobBerMedDisc!Y11</f>
        <v/>
      </c>
      <c r="R27" s="152" t="s">
        <v>343</v>
      </c>
      <c r="S27" s="152" t="str">
        <f>GlobBerMedDisc!Z11</f>
        <v/>
      </c>
      <c r="T27" s="152" t="s">
        <v>860</v>
      </c>
      <c r="U27" s="152" t="str">
        <f>GlobBerMedDisc!AO11</f>
        <v/>
      </c>
      <c r="V27" s="152" t="s">
        <v>5142</v>
      </c>
      <c r="W27" s="152" t="str">
        <f>GlobBerMedDisc!AA11</f>
        <v/>
      </c>
      <c r="X27" s="152" t="s">
        <v>5143</v>
      </c>
      <c r="Y27" s="152">
        <f>GlobBerMedDisc!AB11</f>
        <v>0</v>
      </c>
      <c r="Z27" s="152" t="s">
        <v>5144</v>
      </c>
      <c r="AA27" s="152" t="str">
        <f>GlobBerMedDisc!AC11</f>
        <v/>
      </c>
      <c r="AB27" s="152" t="s">
        <v>3288</v>
      </c>
      <c r="AC27" s="152">
        <f>GlobBerMedDisc!AI11</f>
        <v>0</v>
      </c>
      <c r="AD27" s="152" t="s">
        <v>344</v>
      </c>
      <c r="AE27" s="152">
        <f>GlobBerMedDisc!AD11</f>
        <v>0</v>
      </c>
      <c r="AF27" s="152" t="s">
        <v>863</v>
      </c>
      <c r="AG27" s="152">
        <f>GlobBerMedDisc!AJ11</f>
        <v>0</v>
      </c>
      <c r="AH27" s="152" t="s">
        <v>861</v>
      </c>
      <c r="AI27" s="152">
        <f>GlobBerMedDisc!V11</f>
        <v>0</v>
      </c>
      <c r="AJ27" s="152" t="s">
        <v>865</v>
      </c>
      <c r="AK27" s="151">
        <f>GlobBerMedDisc!AM11</f>
        <v>0</v>
      </c>
    </row>
    <row r="28" spans="1:37" x14ac:dyDescent="0.2">
      <c r="A28" s="152" t="str">
        <f t="shared" si="0"/>
        <v>MedDisc.11</v>
      </c>
      <c r="B28" s="704" t="str">
        <f t="shared" si="2"/>
        <v/>
      </c>
      <c r="C28" s="704" t="str">
        <f t="shared" si="1"/>
        <v>MedDisc.11**</v>
      </c>
      <c r="D28" s="152" t="s">
        <v>5113</v>
      </c>
      <c r="E28" s="157" t="s">
        <v>484</v>
      </c>
      <c r="F28" s="152" t="s">
        <v>5141</v>
      </c>
      <c r="G28" s="152">
        <f>GlobBerMedDisc!B12</f>
        <v>0</v>
      </c>
      <c r="H28" s="152" t="s">
        <v>352</v>
      </c>
      <c r="I28" s="152">
        <f>GlobBerMedDisc!D12</f>
        <v>0</v>
      </c>
      <c r="J28" s="152" t="s">
        <v>3424</v>
      </c>
      <c r="K28" s="152">
        <f>GlobBerMedDisc!C12</f>
        <v>0</v>
      </c>
      <c r="L28" s="152" t="s">
        <v>153</v>
      </c>
      <c r="M28" s="152" t="str">
        <f>GlobBerMedDisc!AK12&amp;" "&amp;GlobBerMedDisc!AL12</f>
        <v xml:space="preserve">0 </v>
      </c>
      <c r="N28" s="152" t="s">
        <v>154</v>
      </c>
      <c r="O28" s="152" t="str">
        <f>GlobBerMedDisc!X12</f>
        <v/>
      </c>
      <c r="P28" s="152" t="s">
        <v>4083</v>
      </c>
      <c r="Q28" s="152" t="str">
        <f>GlobBerMedDisc!Y12</f>
        <v/>
      </c>
      <c r="R28" s="152" t="s">
        <v>343</v>
      </c>
      <c r="S28" s="152" t="str">
        <f>GlobBerMedDisc!Z12</f>
        <v/>
      </c>
      <c r="T28" s="152" t="s">
        <v>860</v>
      </c>
      <c r="U28" s="152" t="str">
        <f>GlobBerMedDisc!AO12</f>
        <v/>
      </c>
      <c r="V28" s="152" t="s">
        <v>5142</v>
      </c>
      <c r="W28" s="152" t="str">
        <f>GlobBerMedDisc!AA12</f>
        <v/>
      </c>
      <c r="X28" s="152" t="s">
        <v>5143</v>
      </c>
      <c r="Y28" s="152">
        <f>GlobBerMedDisc!AB12</f>
        <v>0</v>
      </c>
      <c r="Z28" s="152" t="s">
        <v>5144</v>
      </c>
      <c r="AA28" s="152" t="str">
        <f>GlobBerMedDisc!AC12</f>
        <v/>
      </c>
      <c r="AB28" s="152" t="s">
        <v>3288</v>
      </c>
      <c r="AC28" s="152">
        <f>GlobBerMedDisc!AI12</f>
        <v>0</v>
      </c>
      <c r="AD28" s="152" t="s">
        <v>344</v>
      </c>
      <c r="AE28" s="152">
        <f>GlobBerMedDisc!AD12</f>
        <v>0</v>
      </c>
      <c r="AF28" s="152" t="s">
        <v>863</v>
      </c>
      <c r="AG28" s="152">
        <f>GlobBerMedDisc!AJ12</f>
        <v>0</v>
      </c>
      <c r="AH28" s="152" t="s">
        <v>861</v>
      </c>
      <c r="AI28" s="152">
        <f>GlobBerMedDisc!V12</f>
        <v>0</v>
      </c>
      <c r="AJ28" s="152" t="s">
        <v>865</v>
      </c>
      <c r="AK28" s="151">
        <f>GlobBerMedDisc!AM12</f>
        <v>0</v>
      </c>
    </row>
    <row r="29" spans="1:37" x14ac:dyDescent="0.2">
      <c r="A29" s="152" t="str">
        <f t="shared" si="0"/>
        <v>MedDisc.12</v>
      </c>
      <c r="B29" s="704" t="str">
        <f t="shared" si="2"/>
        <v/>
      </c>
      <c r="C29" s="704" t="str">
        <f t="shared" si="1"/>
        <v>MedDisc.12**</v>
      </c>
      <c r="D29" s="152" t="s">
        <v>5113</v>
      </c>
      <c r="E29" s="157" t="s">
        <v>485</v>
      </c>
      <c r="F29" s="152" t="s">
        <v>5141</v>
      </c>
      <c r="G29" s="152">
        <f>GlobBerMedDisc!B13</f>
        <v>0</v>
      </c>
      <c r="H29" s="152" t="s">
        <v>352</v>
      </c>
      <c r="I29" s="152">
        <f>GlobBerMedDisc!D13</f>
        <v>0</v>
      </c>
      <c r="J29" s="152" t="s">
        <v>3424</v>
      </c>
      <c r="K29" s="152">
        <f>GlobBerMedDisc!C13</f>
        <v>0</v>
      </c>
      <c r="L29" s="152" t="s">
        <v>153</v>
      </c>
      <c r="M29" s="152" t="str">
        <f>GlobBerMedDisc!AK13&amp;" "&amp;GlobBerMedDisc!AL13</f>
        <v xml:space="preserve">0 </v>
      </c>
      <c r="N29" s="152" t="s">
        <v>154</v>
      </c>
      <c r="O29" s="152" t="str">
        <f>GlobBerMedDisc!X13</f>
        <v/>
      </c>
      <c r="P29" s="152" t="s">
        <v>4083</v>
      </c>
      <c r="Q29" s="152" t="str">
        <f>GlobBerMedDisc!Y13</f>
        <v/>
      </c>
      <c r="R29" s="152" t="s">
        <v>343</v>
      </c>
      <c r="S29" s="152" t="str">
        <f>GlobBerMedDisc!Z13</f>
        <v/>
      </c>
      <c r="T29" s="152" t="s">
        <v>860</v>
      </c>
      <c r="U29" s="152" t="str">
        <f>GlobBerMedDisc!AO13</f>
        <v/>
      </c>
      <c r="V29" s="152" t="s">
        <v>5142</v>
      </c>
      <c r="W29" s="152" t="str">
        <f>GlobBerMedDisc!AA13</f>
        <v/>
      </c>
      <c r="X29" s="152" t="s">
        <v>5143</v>
      </c>
      <c r="Y29" s="152">
        <f>GlobBerMedDisc!AB13</f>
        <v>0</v>
      </c>
      <c r="Z29" s="152" t="s">
        <v>5144</v>
      </c>
      <c r="AA29" s="152" t="str">
        <f>GlobBerMedDisc!AC13</f>
        <v/>
      </c>
      <c r="AB29" s="152" t="s">
        <v>3288</v>
      </c>
      <c r="AC29" s="152">
        <f>GlobBerMedDisc!AI13</f>
        <v>0</v>
      </c>
      <c r="AD29" s="152" t="s">
        <v>344</v>
      </c>
      <c r="AE29" s="152">
        <f>GlobBerMedDisc!AD13</f>
        <v>0</v>
      </c>
      <c r="AF29" s="152" t="s">
        <v>863</v>
      </c>
      <c r="AG29" s="152">
        <f>GlobBerMedDisc!AJ13</f>
        <v>0</v>
      </c>
      <c r="AH29" s="152" t="s">
        <v>861</v>
      </c>
      <c r="AI29" s="152">
        <f>GlobBerMedDisc!V13</f>
        <v>0</v>
      </c>
      <c r="AJ29" s="152" t="s">
        <v>865</v>
      </c>
      <c r="AK29" s="151">
        <f>GlobBerMedDisc!AM13</f>
        <v>0</v>
      </c>
    </row>
    <row r="30" spans="1:37" x14ac:dyDescent="0.2">
      <c r="A30" s="152" t="str">
        <f t="shared" si="0"/>
        <v>MedDisc.13</v>
      </c>
      <c r="B30" s="704" t="str">
        <f t="shared" si="2"/>
        <v/>
      </c>
      <c r="C30" s="704" t="str">
        <f t="shared" si="1"/>
        <v>MedDisc.13**</v>
      </c>
      <c r="D30" s="152" t="s">
        <v>5113</v>
      </c>
      <c r="E30" s="157" t="s">
        <v>579</v>
      </c>
      <c r="F30" s="152" t="s">
        <v>5141</v>
      </c>
      <c r="G30" s="152">
        <f>GlobBerMedDisc!B14</f>
        <v>0</v>
      </c>
      <c r="H30" s="152" t="s">
        <v>352</v>
      </c>
      <c r="I30" s="152">
        <f>GlobBerMedDisc!D14</f>
        <v>0</v>
      </c>
      <c r="J30" s="152" t="s">
        <v>3424</v>
      </c>
      <c r="K30" s="152">
        <f>GlobBerMedDisc!C14</f>
        <v>0</v>
      </c>
      <c r="L30" s="152" t="s">
        <v>153</v>
      </c>
      <c r="M30" s="152" t="str">
        <f>GlobBerMedDisc!AK14&amp;" "&amp;GlobBerMedDisc!AL14</f>
        <v xml:space="preserve">0 </v>
      </c>
      <c r="N30" s="152" t="s">
        <v>154</v>
      </c>
      <c r="O30" s="152" t="str">
        <f>GlobBerMedDisc!X14</f>
        <v/>
      </c>
      <c r="P30" s="152" t="s">
        <v>4083</v>
      </c>
      <c r="Q30" s="152" t="str">
        <f>GlobBerMedDisc!Y14</f>
        <v/>
      </c>
      <c r="R30" s="152" t="s">
        <v>343</v>
      </c>
      <c r="S30" s="152" t="str">
        <f>GlobBerMedDisc!Z14</f>
        <v/>
      </c>
      <c r="T30" s="152" t="s">
        <v>860</v>
      </c>
      <c r="U30" s="152" t="str">
        <f>GlobBerMedDisc!AO14</f>
        <v/>
      </c>
      <c r="V30" s="152" t="s">
        <v>5142</v>
      </c>
      <c r="W30" s="152" t="str">
        <f>GlobBerMedDisc!AA14</f>
        <v/>
      </c>
      <c r="X30" s="152" t="s">
        <v>5143</v>
      </c>
      <c r="Y30" s="152">
        <f>GlobBerMedDisc!AB14</f>
        <v>0</v>
      </c>
      <c r="Z30" s="152" t="s">
        <v>5144</v>
      </c>
      <c r="AA30" s="152" t="str">
        <f>GlobBerMedDisc!AC14</f>
        <v/>
      </c>
      <c r="AB30" s="152" t="s">
        <v>3288</v>
      </c>
      <c r="AC30" s="152">
        <f>GlobBerMedDisc!AI14</f>
        <v>0</v>
      </c>
      <c r="AD30" s="152" t="s">
        <v>344</v>
      </c>
      <c r="AE30" s="152">
        <f>GlobBerMedDisc!AD14</f>
        <v>0</v>
      </c>
      <c r="AF30" s="152" t="s">
        <v>863</v>
      </c>
      <c r="AG30" s="152">
        <f>GlobBerMedDisc!AJ14</f>
        <v>0</v>
      </c>
      <c r="AH30" s="152" t="s">
        <v>861</v>
      </c>
      <c r="AI30" s="152">
        <f>GlobBerMedDisc!V14</f>
        <v>0</v>
      </c>
      <c r="AJ30" s="152" t="s">
        <v>865</v>
      </c>
      <c r="AK30" s="151">
        <f>GlobBerMedDisc!AM14</f>
        <v>0</v>
      </c>
    </row>
    <row r="31" spans="1:37" x14ac:dyDescent="0.2">
      <c r="A31" s="152" t="str">
        <f t="shared" si="0"/>
        <v>MedDisc.14</v>
      </c>
      <c r="B31" s="704" t="str">
        <f t="shared" si="2"/>
        <v/>
      </c>
      <c r="C31" s="704" t="str">
        <f t="shared" si="1"/>
        <v>MedDisc.14**</v>
      </c>
      <c r="D31" s="152" t="s">
        <v>5113</v>
      </c>
      <c r="E31" s="157" t="s">
        <v>580</v>
      </c>
      <c r="F31" s="152" t="s">
        <v>5141</v>
      </c>
      <c r="G31" s="152">
        <f>GlobBerMedDisc!B15</f>
        <v>0</v>
      </c>
      <c r="H31" s="152" t="s">
        <v>352</v>
      </c>
      <c r="I31" s="152">
        <f>GlobBerMedDisc!D15</f>
        <v>0</v>
      </c>
      <c r="J31" s="152" t="s">
        <v>3424</v>
      </c>
      <c r="K31" s="152">
        <f>GlobBerMedDisc!C15</f>
        <v>0</v>
      </c>
      <c r="L31" s="152" t="s">
        <v>153</v>
      </c>
      <c r="M31" s="152" t="str">
        <f>GlobBerMedDisc!AK15&amp;" "&amp;GlobBerMedDisc!AL15</f>
        <v xml:space="preserve">0 </v>
      </c>
      <c r="N31" s="152" t="s">
        <v>154</v>
      </c>
      <c r="O31" s="152" t="str">
        <f>GlobBerMedDisc!X15</f>
        <v/>
      </c>
      <c r="P31" s="152" t="s">
        <v>4083</v>
      </c>
      <c r="Q31" s="152" t="str">
        <f>GlobBerMedDisc!Y15</f>
        <v/>
      </c>
      <c r="R31" s="152" t="s">
        <v>343</v>
      </c>
      <c r="S31" s="152" t="str">
        <f>GlobBerMedDisc!Z15</f>
        <v/>
      </c>
      <c r="T31" s="152" t="s">
        <v>860</v>
      </c>
      <c r="U31" s="152" t="str">
        <f>GlobBerMedDisc!AO15</f>
        <v/>
      </c>
      <c r="V31" s="152" t="s">
        <v>5142</v>
      </c>
      <c r="W31" s="152" t="str">
        <f>GlobBerMedDisc!AA15</f>
        <v/>
      </c>
      <c r="X31" s="152" t="s">
        <v>5143</v>
      </c>
      <c r="Y31" s="152">
        <f>GlobBerMedDisc!AB15</f>
        <v>0</v>
      </c>
      <c r="Z31" s="152" t="s">
        <v>5144</v>
      </c>
      <c r="AA31" s="152" t="str">
        <f>GlobBerMedDisc!AC15</f>
        <v/>
      </c>
      <c r="AB31" s="152" t="s">
        <v>3288</v>
      </c>
      <c r="AC31" s="152">
        <f>GlobBerMedDisc!AI15</f>
        <v>0</v>
      </c>
      <c r="AD31" s="152" t="s">
        <v>344</v>
      </c>
      <c r="AE31" s="152">
        <f>GlobBerMedDisc!AD15</f>
        <v>0</v>
      </c>
      <c r="AF31" s="152" t="s">
        <v>863</v>
      </c>
      <c r="AG31" s="152">
        <f>GlobBerMedDisc!AJ15</f>
        <v>0</v>
      </c>
      <c r="AH31" s="152" t="s">
        <v>861</v>
      </c>
      <c r="AI31" s="152">
        <f>GlobBerMedDisc!V15</f>
        <v>0</v>
      </c>
      <c r="AJ31" s="152" t="s">
        <v>865</v>
      </c>
      <c r="AK31" s="151">
        <f>GlobBerMedDisc!AM15</f>
        <v>0</v>
      </c>
    </row>
    <row r="32" spans="1:37" x14ac:dyDescent="0.2">
      <c r="A32" s="152" t="str">
        <f t="shared" si="0"/>
        <v>MedDisc.15</v>
      </c>
      <c r="B32" s="704" t="str">
        <f t="shared" si="2"/>
        <v/>
      </c>
      <c r="C32" s="704" t="str">
        <f t="shared" si="1"/>
        <v>MedDisc.15**</v>
      </c>
      <c r="D32" s="152" t="s">
        <v>5113</v>
      </c>
      <c r="E32" s="157" t="s">
        <v>819</v>
      </c>
      <c r="F32" s="152" t="s">
        <v>5141</v>
      </c>
      <c r="G32" s="152">
        <f>GlobBerMedDisc!B16</f>
        <v>0</v>
      </c>
      <c r="H32" s="152" t="s">
        <v>352</v>
      </c>
      <c r="I32" s="152">
        <f>GlobBerMedDisc!D16</f>
        <v>0</v>
      </c>
      <c r="J32" s="152" t="s">
        <v>3424</v>
      </c>
      <c r="K32" s="152">
        <f>GlobBerMedDisc!C16</f>
        <v>0</v>
      </c>
      <c r="L32" s="152" t="s">
        <v>153</v>
      </c>
      <c r="M32" s="152" t="str">
        <f>GlobBerMedDisc!AK16&amp;" "&amp;GlobBerMedDisc!AL16</f>
        <v xml:space="preserve">0 </v>
      </c>
      <c r="N32" s="152" t="s">
        <v>154</v>
      </c>
      <c r="O32" s="152" t="str">
        <f>GlobBerMedDisc!X16</f>
        <v/>
      </c>
      <c r="P32" s="152" t="s">
        <v>4083</v>
      </c>
      <c r="Q32" s="152" t="str">
        <f>GlobBerMedDisc!Y16</f>
        <v/>
      </c>
      <c r="R32" s="152" t="s">
        <v>343</v>
      </c>
      <c r="S32" s="152" t="str">
        <f>GlobBerMedDisc!Z16</f>
        <v/>
      </c>
      <c r="T32" s="152" t="s">
        <v>860</v>
      </c>
      <c r="U32" s="152" t="str">
        <f>GlobBerMedDisc!AO16</f>
        <v/>
      </c>
      <c r="V32" s="152" t="s">
        <v>5142</v>
      </c>
      <c r="W32" s="152" t="str">
        <f>GlobBerMedDisc!AA16</f>
        <v/>
      </c>
      <c r="X32" s="152" t="s">
        <v>5143</v>
      </c>
      <c r="Y32" s="152">
        <f>GlobBerMedDisc!AB16</f>
        <v>0</v>
      </c>
      <c r="Z32" s="152" t="s">
        <v>5144</v>
      </c>
      <c r="AA32" s="152" t="str">
        <f>GlobBerMedDisc!AC16</f>
        <v/>
      </c>
      <c r="AB32" s="152" t="s">
        <v>3288</v>
      </c>
      <c r="AC32" s="152">
        <f>GlobBerMedDisc!AI16</f>
        <v>0</v>
      </c>
      <c r="AD32" s="152" t="s">
        <v>344</v>
      </c>
      <c r="AE32" s="152">
        <f>GlobBerMedDisc!AD16</f>
        <v>0</v>
      </c>
      <c r="AF32" s="152" t="s">
        <v>863</v>
      </c>
      <c r="AG32" s="152">
        <f>GlobBerMedDisc!AJ16</f>
        <v>0</v>
      </c>
      <c r="AH32" s="152" t="s">
        <v>861</v>
      </c>
      <c r="AI32" s="152">
        <f>GlobBerMedDisc!V16</f>
        <v>0</v>
      </c>
      <c r="AJ32" s="152" t="s">
        <v>865</v>
      </c>
      <c r="AK32" s="151">
        <f>GlobBerMedDisc!AM16</f>
        <v>0</v>
      </c>
    </row>
    <row r="33" spans="1:37" x14ac:dyDescent="0.2">
      <c r="A33" s="152" t="str">
        <f t="shared" si="0"/>
        <v>MedDisc.16</v>
      </c>
      <c r="B33" s="704" t="str">
        <f t="shared" si="2"/>
        <v/>
      </c>
      <c r="C33" s="704" t="str">
        <f t="shared" si="1"/>
        <v>MedDisc.16**</v>
      </c>
      <c r="D33" s="152" t="s">
        <v>5113</v>
      </c>
      <c r="E33" s="157" t="s">
        <v>833</v>
      </c>
      <c r="F33" s="152" t="s">
        <v>5141</v>
      </c>
      <c r="G33" s="152">
        <f>GlobBerMedDisc!B17</f>
        <v>0</v>
      </c>
      <c r="H33" s="152" t="s">
        <v>352</v>
      </c>
      <c r="I33" s="152">
        <f>GlobBerMedDisc!D17</f>
        <v>0</v>
      </c>
      <c r="J33" s="152" t="s">
        <v>3424</v>
      </c>
      <c r="K33" s="152">
        <f>GlobBerMedDisc!C17</f>
        <v>0</v>
      </c>
      <c r="L33" s="152" t="s">
        <v>153</v>
      </c>
      <c r="M33" s="152" t="str">
        <f>GlobBerMedDisc!AK17&amp;" "&amp;GlobBerMedDisc!AL17</f>
        <v xml:space="preserve">0 </v>
      </c>
      <c r="N33" s="152" t="s">
        <v>154</v>
      </c>
      <c r="O33" s="152" t="str">
        <f>GlobBerMedDisc!X17</f>
        <v/>
      </c>
      <c r="P33" s="152" t="s">
        <v>4083</v>
      </c>
      <c r="Q33" s="152" t="str">
        <f>GlobBerMedDisc!Y17</f>
        <v/>
      </c>
      <c r="R33" s="152" t="s">
        <v>343</v>
      </c>
      <c r="S33" s="152" t="str">
        <f>GlobBerMedDisc!Z17</f>
        <v/>
      </c>
      <c r="T33" s="152" t="s">
        <v>860</v>
      </c>
      <c r="U33" s="152" t="str">
        <f>GlobBerMedDisc!AO17</f>
        <v/>
      </c>
      <c r="V33" s="152" t="s">
        <v>5142</v>
      </c>
      <c r="W33" s="152" t="str">
        <f>GlobBerMedDisc!AA17</f>
        <v/>
      </c>
      <c r="X33" s="152" t="s">
        <v>5143</v>
      </c>
      <c r="Y33" s="152">
        <f>GlobBerMedDisc!AB17</f>
        <v>0</v>
      </c>
      <c r="Z33" s="152" t="s">
        <v>5144</v>
      </c>
      <c r="AA33" s="152" t="str">
        <f>GlobBerMedDisc!AC17</f>
        <v/>
      </c>
      <c r="AB33" s="152" t="s">
        <v>3288</v>
      </c>
      <c r="AC33" s="152">
        <f>GlobBerMedDisc!AI17</f>
        <v>0</v>
      </c>
      <c r="AD33" s="152" t="s">
        <v>344</v>
      </c>
      <c r="AE33" s="152">
        <f>GlobBerMedDisc!AD17</f>
        <v>0</v>
      </c>
      <c r="AF33" s="152" t="s">
        <v>863</v>
      </c>
      <c r="AG33" s="152">
        <f>GlobBerMedDisc!AJ17</f>
        <v>0</v>
      </c>
      <c r="AH33" s="152" t="s">
        <v>861</v>
      </c>
      <c r="AI33" s="152">
        <f>GlobBerMedDisc!V17</f>
        <v>0</v>
      </c>
      <c r="AJ33" s="152" t="s">
        <v>865</v>
      </c>
      <c r="AK33" s="151">
        <f>GlobBerMedDisc!AM17</f>
        <v>0</v>
      </c>
    </row>
    <row r="34" spans="1:37" x14ac:dyDescent="0.2">
      <c r="A34" s="152" t="str">
        <f t="shared" si="0"/>
        <v>MedDisc.17</v>
      </c>
      <c r="B34" s="704" t="str">
        <f t="shared" si="2"/>
        <v/>
      </c>
      <c r="C34" s="704" t="str">
        <f t="shared" si="1"/>
        <v>MedDisc.17**</v>
      </c>
      <c r="D34" s="152" t="s">
        <v>5113</v>
      </c>
      <c r="E34" s="157" t="s">
        <v>834</v>
      </c>
      <c r="F34" s="152" t="s">
        <v>5141</v>
      </c>
      <c r="G34" s="152">
        <f>GlobBerMedDisc!B18</f>
        <v>0</v>
      </c>
      <c r="H34" s="152" t="s">
        <v>352</v>
      </c>
      <c r="I34" s="152">
        <f>GlobBerMedDisc!D18</f>
        <v>0</v>
      </c>
      <c r="J34" s="152" t="s">
        <v>3424</v>
      </c>
      <c r="K34" s="152">
        <f>GlobBerMedDisc!C18</f>
        <v>0</v>
      </c>
      <c r="L34" s="152" t="s">
        <v>153</v>
      </c>
      <c r="M34" s="152" t="str">
        <f>GlobBerMedDisc!AK18&amp;" "&amp;GlobBerMedDisc!AL18</f>
        <v xml:space="preserve">0 </v>
      </c>
      <c r="N34" s="152" t="s">
        <v>154</v>
      </c>
      <c r="O34" s="152" t="str">
        <f>GlobBerMedDisc!X18</f>
        <v/>
      </c>
      <c r="P34" s="152" t="s">
        <v>4083</v>
      </c>
      <c r="Q34" s="152" t="str">
        <f>GlobBerMedDisc!Y18</f>
        <v/>
      </c>
      <c r="R34" s="152" t="s">
        <v>343</v>
      </c>
      <c r="S34" s="152" t="str">
        <f>GlobBerMedDisc!Z18</f>
        <v/>
      </c>
      <c r="T34" s="152" t="s">
        <v>860</v>
      </c>
      <c r="U34" s="152" t="str">
        <f>GlobBerMedDisc!AO18</f>
        <v/>
      </c>
      <c r="V34" s="152" t="s">
        <v>5142</v>
      </c>
      <c r="W34" s="152" t="str">
        <f>GlobBerMedDisc!AA18</f>
        <v/>
      </c>
      <c r="X34" s="152" t="s">
        <v>5143</v>
      </c>
      <c r="Y34" s="152">
        <f>GlobBerMedDisc!AB18</f>
        <v>0</v>
      </c>
      <c r="Z34" s="152" t="s">
        <v>5144</v>
      </c>
      <c r="AA34" s="152" t="str">
        <f>GlobBerMedDisc!AC18</f>
        <v/>
      </c>
      <c r="AB34" s="152" t="s">
        <v>3288</v>
      </c>
      <c r="AC34" s="152">
        <f>GlobBerMedDisc!AI18</f>
        <v>0</v>
      </c>
      <c r="AD34" s="152" t="s">
        <v>344</v>
      </c>
      <c r="AE34" s="152">
        <f>GlobBerMedDisc!AD18</f>
        <v>0</v>
      </c>
      <c r="AF34" s="152" t="s">
        <v>863</v>
      </c>
      <c r="AG34" s="152">
        <f>GlobBerMedDisc!AJ18</f>
        <v>0</v>
      </c>
      <c r="AH34" s="152" t="s">
        <v>861</v>
      </c>
      <c r="AI34" s="152">
        <f>GlobBerMedDisc!V18</f>
        <v>0</v>
      </c>
      <c r="AJ34" s="152" t="s">
        <v>865</v>
      </c>
      <c r="AK34" s="151">
        <f>GlobBerMedDisc!AM18</f>
        <v>0</v>
      </c>
    </row>
    <row r="35" spans="1:37" x14ac:dyDescent="0.2">
      <c r="A35" s="152" t="str">
        <f t="shared" si="0"/>
        <v>MedDisc.18</v>
      </c>
      <c r="B35" s="704" t="str">
        <f t="shared" si="2"/>
        <v/>
      </c>
      <c r="C35" s="704" t="str">
        <f t="shared" si="1"/>
        <v>MedDisc.18**</v>
      </c>
      <c r="D35" s="152" t="s">
        <v>5113</v>
      </c>
      <c r="E35" s="157" t="s">
        <v>835</v>
      </c>
      <c r="F35" s="152" t="s">
        <v>5141</v>
      </c>
      <c r="G35" s="152">
        <f>GlobBerMedDisc!B19</f>
        <v>0</v>
      </c>
      <c r="H35" s="152" t="s">
        <v>352</v>
      </c>
      <c r="I35" s="152">
        <f>GlobBerMedDisc!D19</f>
        <v>0</v>
      </c>
      <c r="J35" s="152" t="s">
        <v>3424</v>
      </c>
      <c r="K35" s="152">
        <f>GlobBerMedDisc!C19</f>
        <v>0</v>
      </c>
      <c r="L35" s="152" t="s">
        <v>153</v>
      </c>
      <c r="M35" s="152" t="str">
        <f>GlobBerMedDisc!AK19&amp;" "&amp;GlobBerMedDisc!AL19</f>
        <v xml:space="preserve">0 </v>
      </c>
      <c r="N35" s="152" t="s">
        <v>154</v>
      </c>
      <c r="O35" s="152" t="str">
        <f>GlobBerMedDisc!X19</f>
        <v/>
      </c>
      <c r="P35" s="152" t="s">
        <v>4083</v>
      </c>
      <c r="Q35" s="152" t="str">
        <f>GlobBerMedDisc!Y19</f>
        <v/>
      </c>
      <c r="R35" s="152" t="s">
        <v>343</v>
      </c>
      <c r="S35" s="152" t="str">
        <f>GlobBerMedDisc!Z19</f>
        <v/>
      </c>
      <c r="T35" s="152" t="s">
        <v>860</v>
      </c>
      <c r="U35" s="152" t="str">
        <f>GlobBerMedDisc!AO19</f>
        <v/>
      </c>
      <c r="V35" s="152" t="s">
        <v>5142</v>
      </c>
      <c r="W35" s="152" t="str">
        <f>GlobBerMedDisc!AA19</f>
        <v/>
      </c>
      <c r="X35" s="152" t="s">
        <v>5143</v>
      </c>
      <c r="Y35" s="152">
        <f>GlobBerMedDisc!AB19</f>
        <v>0</v>
      </c>
      <c r="Z35" s="152" t="s">
        <v>5144</v>
      </c>
      <c r="AA35" s="152" t="str">
        <f>GlobBerMedDisc!AC19</f>
        <v/>
      </c>
      <c r="AB35" s="152" t="s">
        <v>3288</v>
      </c>
      <c r="AC35" s="152">
        <f>GlobBerMedDisc!AI19</f>
        <v>0</v>
      </c>
      <c r="AD35" s="152" t="s">
        <v>344</v>
      </c>
      <c r="AE35" s="152">
        <f>GlobBerMedDisc!AD19</f>
        <v>0</v>
      </c>
      <c r="AF35" s="152" t="s">
        <v>863</v>
      </c>
      <c r="AG35" s="152">
        <f>GlobBerMedDisc!AJ19</f>
        <v>0</v>
      </c>
      <c r="AH35" s="152" t="s">
        <v>861</v>
      </c>
      <c r="AI35" s="152">
        <f>GlobBerMedDisc!V19</f>
        <v>0</v>
      </c>
      <c r="AJ35" s="152" t="s">
        <v>865</v>
      </c>
      <c r="AK35" s="151">
        <f>GlobBerMedDisc!AM19</f>
        <v>0</v>
      </c>
    </row>
    <row r="36" spans="1:37" x14ac:dyDescent="0.2">
      <c r="A36" s="152" t="str">
        <f t="shared" si="0"/>
        <v>MedDisc.19</v>
      </c>
      <c r="B36" s="704" t="str">
        <f t="shared" si="2"/>
        <v/>
      </c>
      <c r="C36" s="704" t="str">
        <f t="shared" si="1"/>
        <v>MedDisc.19**</v>
      </c>
      <c r="D36" s="152" t="s">
        <v>5113</v>
      </c>
      <c r="E36" s="157" t="s">
        <v>836</v>
      </c>
      <c r="F36" s="152" t="s">
        <v>5141</v>
      </c>
      <c r="G36" s="152">
        <f>GlobBerMedDisc!B20</f>
        <v>0</v>
      </c>
      <c r="H36" s="152" t="s">
        <v>352</v>
      </c>
      <c r="I36" s="152">
        <f>GlobBerMedDisc!D20</f>
        <v>0</v>
      </c>
      <c r="J36" s="152" t="s">
        <v>3424</v>
      </c>
      <c r="K36" s="152">
        <f>GlobBerMedDisc!C20</f>
        <v>0</v>
      </c>
      <c r="L36" s="152" t="s">
        <v>153</v>
      </c>
      <c r="M36" s="152" t="str">
        <f>GlobBerMedDisc!AK20&amp;" "&amp;GlobBerMedDisc!AL20</f>
        <v xml:space="preserve">0 </v>
      </c>
      <c r="N36" s="152" t="s">
        <v>154</v>
      </c>
      <c r="O36" s="152" t="str">
        <f>GlobBerMedDisc!X20</f>
        <v/>
      </c>
      <c r="P36" s="152" t="s">
        <v>4083</v>
      </c>
      <c r="Q36" s="152" t="str">
        <f>GlobBerMedDisc!Y20</f>
        <v/>
      </c>
      <c r="R36" s="152" t="s">
        <v>343</v>
      </c>
      <c r="S36" s="152" t="str">
        <f>GlobBerMedDisc!Z20</f>
        <v/>
      </c>
      <c r="T36" s="152" t="s">
        <v>860</v>
      </c>
      <c r="U36" s="152" t="str">
        <f>GlobBerMedDisc!AO20</f>
        <v/>
      </c>
      <c r="V36" s="152" t="s">
        <v>5142</v>
      </c>
      <c r="W36" s="152" t="str">
        <f>GlobBerMedDisc!AA20</f>
        <v/>
      </c>
      <c r="X36" s="152" t="s">
        <v>5143</v>
      </c>
      <c r="Y36" s="152">
        <f>GlobBerMedDisc!AB20</f>
        <v>0</v>
      </c>
      <c r="Z36" s="152" t="s">
        <v>5144</v>
      </c>
      <c r="AA36" s="152" t="str">
        <f>GlobBerMedDisc!AC20</f>
        <v/>
      </c>
      <c r="AB36" s="152" t="s">
        <v>3288</v>
      </c>
      <c r="AC36" s="152">
        <f>GlobBerMedDisc!AI20</f>
        <v>0</v>
      </c>
      <c r="AD36" s="152" t="s">
        <v>344</v>
      </c>
      <c r="AE36" s="152">
        <f>GlobBerMedDisc!AD20</f>
        <v>0</v>
      </c>
      <c r="AF36" s="152" t="s">
        <v>863</v>
      </c>
      <c r="AG36" s="152">
        <f>GlobBerMedDisc!AJ20</f>
        <v>0</v>
      </c>
      <c r="AH36" s="152" t="s">
        <v>861</v>
      </c>
      <c r="AI36" s="152">
        <f>GlobBerMedDisc!V20</f>
        <v>0</v>
      </c>
      <c r="AJ36" s="152" t="s">
        <v>865</v>
      </c>
      <c r="AK36" s="151">
        <f>GlobBerMedDisc!AM20</f>
        <v>0</v>
      </c>
    </row>
    <row r="37" spans="1:37" x14ac:dyDescent="0.2">
      <c r="A37" s="152" t="str">
        <f t="shared" si="0"/>
        <v>MedDisc.20</v>
      </c>
      <c r="B37" s="704" t="str">
        <f t="shared" si="2"/>
        <v/>
      </c>
      <c r="C37" s="704" t="str">
        <f t="shared" si="1"/>
        <v>MedDisc.20**</v>
      </c>
      <c r="D37" s="152" t="s">
        <v>5113</v>
      </c>
      <c r="E37" s="157" t="s">
        <v>837</v>
      </c>
      <c r="F37" s="152" t="s">
        <v>5141</v>
      </c>
      <c r="G37" s="152">
        <f>GlobBerMedDisc!B21</f>
        <v>0</v>
      </c>
      <c r="H37" s="152" t="s">
        <v>352</v>
      </c>
      <c r="I37" s="152">
        <f>GlobBerMedDisc!D21</f>
        <v>0</v>
      </c>
      <c r="J37" s="152" t="s">
        <v>3424</v>
      </c>
      <c r="K37" s="152">
        <f>GlobBerMedDisc!C21</f>
        <v>0</v>
      </c>
      <c r="L37" s="152" t="s">
        <v>153</v>
      </c>
      <c r="M37" s="152" t="str">
        <f>GlobBerMedDisc!AK21&amp;" "&amp;GlobBerMedDisc!AL21</f>
        <v xml:space="preserve">0 </v>
      </c>
      <c r="N37" s="152" t="s">
        <v>154</v>
      </c>
      <c r="O37" s="152" t="str">
        <f>GlobBerMedDisc!X21</f>
        <v/>
      </c>
      <c r="P37" s="152" t="s">
        <v>4083</v>
      </c>
      <c r="Q37" s="152" t="str">
        <f>GlobBerMedDisc!Y21</f>
        <v/>
      </c>
      <c r="R37" s="152" t="s">
        <v>343</v>
      </c>
      <c r="S37" s="152" t="str">
        <f>GlobBerMedDisc!Z21</f>
        <v/>
      </c>
      <c r="T37" s="152" t="s">
        <v>860</v>
      </c>
      <c r="U37" s="152" t="str">
        <f>GlobBerMedDisc!AO21</f>
        <v/>
      </c>
      <c r="V37" s="152" t="s">
        <v>5142</v>
      </c>
      <c r="W37" s="152" t="str">
        <f>GlobBerMedDisc!AA21</f>
        <v/>
      </c>
      <c r="X37" s="152" t="s">
        <v>5143</v>
      </c>
      <c r="Y37" s="152">
        <f>GlobBerMedDisc!AB21</f>
        <v>0</v>
      </c>
      <c r="Z37" s="152" t="s">
        <v>5144</v>
      </c>
      <c r="AA37" s="152" t="str">
        <f>GlobBerMedDisc!AC21</f>
        <v/>
      </c>
      <c r="AB37" s="152" t="s">
        <v>3288</v>
      </c>
      <c r="AC37" s="152">
        <f>GlobBerMedDisc!AI21</f>
        <v>0</v>
      </c>
      <c r="AD37" s="152" t="s">
        <v>344</v>
      </c>
      <c r="AE37" s="152">
        <f>GlobBerMedDisc!AD21</f>
        <v>0</v>
      </c>
      <c r="AF37" s="152" t="s">
        <v>863</v>
      </c>
      <c r="AG37" s="152">
        <f>GlobBerMedDisc!AJ21</f>
        <v>0</v>
      </c>
      <c r="AH37" s="152" t="s">
        <v>861</v>
      </c>
      <c r="AI37" s="152">
        <f>GlobBerMedDisc!V21</f>
        <v>0</v>
      </c>
      <c r="AJ37" s="152" t="s">
        <v>865</v>
      </c>
      <c r="AK37" s="151">
        <f>GlobBerMedDisc!AM21</f>
        <v>0</v>
      </c>
    </row>
    <row r="38" spans="1:37" x14ac:dyDescent="0.2">
      <c r="A38" s="152" t="str">
        <f t="shared" si="0"/>
        <v>MedDisc.21</v>
      </c>
      <c r="B38" s="704" t="str">
        <f t="shared" si="2"/>
        <v/>
      </c>
      <c r="C38" s="704" t="str">
        <f t="shared" si="1"/>
        <v>MedDisc.21**</v>
      </c>
      <c r="D38" s="152" t="s">
        <v>5113</v>
      </c>
      <c r="E38" s="157" t="s">
        <v>838</v>
      </c>
      <c r="F38" s="152" t="s">
        <v>5141</v>
      </c>
      <c r="G38" s="152">
        <f>GlobBerMedDisc!B22</f>
        <v>0</v>
      </c>
      <c r="H38" s="152" t="s">
        <v>352</v>
      </c>
      <c r="I38" s="152">
        <f>GlobBerMedDisc!D22</f>
        <v>0</v>
      </c>
      <c r="J38" s="152" t="s">
        <v>3424</v>
      </c>
      <c r="K38" s="152">
        <f>GlobBerMedDisc!C22</f>
        <v>0</v>
      </c>
      <c r="L38" s="152" t="s">
        <v>153</v>
      </c>
      <c r="M38" s="152" t="str">
        <f>GlobBerMedDisc!AK22&amp;" "&amp;GlobBerMedDisc!AL22</f>
        <v xml:space="preserve">0 </v>
      </c>
      <c r="N38" s="152" t="s">
        <v>154</v>
      </c>
      <c r="O38" s="152" t="str">
        <f>GlobBerMedDisc!X22</f>
        <v/>
      </c>
      <c r="P38" s="152" t="s">
        <v>4083</v>
      </c>
      <c r="Q38" s="152" t="str">
        <f>GlobBerMedDisc!Y22</f>
        <v/>
      </c>
      <c r="R38" s="152" t="s">
        <v>343</v>
      </c>
      <c r="S38" s="152" t="str">
        <f>GlobBerMedDisc!Z22</f>
        <v/>
      </c>
      <c r="T38" s="152" t="s">
        <v>860</v>
      </c>
      <c r="U38" s="152" t="str">
        <f>GlobBerMedDisc!AO22</f>
        <v/>
      </c>
      <c r="V38" s="152" t="s">
        <v>5142</v>
      </c>
      <c r="W38" s="152" t="str">
        <f>GlobBerMedDisc!AA22</f>
        <v/>
      </c>
      <c r="X38" s="152" t="s">
        <v>5143</v>
      </c>
      <c r="Y38" s="152">
        <f>GlobBerMedDisc!AB22</f>
        <v>0</v>
      </c>
      <c r="Z38" s="152" t="s">
        <v>5144</v>
      </c>
      <c r="AA38" s="152" t="str">
        <f>GlobBerMedDisc!AC22</f>
        <v/>
      </c>
      <c r="AB38" s="152" t="s">
        <v>3288</v>
      </c>
      <c r="AC38" s="152">
        <f>GlobBerMedDisc!AI22</f>
        <v>0</v>
      </c>
      <c r="AD38" s="152" t="s">
        <v>344</v>
      </c>
      <c r="AE38" s="152">
        <f>GlobBerMedDisc!AD22</f>
        <v>0</v>
      </c>
      <c r="AF38" s="152" t="s">
        <v>863</v>
      </c>
      <c r="AG38" s="152">
        <f>GlobBerMedDisc!AJ22</f>
        <v>0</v>
      </c>
      <c r="AH38" s="152" t="s">
        <v>861</v>
      </c>
      <c r="AI38" s="152">
        <f>GlobBerMedDisc!V22</f>
        <v>0</v>
      </c>
      <c r="AJ38" s="152" t="s">
        <v>865</v>
      </c>
      <c r="AK38" s="151">
        <f>GlobBerMedDisc!AM22</f>
        <v>0</v>
      </c>
    </row>
    <row r="39" spans="1:37" x14ac:dyDescent="0.2">
      <c r="A39" s="152" t="str">
        <f t="shared" si="0"/>
        <v>MedDisc.22</v>
      </c>
      <c r="B39" s="704" t="str">
        <f t="shared" si="2"/>
        <v/>
      </c>
      <c r="C39" s="704" t="str">
        <f t="shared" si="1"/>
        <v>MedDisc.22**</v>
      </c>
      <c r="D39" s="152" t="s">
        <v>5113</v>
      </c>
      <c r="E39" s="157" t="s">
        <v>839</v>
      </c>
      <c r="F39" s="152" t="s">
        <v>5141</v>
      </c>
      <c r="G39" s="152">
        <f>GlobBerMedDisc!B23</f>
        <v>0</v>
      </c>
      <c r="H39" s="152" t="s">
        <v>352</v>
      </c>
      <c r="I39" s="152">
        <f>GlobBerMedDisc!D23</f>
        <v>0</v>
      </c>
      <c r="J39" s="152" t="s">
        <v>3424</v>
      </c>
      <c r="K39" s="152">
        <f>GlobBerMedDisc!C23</f>
        <v>0</v>
      </c>
      <c r="L39" s="152" t="s">
        <v>153</v>
      </c>
      <c r="M39" s="152" t="str">
        <f>GlobBerMedDisc!AK23&amp;" "&amp;GlobBerMedDisc!AL23</f>
        <v xml:space="preserve">0 </v>
      </c>
      <c r="N39" s="152" t="s">
        <v>154</v>
      </c>
      <c r="O39" s="152" t="str">
        <f>GlobBerMedDisc!X23</f>
        <v/>
      </c>
      <c r="P39" s="152" t="s">
        <v>4083</v>
      </c>
      <c r="Q39" s="152" t="str">
        <f>GlobBerMedDisc!Y23</f>
        <v/>
      </c>
      <c r="R39" s="152" t="s">
        <v>343</v>
      </c>
      <c r="S39" s="152" t="str">
        <f>GlobBerMedDisc!Z23</f>
        <v/>
      </c>
      <c r="T39" s="152" t="s">
        <v>860</v>
      </c>
      <c r="U39" s="152" t="str">
        <f>GlobBerMedDisc!AO23</f>
        <v/>
      </c>
      <c r="V39" s="152" t="s">
        <v>5142</v>
      </c>
      <c r="W39" s="152" t="str">
        <f>GlobBerMedDisc!AA23</f>
        <v/>
      </c>
      <c r="X39" s="152" t="s">
        <v>5143</v>
      </c>
      <c r="Y39" s="152">
        <f>GlobBerMedDisc!AB23</f>
        <v>0</v>
      </c>
      <c r="Z39" s="152" t="s">
        <v>5144</v>
      </c>
      <c r="AA39" s="152" t="str">
        <f>GlobBerMedDisc!AC23</f>
        <v/>
      </c>
      <c r="AB39" s="152" t="s">
        <v>3288</v>
      </c>
      <c r="AC39" s="152">
        <f>GlobBerMedDisc!AI23</f>
        <v>0</v>
      </c>
      <c r="AD39" s="152" t="s">
        <v>344</v>
      </c>
      <c r="AE39" s="152">
        <f>GlobBerMedDisc!AD23</f>
        <v>0</v>
      </c>
      <c r="AF39" s="152" t="s">
        <v>863</v>
      </c>
      <c r="AG39" s="152">
        <f>GlobBerMedDisc!AJ23</f>
        <v>0</v>
      </c>
      <c r="AH39" s="152" t="s">
        <v>861</v>
      </c>
      <c r="AI39" s="152">
        <f>GlobBerMedDisc!V23</f>
        <v>0</v>
      </c>
      <c r="AJ39" s="152" t="s">
        <v>865</v>
      </c>
      <c r="AK39" s="151">
        <f>GlobBerMedDisc!AM23</f>
        <v>0</v>
      </c>
    </row>
    <row r="40" spans="1:37" x14ac:dyDescent="0.2">
      <c r="A40" s="152" t="str">
        <f t="shared" si="0"/>
        <v>MedDisc.23</v>
      </c>
      <c r="B40" s="704" t="str">
        <f t="shared" si="2"/>
        <v/>
      </c>
      <c r="C40" s="704" t="str">
        <f t="shared" si="1"/>
        <v>MedDisc.23**</v>
      </c>
      <c r="D40" s="152" t="s">
        <v>5113</v>
      </c>
      <c r="E40" s="157" t="s">
        <v>840</v>
      </c>
      <c r="F40" s="152" t="s">
        <v>5141</v>
      </c>
      <c r="G40" s="152">
        <f>GlobBerMedDisc!B24</f>
        <v>0</v>
      </c>
      <c r="H40" s="152" t="s">
        <v>352</v>
      </c>
      <c r="I40" s="152">
        <f>GlobBerMedDisc!D24</f>
        <v>0</v>
      </c>
      <c r="J40" s="152" t="s">
        <v>3424</v>
      </c>
      <c r="K40" s="152">
        <f>GlobBerMedDisc!C24</f>
        <v>0</v>
      </c>
      <c r="L40" s="152" t="s">
        <v>153</v>
      </c>
      <c r="M40" s="152" t="str">
        <f>GlobBerMedDisc!AK24&amp;" "&amp;GlobBerMedDisc!AL24</f>
        <v xml:space="preserve">0 </v>
      </c>
      <c r="N40" s="152" t="s">
        <v>154</v>
      </c>
      <c r="O40" s="152" t="str">
        <f>GlobBerMedDisc!X24</f>
        <v/>
      </c>
      <c r="P40" s="152" t="s">
        <v>4083</v>
      </c>
      <c r="Q40" s="152" t="str">
        <f>GlobBerMedDisc!Y24</f>
        <v/>
      </c>
      <c r="R40" s="152" t="s">
        <v>343</v>
      </c>
      <c r="S40" s="152" t="str">
        <f>GlobBerMedDisc!Z24</f>
        <v/>
      </c>
      <c r="T40" s="152" t="s">
        <v>860</v>
      </c>
      <c r="U40" s="152" t="str">
        <f>GlobBerMedDisc!AO24</f>
        <v/>
      </c>
      <c r="V40" s="152" t="s">
        <v>5142</v>
      </c>
      <c r="W40" s="152" t="str">
        <f>GlobBerMedDisc!AA24</f>
        <v/>
      </c>
      <c r="X40" s="152" t="s">
        <v>5143</v>
      </c>
      <c r="Y40" s="152">
        <f>GlobBerMedDisc!AB24</f>
        <v>0</v>
      </c>
      <c r="Z40" s="152" t="s">
        <v>5144</v>
      </c>
      <c r="AA40" s="152" t="str">
        <f>GlobBerMedDisc!AC24</f>
        <v/>
      </c>
      <c r="AB40" s="152" t="s">
        <v>3288</v>
      </c>
      <c r="AC40" s="152">
        <f>GlobBerMedDisc!AI24</f>
        <v>0</v>
      </c>
      <c r="AD40" s="152" t="s">
        <v>344</v>
      </c>
      <c r="AE40" s="152">
        <f>GlobBerMedDisc!AD24</f>
        <v>0</v>
      </c>
      <c r="AF40" s="152" t="s">
        <v>863</v>
      </c>
      <c r="AG40" s="152">
        <f>GlobBerMedDisc!AJ24</f>
        <v>0</v>
      </c>
      <c r="AH40" s="152" t="s">
        <v>861</v>
      </c>
      <c r="AI40" s="152">
        <f>GlobBerMedDisc!V24</f>
        <v>0</v>
      </c>
      <c r="AJ40" s="152" t="s">
        <v>865</v>
      </c>
      <c r="AK40" s="151">
        <f>GlobBerMedDisc!AM24</f>
        <v>0</v>
      </c>
    </row>
    <row r="41" spans="1:37" x14ac:dyDescent="0.2">
      <c r="A41" s="152" t="str">
        <f t="shared" si="0"/>
        <v>MedDisc.24</v>
      </c>
      <c r="B41" s="704" t="str">
        <f t="shared" si="2"/>
        <v/>
      </c>
      <c r="C41" s="704" t="str">
        <f t="shared" si="1"/>
        <v>MedDisc.24**</v>
      </c>
      <c r="D41" s="152" t="s">
        <v>5113</v>
      </c>
      <c r="E41" s="157" t="s">
        <v>841</v>
      </c>
      <c r="F41" s="152" t="s">
        <v>5141</v>
      </c>
      <c r="G41" s="152">
        <f>GlobBerMedDisc!B25</f>
        <v>0</v>
      </c>
      <c r="H41" s="152" t="s">
        <v>352</v>
      </c>
      <c r="I41" s="152">
        <f>GlobBerMedDisc!D25</f>
        <v>0</v>
      </c>
      <c r="J41" s="152" t="s">
        <v>3424</v>
      </c>
      <c r="K41" s="152">
        <f>GlobBerMedDisc!C25</f>
        <v>0</v>
      </c>
      <c r="L41" s="152" t="s">
        <v>153</v>
      </c>
      <c r="M41" s="152" t="str">
        <f>GlobBerMedDisc!AK25&amp;" "&amp;GlobBerMedDisc!AL25</f>
        <v xml:space="preserve">0 </v>
      </c>
      <c r="N41" s="152" t="s">
        <v>154</v>
      </c>
      <c r="O41" s="152" t="str">
        <f>GlobBerMedDisc!X25</f>
        <v/>
      </c>
      <c r="P41" s="152" t="s">
        <v>4083</v>
      </c>
      <c r="Q41" s="152" t="str">
        <f>GlobBerMedDisc!Y25</f>
        <v/>
      </c>
      <c r="R41" s="152" t="s">
        <v>343</v>
      </c>
      <c r="S41" s="152" t="str">
        <f>GlobBerMedDisc!Z25</f>
        <v/>
      </c>
      <c r="T41" s="152" t="s">
        <v>860</v>
      </c>
      <c r="U41" s="152" t="str">
        <f>GlobBerMedDisc!AO25</f>
        <v/>
      </c>
      <c r="V41" s="152" t="s">
        <v>5142</v>
      </c>
      <c r="W41" s="152" t="str">
        <f>GlobBerMedDisc!AA25</f>
        <v/>
      </c>
      <c r="X41" s="152" t="s">
        <v>5143</v>
      </c>
      <c r="Y41" s="152">
        <f>GlobBerMedDisc!AB25</f>
        <v>0</v>
      </c>
      <c r="Z41" s="152" t="s">
        <v>5144</v>
      </c>
      <c r="AA41" s="152" t="str">
        <f>GlobBerMedDisc!AC25</f>
        <v/>
      </c>
      <c r="AB41" s="152" t="s">
        <v>3288</v>
      </c>
      <c r="AC41" s="152">
        <f>GlobBerMedDisc!AI25</f>
        <v>0</v>
      </c>
      <c r="AD41" s="152" t="s">
        <v>344</v>
      </c>
      <c r="AE41" s="152">
        <f>GlobBerMedDisc!AD25</f>
        <v>0</v>
      </c>
      <c r="AF41" s="152" t="s">
        <v>863</v>
      </c>
      <c r="AG41" s="152">
        <f>GlobBerMedDisc!AJ25</f>
        <v>0</v>
      </c>
      <c r="AH41" s="152" t="s">
        <v>861</v>
      </c>
      <c r="AI41" s="152">
        <f>GlobBerMedDisc!V25</f>
        <v>0</v>
      </c>
      <c r="AJ41" s="152" t="s">
        <v>865</v>
      </c>
      <c r="AK41" s="151">
        <f>GlobBerMedDisc!AM25</f>
        <v>0</v>
      </c>
    </row>
    <row r="42" spans="1:37" x14ac:dyDescent="0.2">
      <c r="A42" s="152" t="str">
        <f t="shared" si="0"/>
        <v>MedDisc.25</v>
      </c>
      <c r="B42" s="704" t="str">
        <f t="shared" si="2"/>
        <v/>
      </c>
      <c r="C42" s="704" t="str">
        <f t="shared" si="1"/>
        <v>MedDisc.25**</v>
      </c>
      <c r="D42" s="152" t="s">
        <v>5113</v>
      </c>
      <c r="E42" s="157" t="s">
        <v>842</v>
      </c>
      <c r="F42" s="152" t="s">
        <v>5141</v>
      </c>
      <c r="G42" s="152">
        <f>GlobBerMedDisc!B26</f>
        <v>0</v>
      </c>
      <c r="H42" s="152" t="s">
        <v>352</v>
      </c>
      <c r="I42" s="152">
        <f>GlobBerMedDisc!D26</f>
        <v>0</v>
      </c>
      <c r="J42" s="152" t="s">
        <v>3424</v>
      </c>
      <c r="K42" s="152">
        <f>GlobBerMedDisc!C26</f>
        <v>0</v>
      </c>
      <c r="L42" s="152" t="s">
        <v>153</v>
      </c>
      <c r="M42" s="152" t="str">
        <f>GlobBerMedDisc!AK26&amp;" "&amp;GlobBerMedDisc!AL26</f>
        <v xml:space="preserve">0 </v>
      </c>
      <c r="N42" s="152" t="s">
        <v>154</v>
      </c>
      <c r="O42" s="152" t="str">
        <f>GlobBerMedDisc!X26</f>
        <v/>
      </c>
      <c r="P42" s="152" t="s">
        <v>4083</v>
      </c>
      <c r="Q42" s="152" t="str">
        <f>GlobBerMedDisc!Y26</f>
        <v/>
      </c>
      <c r="R42" s="152" t="s">
        <v>343</v>
      </c>
      <c r="S42" s="152" t="str">
        <f>GlobBerMedDisc!Z26</f>
        <v/>
      </c>
      <c r="T42" s="152" t="s">
        <v>860</v>
      </c>
      <c r="U42" s="152" t="str">
        <f>GlobBerMedDisc!AO26</f>
        <v/>
      </c>
      <c r="V42" s="152" t="s">
        <v>5142</v>
      </c>
      <c r="W42" s="152" t="str">
        <f>GlobBerMedDisc!AA26</f>
        <v/>
      </c>
      <c r="X42" s="152" t="s">
        <v>5143</v>
      </c>
      <c r="Y42" s="152">
        <f>GlobBerMedDisc!AB26</f>
        <v>0</v>
      </c>
      <c r="Z42" s="152" t="s">
        <v>5144</v>
      </c>
      <c r="AA42" s="152" t="str">
        <f>GlobBerMedDisc!AC26</f>
        <v/>
      </c>
      <c r="AB42" s="152" t="s">
        <v>3288</v>
      </c>
      <c r="AC42" s="152">
        <f>GlobBerMedDisc!AI26</f>
        <v>0</v>
      </c>
      <c r="AD42" s="152" t="s">
        <v>344</v>
      </c>
      <c r="AE42" s="152">
        <f>GlobBerMedDisc!AD26</f>
        <v>0</v>
      </c>
      <c r="AF42" s="152" t="s">
        <v>863</v>
      </c>
      <c r="AG42" s="152">
        <f>GlobBerMedDisc!AJ26</f>
        <v>0</v>
      </c>
      <c r="AH42" s="152" t="s">
        <v>861</v>
      </c>
      <c r="AI42" s="152">
        <f>GlobBerMedDisc!V26</f>
        <v>0</v>
      </c>
      <c r="AJ42" s="152" t="s">
        <v>865</v>
      </c>
      <c r="AK42" s="151">
        <f>GlobBerMedDisc!AM26</f>
        <v>0</v>
      </c>
    </row>
    <row r="43" spans="1:37" x14ac:dyDescent="0.2">
      <c r="A43" s="152" t="str">
        <f t="shared" si="0"/>
        <v>MedDisc.26</v>
      </c>
      <c r="B43" s="704" t="str">
        <f t="shared" si="2"/>
        <v/>
      </c>
      <c r="C43" s="704" t="str">
        <f t="shared" si="1"/>
        <v>MedDisc.26**</v>
      </c>
      <c r="D43" s="152" t="s">
        <v>5113</v>
      </c>
      <c r="E43" s="157" t="s">
        <v>843</v>
      </c>
      <c r="F43" s="152" t="s">
        <v>5141</v>
      </c>
      <c r="G43" s="152">
        <f>GlobBerMedDisc!B27</f>
        <v>0</v>
      </c>
      <c r="H43" s="152" t="s">
        <v>352</v>
      </c>
      <c r="I43" s="152">
        <f>GlobBerMedDisc!D27</f>
        <v>0</v>
      </c>
      <c r="J43" s="152" t="s">
        <v>3424</v>
      </c>
      <c r="K43" s="152">
        <f>GlobBerMedDisc!C27</f>
        <v>0</v>
      </c>
      <c r="L43" s="152" t="s">
        <v>153</v>
      </c>
      <c r="M43" s="152" t="str">
        <f>GlobBerMedDisc!AK27&amp;" "&amp;GlobBerMedDisc!AL27</f>
        <v xml:space="preserve">0 </v>
      </c>
      <c r="N43" s="152" t="s">
        <v>154</v>
      </c>
      <c r="O43" s="152" t="str">
        <f>GlobBerMedDisc!X27</f>
        <v/>
      </c>
      <c r="P43" s="152" t="s">
        <v>4083</v>
      </c>
      <c r="Q43" s="152" t="str">
        <f>GlobBerMedDisc!Y27</f>
        <v/>
      </c>
      <c r="R43" s="152" t="s">
        <v>343</v>
      </c>
      <c r="S43" s="152" t="str">
        <f>GlobBerMedDisc!Z27</f>
        <v/>
      </c>
      <c r="T43" s="152" t="s">
        <v>860</v>
      </c>
      <c r="U43" s="152" t="str">
        <f>GlobBerMedDisc!AO27</f>
        <v/>
      </c>
      <c r="V43" s="152" t="s">
        <v>5142</v>
      </c>
      <c r="W43" s="152" t="str">
        <f>GlobBerMedDisc!AA27</f>
        <v/>
      </c>
      <c r="X43" s="152" t="s">
        <v>5143</v>
      </c>
      <c r="Y43" s="152">
        <f>GlobBerMedDisc!AB27</f>
        <v>0</v>
      </c>
      <c r="Z43" s="152" t="s">
        <v>5144</v>
      </c>
      <c r="AA43" s="152" t="str">
        <f>GlobBerMedDisc!AC27</f>
        <v/>
      </c>
      <c r="AB43" s="152" t="s">
        <v>3288</v>
      </c>
      <c r="AC43" s="152">
        <f>GlobBerMedDisc!AI27</f>
        <v>0</v>
      </c>
      <c r="AD43" s="152" t="s">
        <v>344</v>
      </c>
      <c r="AE43" s="152">
        <f>GlobBerMedDisc!AD27</f>
        <v>0</v>
      </c>
      <c r="AF43" s="152" t="s">
        <v>863</v>
      </c>
      <c r="AG43" s="152">
        <f>GlobBerMedDisc!AJ27</f>
        <v>0</v>
      </c>
      <c r="AH43" s="152" t="s">
        <v>861</v>
      </c>
      <c r="AI43" s="152">
        <f>GlobBerMedDisc!V27</f>
        <v>0</v>
      </c>
      <c r="AJ43" s="152" t="s">
        <v>865</v>
      </c>
      <c r="AK43" s="151">
        <f>GlobBerMedDisc!AM27</f>
        <v>0</v>
      </c>
    </row>
    <row r="44" spans="1:37" x14ac:dyDescent="0.2">
      <c r="A44" s="152" t="str">
        <f t="shared" si="0"/>
        <v>MedDisc.27</v>
      </c>
      <c r="B44" s="704" t="str">
        <f t="shared" si="2"/>
        <v/>
      </c>
      <c r="C44" s="704" t="str">
        <f t="shared" si="1"/>
        <v>MedDisc.27**</v>
      </c>
      <c r="D44" s="152" t="s">
        <v>5113</v>
      </c>
      <c r="E44" s="157" t="s">
        <v>844</v>
      </c>
      <c r="F44" s="152" t="s">
        <v>5141</v>
      </c>
      <c r="G44" s="152">
        <f>GlobBerMedDisc!B28</f>
        <v>0</v>
      </c>
      <c r="H44" s="152" t="s">
        <v>352</v>
      </c>
      <c r="I44" s="152">
        <f>GlobBerMedDisc!D28</f>
        <v>0</v>
      </c>
      <c r="J44" s="152" t="s">
        <v>3424</v>
      </c>
      <c r="K44" s="152">
        <f>GlobBerMedDisc!C28</f>
        <v>0</v>
      </c>
      <c r="L44" s="152" t="s">
        <v>153</v>
      </c>
      <c r="M44" s="152" t="str">
        <f>GlobBerMedDisc!AK28&amp;" "&amp;GlobBerMedDisc!AL28</f>
        <v xml:space="preserve">0 </v>
      </c>
      <c r="N44" s="152" t="s">
        <v>154</v>
      </c>
      <c r="O44" s="152" t="str">
        <f>GlobBerMedDisc!X28</f>
        <v/>
      </c>
      <c r="P44" s="152" t="s">
        <v>4083</v>
      </c>
      <c r="Q44" s="152" t="str">
        <f>GlobBerMedDisc!Y28</f>
        <v/>
      </c>
      <c r="R44" s="152" t="s">
        <v>343</v>
      </c>
      <c r="S44" s="152" t="str">
        <f>GlobBerMedDisc!Z28</f>
        <v/>
      </c>
      <c r="T44" s="152" t="s">
        <v>860</v>
      </c>
      <c r="U44" s="152" t="str">
        <f>GlobBerMedDisc!AO28</f>
        <v/>
      </c>
      <c r="V44" s="152" t="s">
        <v>5142</v>
      </c>
      <c r="W44" s="152" t="str">
        <f>GlobBerMedDisc!AA28</f>
        <v/>
      </c>
      <c r="X44" s="152" t="s">
        <v>5143</v>
      </c>
      <c r="Y44" s="152">
        <f>GlobBerMedDisc!AB28</f>
        <v>0</v>
      </c>
      <c r="Z44" s="152" t="s">
        <v>5144</v>
      </c>
      <c r="AA44" s="152" t="str">
        <f>GlobBerMedDisc!AC28</f>
        <v/>
      </c>
      <c r="AB44" s="152" t="s">
        <v>3288</v>
      </c>
      <c r="AC44" s="152">
        <f>GlobBerMedDisc!AI28</f>
        <v>0</v>
      </c>
      <c r="AD44" s="152" t="s">
        <v>344</v>
      </c>
      <c r="AE44" s="152">
        <f>GlobBerMedDisc!AD28</f>
        <v>0</v>
      </c>
      <c r="AF44" s="152" t="s">
        <v>863</v>
      </c>
      <c r="AG44" s="152">
        <f>GlobBerMedDisc!AJ28</f>
        <v>0</v>
      </c>
      <c r="AH44" s="152" t="s">
        <v>861</v>
      </c>
      <c r="AI44" s="152">
        <f>GlobBerMedDisc!V28</f>
        <v>0</v>
      </c>
      <c r="AJ44" s="152" t="s">
        <v>865</v>
      </c>
      <c r="AK44" s="151">
        <f>GlobBerMedDisc!AM28</f>
        <v>0</v>
      </c>
    </row>
    <row r="45" spans="1:37" x14ac:dyDescent="0.2">
      <c r="A45" s="152" t="str">
        <f t="shared" si="0"/>
        <v>MedDisc.28</v>
      </c>
      <c r="B45" s="704" t="str">
        <f t="shared" si="2"/>
        <v/>
      </c>
      <c r="C45" s="704" t="str">
        <f t="shared" si="1"/>
        <v>MedDisc.28**</v>
      </c>
      <c r="D45" s="152" t="s">
        <v>5113</v>
      </c>
      <c r="E45" s="157" t="s">
        <v>5114</v>
      </c>
      <c r="F45" s="152" t="s">
        <v>5141</v>
      </c>
      <c r="G45" s="152">
        <f>GlobBerMedDisc!B29</f>
        <v>0</v>
      </c>
      <c r="H45" s="152" t="s">
        <v>352</v>
      </c>
      <c r="I45" s="152">
        <f>GlobBerMedDisc!D29</f>
        <v>0</v>
      </c>
      <c r="J45" s="152" t="s">
        <v>3424</v>
      </c>
      <c r="K45" s="152">
        <f>GlobBerMedDisc!C29</f>
        <v>0</v>
      </c>
      <c r="L45" s="152" t="s">
        <v>153</v>
      </c>
      <c r="M45" s="152" t="str">
        <f>GlobBerMedDisc!AK29&amp;" "&amp;GlobBerMedDisc!AL29</f>
        <v xml:space="preserve">0 </v>
      </c>
      <c r="N45" s="152" t="s">
        <v>154</v>
      </c>
      <c r="O45" s="152" t="str">
        <f>GlobBerMedDisc!X29</f>
        <v/>
      </c>
      <c r="P45" s="152" t="s">
        <v>4083</v>
      </c>
      <c r="Q45" s="152" t="str">
        <f>GlobBerMedDisc!Y29</f>
        <v/>
      </c>
      <c r="R45" s="152" t="s">
        <v>343</v>
      </c>
      <c r="S45" s="152" t="str">
        <f>GlobBerMedDisc!Z29</f>
        <v/>
      </c>
      <c r="T45" s="152" t="s">
        <v>860</v>
      </c>
      <c r="U45" s="152" t="str">
        <f>GlobBerMedDisc!AO29</f>
        <v/>
      </c>
      <c r="V45" s="152" t="s">
        <v>5142</v>
      </c>
      <c r="W45" s="152" t="str">
        <f>GlobBerMedDisc!AA29</f>
        <v/>
      </c>
      <c r="X45" s="152" t="s">
        <v>5143</v>
      </c>
      <c r="Y45" s="152">
        <f>GlobBerMedDisc!AB29</f>
        <v>0</v>
      </c>
      <c r="Z45" s="152" t="s">
        <v>5144</v>
      </c>
      <c r="AA45" s="152" t="str">
        <f>GlobBerMedDisc!AC29</f>
        <v/>
      </c>
      <c r="AB45" s="152" t="s">
        <v>3288</v>
      </c>
      <c r="AC45" s="152">
        <f>GlobBerMedDisc!AI29</f>
        <v>0</v>
      </c>
      <c r="AD45" s="152" t="s">
        <v>344</v>
      </c>
      <c r="AE45" s="152">
        <f>GlobBerMedDisc!AD29</f>
        <v>0</v>
      </c>
      <c r="AF45" s="152" t="s">
        <v>863</v>
      </c>
      <c r="AG45" s="152">
        <f>GlobBerMedDisc!AJ29</f>
        <v>0</v>
      </c>
      <c r="AH45" s="152" t="s">
        <v>861</v>
      </c>
      <c r="AI45" s="152">
        <f>GlobBerMedDisc!V29</f>
        <v>0</v>
      </c>
      <c r="AJ45" s="152" t="s">
        <v>865</v>
      </c>
      <c r="AK45" s="151">
        <f>GlobBerMedDisc!AM29</f>
        <v>0</v>
      </c>
    </row>
    <row r="46" spans="1:37" x14ac:dyDescent="0.2">
      <c r="A46" s="152" t="str">
        <f t="shared" si="0"/>
        <v>MedDisc.29</v>
      </c>
      <c r="B46" s="704" t="str">
        <f t="shared" si="2"/>
        <v/>
      </c>
      <c r="C46" s="704" t="str">
        <f t="shared" si="1"/>
        <v>MedDisc.29**</v>
      </c>
      <c r="D46" s="152" t="s">
        <v>5113</v>
      </c>
      <c r="E46" s="157" t="s">
        <v>5115</v>
      </c>
      <c r="F46" s="152" t="s">
        <v>5141</v>
      </c>
      <c r="G46" s="152">
        <f>GlobBerMedDisc!B30</f>
        <v>0</v>
      </c>
      <c r="H46" s="152" t="s">
        <v>352</v>
      </c>
      <c r="I46" s="152">
        <f>GlobBerMedDisc!D30</f>
        <v>0</v>
      </c>
      <c r="J46" s="152" t="s">
        <v>3424</v>
      </c>
      <c r="K46" s="152">
        <f>GlobBerMedDisc!C30</f>
        <v>0</v>
      </c>
      <c r="L46" s="152" t="s">
        <v>153</v>
      </c>
      <c r="M46" s="152" t="str">
        <f>GlobBerMedDisc!AK30&amp;" "&amp;GlobBerMedDisc!AL30</f>
        <v xml:space="preserve">0 </v>
      </c>
      <c r="N46" s="152" t="s">
        <v>154</v>
      </c>
      <c r="O46" s="152" t="str">
        <f>GlobBerMedDisc!X30</f>
        <v/>
      </c>
      <c r="P46" s="152" t="s">
        <v>4083</v>
      </c>
      <c r="Q46" s="152" t="str">
        <f>GlobBerMedDisc!Y30</f>
        <v/>
      </c>
      <c r="R46" s="152" t="s">
        <v>343</v>
      </c>
      <c r="S46" s="152" t="str">
        <f>GlobBerMedDisc!Z30</f>
        <v/>
      </c>
      <c r="T46" s="152" t="s">
        <v>860</v>
      </c>
      <c r="U46" s="152" t="str">
        <f>GlobBerMedDisc!AO30</f>
        <v/>
      </c>
      <c r="V46" s="152" t="s">
        <v>5142</v>
      </c>
      <c r="W46" s="152" t="str">
        <f>GlobBerMedDisc!AA30</f>
        <v/>
      </c>
      <c r="X46" s="152" t="s">
        <v>5143</v>
      </c>
      <c r="Y46" s="152">
        <f>GlobBerMedDisc!AB30</f>
        <v>0</v>
      </c>
      <c r="Z46" s="152" t="s">
        <v>5144</v>
      </c>
      <c r="AA46" s="152" t="str">
        <f>GlobBerMedDisc!AC30</f>
        <v/>
      </c>
      <c r="AB46" s="152" t="s">
        <v>3288</v>
      </c>
      <c r="AC46" s="152">
        <f>GlobBerMedDisc!AI30</f>
        <v>0</v>
      </c>
      <c r="AD46" s="152" t="s">
        <v>344</v>
      </c>
      <c r="AE46" s="152">
        <f>GlobBerMedDisc!AD30</f>
        <v>0</v>
      </c>
      <c r="AF46" s="152" t="s">
        <v>863</v>
      </c>
      <c r="AG46" s="152">
        <f>GlobBerMedDisc!AJ30</f>
        <v>0</v>
      </c>
      <c r="AH46" s="152" t="s">
        <v>861</v>
      </c>
      <c r="AI46" s="152">
        <f>GlobBerMedDisc!V30</f>
        <v>0</v>
      </c>
      <c r="AJ46" s="152" t="s">
        <v>865</v>
      </c>
      <c r="AK46" s="151">
        <f>GlobBerMedDisc!AM30</f>
        <v>0</v>
      </c>
    </row>
    <row r="47" spans="1:37" s="151" customFormat="1" x14ac:dyDescent="0.2">
      <c r="A47" s="152" t="str">
        <f t="shared" si="0"/>
        <v>MedDisc.30</v>
      </c>
      <c r="B47" s="704" t="str">
        <f t="shared" si="2"/>
        <v/>
      </c>
      <c r="C47" s="704" t="str">
        <f t="shared" si="1"/>
        <v>MedDisc.30**</v>
      </c>
      <c r="D47" s="152" t="s">
        <v>5113</v>
      </c>
      <c r="E47" s="157" t="s">
        <v>5116</v>
      </c>
      <c r="F47" s="152" t="s">
        <v>5141</v>
      </c>
      <c r="G47" s="152">
        <f>GlobBerMedDisc!B31</f>
        <v>0</v>
      </c>
      <c r="H47" s="152" t="s">
        <v>352</v>
      </c>
      <c r="I47" s="152">
        <f>GlobBerMedDisc!D31</f>
        <v>0</v>
      </c>
      <c r="J47" s="152" t="s">
        <v>3424</v>
      </c>
      <c r="K47" s="152">
        <f>GlobBerMedDisc!C31</f>
        <v>0</v>
      </c>
      <c r="L47" s="152" t="s">
        <v>153</v>
      </c>
      <c r="M47" s="152" t="str">
        <f>GlobBerMedDisc!AK31&amp;" "&amp;GlobBerMedDisc!AL31</f>
        <v xml:space="preserve">0 </v>
      </c>
      <c r="N47" s="152" t="s">
        <v>154</v>
      </c>
      <c r="O47" s="152" t="str">
        <f>GlobBerMedDisc!X31</f>
        <v/>
      </c>
      <c r="P47" s="152" t="s">
        <v>4083</v>
      </c>
      <c r="Q47" s="152" t="str">
        <f>GlobBerMedDisc!Y31</f>
        <v/>
      </c>
      <c r="R47" s="152" t="s">
        <v>343</v>
      </c>
      <c r="S47" s="152" t="str">
        <f>GlobBerMedDisc!Z31</f>
        <v/>
      </c>
      <c r="T47" s="152" t="s">
        <v>860</v>
      </c>
      <c r="U47" s="152" t="str">
        <f>GlobBerMedDisc!AO31</f>
        <v/>
      </c>
      <c r="V47" s="152" t="s">
        <v>5142</v>
      </c>
      <c r="W47" s="152" t="str">
        <f>GlobBerMedDisc!AA31</f>
        <v/>
      </c>
      <c r="X47" s="152" t="s">
        <v>5143</v>
      </c>
      <c r="Y47" s="152">
        <f>GlobBerMedDisc!AB31</f>
        <v>0</v>
      </c>
      <c r="Z47" s="152" t="s">
        <v>5144</v>
      </c>
      <c r="AA47" s="152" t="str">
        <f>GlobBerMedDisc!AC31</f>
        <v/>
      </c>
      <c r="AB47" s="152" t="s">
        <v>3288</v>
      </c>
      <c r="AC47" s="152">
        <f>GlobBerMedDisc!AI31</f>
        <v>0</v>
      </c>
      <c r="AD47" s="152" t="s">
        <v>344</v>
      </c>
      <c r="AE47" s="152">
        <f>GlobBerMedDisc!AD31</f>
        <v>0</v>
      </c>
      <c r="AF47" s="152" t="s">
        <v>863</v>
      </c>
      <c r="AG47" s="152">
        <f>GlobBerMedDisc!AJ31</f>
        <v>0</v>
      </c>
      <c r="AH47" s="152" t="s">
        <v>861</v>
      </c>
      <c r="AI47" s="152">
        <f>GlobBerMedDisc!V31</f>
        <v>0</v>
      </c>
      <c r="AJ47" s="152" t="s">
        <v>865</v>
      </c>
      <c r="AK47" s="151">
        <f>GlobBerMedDisc!AM31</f>
        <v>0</v>
      </c>
    </row>
    <row r="48" spans="1:37" x14ac:dyDescent="0.2">
      <c r="A48" s="152" t="str">
        <f t="shared" si="0"/>
        <v>PedMedCont.01</v>
      </c>
      <c r="B48" s="704" t="str">
        <f>ConcatenateKeyValue(F48:U48,"||","^^")</f>
        <v/>
      </c>
      <c r="C48" s="704" t="str">
        <f t="shared" si="1"/>
        <v>PedMedCont.01**</v>
      </c>
      <c r="D48" s="152" t="s">
        <v>5118</v>
      </c>
      <c r="E48" s="157" t="s">
        <v>331</v>
      </c>
      <c r="F48" t="s">
        <v>254</v>
      </c>
      <c r="G48" s="151" t="str">
        <f>PedBerMedIV!AF5</f>
        <v/>
      </c>
      <c r="H48" t="s">
        <v>153</v>
      </c>
      <c r="I48" s="151" t="str">
        <f>PedBerMedIV!AG5</f>
        <v/>
      </c>
      <c r="J48" t="s">
        <v>235</v>
      </c>
      <c r="K48" s="151" t="str">
        <f>PedBerMedIV!AH5</f>
        <v/>
      </c>
      <c r="L48" t="s">
        <v>110</v>
      </c>
      <c r="M48" s="151" t="str">
        <f>PedBerMedIV!AI5</f>
        <v/>
      </c>
      <c r="N48" t="s">
        <v>42</v>
      </c>
      <c r="O48" s="151" t="str">
        <f>PedBerMedIV!AJ5</f>
        <v/>
      </c>
      <c r="P48" t="s">
        <v>255</v>
      </c>
      <c r="Q48" s="151" t="str">
        <f>PedBerMedIV!AK5&amp;" "&amp;PedBerMedIV!AL5</f>
        <v xml:space="preserve"> </v>
      </c>
      <c r="R48" t="s">
        <v>85</v>
      </c>
      <c r="S48" s="151" t="str">
        <f>PedBerMedIV!AM5</f>
        <v/>
      </c>
      <c r="T48" s="152" t="s">
        <v>418</v>
      </c>
      <c r="U48" t="str">
        <f>PedBerMedIV!AN5</f>
        <v/>
      </c>
    </row>
    <row r="49" spans="1:21" x14ac:dyDescent="0.2">
      <c r="A49" s="152" t="str">
        <f t="shared" si="0"/>
        <v>PedMedCont.02</v>
      </c>
      <c r="B49" s="704" t="str">
        <f t="shared" ref="B49:B67" si="3">ConcatenateKeyValue(F49:U49,"||","^^")</f>
        <v/>
      </c>
      <c r="C49" s="704" t="str">
        <f t="shared" si="1"/>
        <v>PedMedCont.02**</v>
      </c>
      <c r="D49" s="152" t="s">
        <v>5118</v>
      </c>
      <c r="E49" s="157" t="s">
        <v>332</v>
      </c>
      <c r="F49" s="151" t="s">
        <v>254</v>
      </c>
      <c r="G49" s="151" t="str">
        <f>PedBerMedIV!AF6</f>
        <v/>
      </c>
      <c r="H49" s="151" t="s">
        <v>153</v>
      </c>
      <c r="I49" s="151" t="str">
        <f>PedBerMedIV!AG6</f>
        <v/>
      </c>
      <c r="J49" s="151" t="s">
        <v>235</v>
      </c>
      <c r="K49" s="151" t="str">
        <f>PedBerMedIV!AH6</f>
        <v/>
      </c>
      <c r="L49" s="151" t="s">
        <v>110</v>
      </c>
      <c r="M49" s="151" t="str">
        <f>PedBerMedIV!AI6</f>
        <v/>
      </c>
      <c r="N49" s="151" t="s">
        <v>42</v>
      </c>
      <c r="O49" s="151" t="str">
        <f>PedBerMedIV!AJ6</f>
        <v/>
      </c>
      <c r="P49" s="151" t="s">
        <v>255</v>
      </c>
      <c r="Q49" s="151" t="str">
        <f>PedBerMedIV!AK6&amp;" "&amp;PedBerMedIV!AL6</f>
        <v xml:space="preserve"> </v>
      </c>
      <c r="R49" s="151" t="s">
        <v>85</v>
      </c>
      <c r="S49" s="151" t="str">
        <f>PedBerMedIV!AM6</f>
        <v/>
      </c>
      <c r="T49" s="152" t="s">
        <v>418</v>
      </c>
      <c r="U49" s="151" t="str">
        <f>PedBerMedIV!AN6</f>
        <v/>
      </c>
    </row>
    <row r="50" spans="1:21" x14ac:dyDescent="0.2">
      <c r="A50" s="152" t="str">
        <f t="shared" si="0"/>
        <v>PedMedCont.03</v>
      </c>
      <c r="B50" s="704" t="str">
        <f t="shared" si="3"/>
        <v/>
      </c>
      <c r="C50" s="704" t="str">
        <f t="shared" si="1"/>
        <v>PedMedCont.03**</v>
      </c>
      <c r="D50" s="152" t="s">
        <v>5118</v>
      </c>
      <c r="E50" s="157" t="s">
        <v>333</v>
      </c>
      <c r="F50" s="151" t="s">
        <v>254</v>
      </c>
      <c r="G50" s="151" t="str">
        <f>PedBerMedIV!AF7</f>
        <v/>
      </c>
      <c r="H50" s="151" t="s">
        <v>153</v>
      </c>
      <c r="I50" s="151" t="str">
        <f>PedBerMedIV!AG7</f>
        <v/>
      </c>
      <c r="J50" s="151" t="s">
        <v>235</v>
      </c>
      <c r="K50" s="151" t="str">
        <f>PedBerMedIV!AH7</f>
        <v/>
      </c>
      <c r="L50" s="151" t="s">
        <v>110</v>
      </c>
      <c r="M50" s="151" t="str">
        <f>PedBerMedIV!AI7</f>
        <v/>
      </c>
      <c r="N50" s="151" t="s">
        <v>42</v>
      </c>
      <c r="O50" s="151" t="str">
        <f>PedBerMedIV!AJ7</f>
        <v/>
      </c>
      <c r="P50" s="151" t="s">
        <v>255</v>
      </c>
      <c r="Q50" s="151" t="str">
        <f>PedBerMedIV!AK7&amp;" "&amp;PedBerMedIV!AL7</f>
        <v xml:space="preserve"> </v>
      </c>
      <c r="R50" s="151" t="s">
        <v>85</v>
      </c>
      <c r="S50" s="151" t="str">
        <f>PedBerMedIV!AM7</f>
        <v/>
      </c>
      <c r="T50" s="152" t="s">
        <v>418</v>
      </c>
      <c r="U50" s="151" t="str">
        <f>PedBerMedIV!AN7</f>
        <v/>
      </c>
    </row>
    <row r="51" spans="1:21" x14ac:dyDescent="0.2">
      <c r="A51" s="152" t="str">
        <f t="shared" si="0"/>
        <v>PedMedCont.04</v>
      </c>
      <c r="B51" s="704" t="str">
        <f t="shared" si="3"/>
        <v/>
      </c>
      <c r="C51" s="704" t="str">
        <f t="shared" si="1"/>
        <v>PedMedCont.04**</v>
      </c>
      <c r="D51" s="152" t="s">
        <v>5118</v>
      </c>
      <c r="E51" s="157" t="s">
        <v>334</v>
      </c>
      <c r="F51" s="151" t="s">
        <v>254</v>
      </c>
      <c r="G51" s="151" t="str">
        <f>PedBerMedIV!AF8</f>
        <v/>
      </c>
      <c r="H51" s="151" t="s">
        <v>153</v>
      </c>
      <c r="I51" s="151" t="str">
        <f>PedBerMedIV!AG8</f>
        <v/>
      </c>
      <c r="J51" s="151" t="s">
        <v>235</v>
      </c>
      <c r="K51" s="151" t="str">
        <f>PedBerMedIV!AH8</f>
        <v/>
      </c>
      <c r="L51" s="151" t="s">
        <v>110</v>
      </c>
      <c r="M51" s="151" t="str">
        <f>PedBerMedIV!AI8</f>
        <v/>
      </c>
      <c r="N51" s="151" t="s">
        <v>42</v>
      </c>
      <c r="O51" s="151" t="str">
        <f>PedBerMedIV!AJ8</f>
        <v/>
      </c>
      <c r="P51" s="151" t="s">
        <v>255</v>
      </c>
      <c r="Q51" s="151" t="str">
        <f>PedBerMedIV!AK8&amp;" "&amp;PedBerMedIV!AL8</f>
        <v xml:space="preserve"> </v>
      </c>
      <c r="R51" s="151" t="s">
        <v>85</v>
      </c>
      <c r="S51" s="151" t="str">
        <f>PedBerMedIV!AM8</f>
        <v/>
      </c>
      <c r="T51" s="152" t="s">
        <v>418</v>
      </c>
      <c r="U51" s="151" t="str">
        <f>PedBerMedIV!AN8</f>
        <v/>
      </c>
    </row>
    <row r="52" spans="1:21" x14ac:dyDescent="0.2">
      <c r="A52" s="152" t="str">
        <f t="shared" si="0"/>
        <v>PedMedCont.05</v>
      </c>
      <c r="B52" s="704" t="str">
        <f t="shared" si="3"/>
        <v/>
      </c>
      <c r="C52" s="704" t="str">
        <f t="shared" si="1"/>
        <v>PedMedCont.05**</v>
      </c>
      <c r="D52" s="152" t="s">
        <v>5118</v>
      </c>
      <c r="E52" s="157" t="s">
        <v>335</v>
      </c>
      <c r="F52" s="151" t="s">
        <v>254</v>
      </c>
      <c r="G52" s="151" t="str">
        <f>PedBerMedIV!AF9</f>
        <v/>
      </c>
      <c r="H52" s="151" t="s">
        <v>153</v>
      </c>
      <c r="I52" s="151" t="str">
        <f>PedBerMedIV!AG9</f>
        <v/>
      </c>
      <c r="J52" s="151" t="s">
        <v>235</v>
      </c>
      <c r="K52" s="151" t="str">
        <f>PedBerMedIV!AH9</f>
        <v/>
      </c>
      <c r="L52" s="151" t="s">
        <v>110</v>
      </c>
      <c r="M52" s="151" t="str">
        <f>PedBerMedIV!AI9</f>
        <v/>
      </c>
      <c r="N52" s="151" t="s">
        <v>42</v>
      </c>
      <c r="O52" s="151" t="str">
        <f>PedBerMedIV!AJ9</f>
        <v/>
      </c>
      <c r="P52" s="151" t="s">
        <v>255</v>
      </c>
      <c r="Q52" s="151" t="str">
        <f>PedBerMedIV!AK9&amp;" "&amp;PedBerMedIV!AL9</f>
        <v xml:space="preserve"> </v>
      </c>
      <c r="R52" s="151" t="s">
        <v>85</v>
      </c>
      <c r="S52" s="151" t="str">
        <f>PedBerMedIV!AM9</f>
        <v/>
      </c>
      <c r="T52" s="152" t="s">
        <v>418</v>
      </c>
      <c r="U52" s="151" t="str">
        <f>PedBerMedIV!AN9</f>
        <v/>
      </c>
    </row>
    <row r="53" spans="1:21" x14ac:dyDescent="0.2">
      <c r="A53" s="152" t="str">
        <f t="shared" si="0"/>
        <v>PedMedCont.06</v>
      </c>
      <c r="B53" s="704" t="str">
        <f t="shared" si="3"/>
        <v/>
      </c>
      <c r="C53" s="704" t="str">
        <f t="shared" si="1"/>
        <v>PedMedCont.06**</v>
      </c>
      <c r="D53" s="152" t="s">
        <v>5118</v>
      </c>
      <c r="E53" s="157" t="s">
        <v>336</v>
      </c>
      <c r="F53" s="151" t="s">
        <v>254</v>
      </c>
      <c r="G53" s="151" t="str">
        <f>PedBerMedIV!AF10</f>
        <v/>
      </c>
      <c r="H53" s="151" t="s">
        <v>153</v>
      </c>
      <c r="I53" s="151" t="str">
        <f>PedBerMedIV!AG10</f>
        <v/>
      </c>
      <c r="J53" s="151" t="s">
        <v>235</v>
      </c>
      <c r="K53" s="151" t="str">
        <f>PedBerMedIV!AH10</f>
        <v/>
      </c>
      <c r="L53" s="151" t="s">
        <v>110</v>
      </c>
      <c r="M53" s="151" t="str">
        <f>PedBerMedIV!AI10</f>
        <v/>
      </c>
      <c r="N53" s="151" t="s">
        <v>42</v>
      </c>
      <c r="O53" s="151" t="str">
        <f>PedBerMedIV!AJ10</f>
        <v/>
      </c>
      <c r="P53" s="151" t="s">
        <v>255</v>
      </c>
      <c r="Q53" s="151" t="str">
        <f>PedBerMedIV!AK10&amp;" "&amp;PedBerMedIV!AL10</f>
        <v xml:space="preserve"> </v>
      </c>
      <c r="R53" s="151" t="s">
        <v>85</v>
      </c>
      <c r="S53" s="151" t="str">
        <f>PedBerMedIV!AM10</f>
        <v/>
      </c>
      <c r="T53" s="152" t="s">
        <v>418</v>
      </c>
      <c r="U53" s="151" t="str">
        <f>PedBerMedIV!AN10</f>
        <v/>
      </c>
    </row>
    <row r="54" spans="1:21" x14ac:dyDescent="0.2">
      <c r="A54" s="152" t="str">
        <f t="shared" si="0"/>
        <v>PedMedCont.07</v>
      </c>
      <c r="B54" s="704" t="str">
        <f t="shared" si="3"/>
        <v/>
      </c>
      <c r="C54" s="704" t="str">
        <f t="shared" si="1"/>
        <v>PedMedCont.07**</v>
      </c>
      <c r="D54" s="152" t="s">
        <v>5118</v>
      </c>
      <c r="E54" s="157" t="s">
        <v>337</v>
      </c>
      <c r="F54" s="151" t="s">
        <v>254</v>
      </c>
      <c r="G54" s="151" t="str">
        <f>PedBerMedIV!AF11</f>
        <v/>
      </c>
      <c r="H54" s="151" t="s">
        <v>153</v>
      </c>
      <c r="I54" s="151" t="str">
        <f>PedBerMedIV!AG11</f>
        <v/>
      </c>
      <c r="J54" s="151" t="s">
        <v>235</v>
      </c>
      <c r="K54" s="151" t="str">
        <f>PedBerMedIV!AH11</f>
        <v/>
      </c>
      <c r="L54" s="151" t="s">
        <v>110</v>
      </c>
      <c r="M54" s="151" t="str">
        <f>PedBerMedIV!AI11</f>
        <v/>
      </c>
      <c r="N54" s="151" t="s">
        <v>42</v>
      </c>
      <c r="O54" s="151" t="str">
        <f>PedBerMedIV!AJ11</f>
        <v/>
      </c>
      <c r="P54" s="151" t="s">
        <v>255</v>
      </c>
      <c r="Q54" s="151" t="str">
        <f>PedBerMedIV!AK11&amp;" "&amp;PedBerMedIV!AL11</f>
        <v xml:space="preserve"> </v>
      </c>
      <c r="R54" s="151" t="s">
        <v>85</v>
      </c>
      <c r="S54" s="151" t="str">
        <f>PedBerMedIV!AM11</f>
        <v/>
      </c>
      <c r="T54" s="152" t="s">
        <v>418</v>
      </c>
      <c r="U54" s="151" t="str">
        <f>PedBerMedIV!AN11</f>
        <v/>
      </c>
    </row>
    <row r="55" spans="1:21" x14ac:dyDescent="0.2">
      <c r="A55" s="152" t="str">
        <f t="shared" si="0"/>
        <v>PedMedCont.08</v>
      </c>
      <c r="B55" s="704" t="str">
        <f t="shared" si="3"/>
        <v/>
      </c>
      <c r="C55" s="704" t="str">
        <f t="shared" si="1"/>
        <v>PedMedCont.08**</v>
      </c>
      <c r="D55" s="152" t="s">
        <v>5118</v>
      </c>
      <c r="E55" s="157" t="s">
        <v>338</v>
      </c>
      <c r="F55" s="151" t="s">
        <v>254</v>
      </c>
      <c r="G55" s="151" t="str">
        <f>PedBerMedIV!AF12</f>
        <v/>
      </c>
      <c r="H55" s="151" t="s">
        <v>153</v>
      </c>
      <c r="I55" s="151" t="str">
        <f>PedBerMedIV!AG12</f>
        <v/>
      </c>
      <c r="J55" s="151" t="s">
        <v>235</v>
      </c>
      <c r="K55" s="151" t="str">
        <f>PedBerMedIV!AH12</f>
        <v/>
      </c>
      <c r="L55" s="151" t="s">
        <v>110</v>
      </c>
      <c r="M55" s="151" t="str">
        <f>PedBerMedIV!AI12</f>
        <v/>
      </c>
      <c r="N55" s="151" t="s">
        <v>42</v>
      </c>
      <c r="O55" s="151" t="str">
        <f>PedBerMedIV!AJ12</f>
        <v/>
      </c>
      <c r="P55" s="151" t="s">
        <v>255</v>
      </c>
      <c r="Q55" s="151" t="str">
        <f>PedBerMedIV!AK12&amp;" "&amp;PedBerMedIV!AL12</f>
        <v xml:space="preserve"> </v>
      </c>
      <c r="R55" s="151" t="s">
        <v>85</v>
      </c>
      <c r="S55" s="151" t="str">
        <f>PedBerMedIV!AM12</f>
        <v/>
      </c>
      <c r="T55" s="152" t="s">
        <v>418</v>
      </c>
      <c r="U55" s="151" t="str">
        <f>PedBerMedIV!AN12</f>
        <v/>
      </c>
    </row>
    <row r="56" spans="1:21" x14ac:dyDescent="0.2">
      <c r="A56" s="152" t="str">
        <f t="shared" si="0"/>
        <v>PedMedCont.09</v>
      </c>
      <c r="B56" s="704" t="str">
        <f t="shared" si="3"/>
        <v/>
      </c>
      <c r="C56" s="704" t="str">
        <f t="shared" si="1"/>
        <v>PedMedCont.09**</v>
      </c>
      <c r="D56" s="152" t="s">
        <v>5118</v>
      </c>
      <c r="E56" s="157" t="s">
        <v>339</v>
      </c>
      <c r="F56" s="151" t="s">
        <v>254</v>
      </c>
      <c r="G56" s="151" t="str">
        <f>PedBerMedIV!AF13</f>
        <v/>
      </c>
      <c r="H56" s="151" t="s">
        <v>153</v>
      </c>
      <c r="I56" s="151" t="str">
        <f>PedBerMedIV!AG13</f>
        <v/>
      </c>
      <c r="J56" s="151" t="s">
        <v>235</v>
      </c>
      <c r="K56" s="151" t="str">
        <f>PedBerMedIV!AH13</f>
        <v/>
      </c>
      <c r="L56" s="151" t="s">
        <v>110</v>
      </c>
      <c r="M56" s="151" t="str">
        <f>PedBerMedIV!AI13</f>
        <v/>
      </c>
      <c r="N56" s="151" t="s">
        <v>42</v>
      </c>
      <c r="O56" s="151" t="str">
        <f>PedBerMedIV!AJ13</f>
        <v/>
      </c>
      <c r="P56" s="151" t="s">
        <v>255</v>
      </c>
      <c r="Q56" s="151" t="str">
        <f>PedBerMedIV!AK13&amp;" "&amp;PedBerMedIV!AL13</f>
        <v xml:space="preserve"> </v>
      </c>
      <c r="R56" s="151" t="s">
        <v>85</v>
      </c>
      <c r="S56" s="151" t="str">
        <f>PedBerMedIV!AM13</f>
        <v/>
      </c>
      <c r="T56" s="152" t="s">
        <v>418</v>
      </c>
      <c r="U56" s="151" t="str">
        <f>PedBerMedIV!AN13</f>
        <v/>
      </c>
    </row>
    <row r="57" spans="1:21" x14ac:dyDescent="0.2">
      <c r="A57" s="152" t="str">
        <f t="shared" si="0"/>
        <v>PedMedCont.10</v>
      </c>
      <c r="B57" s="704" t="str">
        <f t="shared" si="3"/>
        <v/>
      </c>
      <c r="C57" s="704" t="str">
        <f t="shared" si="1"/>
        <v>PedMedCont.10**</v>
      </c>
      <c r="D57" s="152" t="s">
        <v>5118</v>
      </c>
      <c r="E57" s="157" t="s">
        <v>483</v>
      </c>
      <c r="F57" s="151" t="s">
        <v>254</v>
      </c>
      <c r="G57" s="151" t="str">
        <f>PedBerMedIV!AF14</f>
        <v/>
      </c>
      <c r="H57" s="151" t="s">
        <v>153</v>
      </c>
      <c r="I57" s="151" t="str">
        <f>PedBerMedIV!AG14</f>
        <v/>
      </c>
      <c r="J57" s="151" t="s">
        <v>235</v>
      </c>
      <c r="K57" s="151" t="str">
        <f>PedBerMedIV!AH14</f>
        <v/>
      </c>
      <c r="L57" s="151" t="s">
        <v>110</v>
      </c>
      <c r="M57" s="151" t="str">
        <f>PedBerMedIV!AI14</f>
        <v/>
      </c>
      <c r="N57" s="151" t="s">
        <v>42</v>
      </c>
      <c r="O57" s="151" t="str">
        <f>PedBerMedIV!AJ14</f>
        <v/>
      </c>
      <c r="P57" s="151" t="s">
        <v>255</v>
      </c>
      <c r="Q57" s="151" t="str">
        <f>PedBerMedIV!AK14&amp;" "&amp;PedBerMedIV!AL14</f>
        <v xml:space="preserve"> </v>
      </c>
      <c r="R57" s="151" t="s">
        <v>85</v>
      </c>
      <c r="S57" s="151" t="str">
        <f>PedBerMedIV!AM14</f>
        <v/>
      </c>
      <c r="T57" s="152" t="s">
        <v>418</v>
      </c>
      <c r="U57" s="151" t="str">
        <f>PedBerMedIV!AN14</f>
        <v/>
      </c>
    </row>
    <row r="58" spans="1:21" x14ac:dyDescent="0.2">
      <c r="A58" s="152" t="str">
        <f t="shared" si="0"/>
        <v>PedMedCont.11</v>
      </c>
      <c r="B58" s="704" t="str">
        <f t="shared" si="3"/>
        <v/>
      </c>
      <c r="C58" s="704" t="str">
        <f t="shared" si="1"/>
        <v>PedMedCont.11**</v>
      </c>
      <c r="D58" s="152" t="s">
        <v>5118</v>
      </c>
      <c r="E58" s="157" t="s">
        <v>484</v>
      </c>
      <c r="F58" s="151" t="s">
        <v>254</v>
      </c>
      <c r="G58" s="151" t="str">
        <f>PedBerMedIV!AF15</f>
        <v/>
      </c>
      <c r="H58" s="151" t="s">
        <v>153</v>
      </c>
      <c r="I58" s="151" t="str">
        <f>PedBerMedIV!AG15</f>
        <v/>
      </c>
      <c r="J58" s="151" t="s">
        <v>235</v>
      </c>
      <c r="K58" s="151" t="str">
        <f>PedBerMedIV!AH15</f>
        <v/>
      </c>
      <c r="L58" s="151" t="s">
        <v>110</v>
      </c>
      <c r="M58" s="151" t="str">
        <f>PedBerMedIV!AI15</f>
        <v/>
      </c>
      <c r="N58" s="151" t="s">
        <v>42</v>
      </c>
      <c r="O58" s="151" t="str">
        <f>PedBerMedIV!AJ15</f>
        <v/>
      </c>
      <c r="P58" s="151" t="s">
        <v>255</v>
      </c>
      <c r="Q58" s="151" t="str">
        <f>PedBerMedIV!AK15&amp;" "&amp;PedBerMedIV!AL15</f>
        <v xml:space="preserve"> </v>
      </c>
      <c r="R58" s="151" t="s">
        <v>85</v>
      </c>
      <c r="S58" s="151" t="str">
        <f>PedBerMedIV!AM15</f>
        <v/>
      </c>
      <c r="T58" s="152" t="s">
        <v>418</v>
      </c>
      <c r="U58" s="151" t="str">
        <f>PedBerMedIV!AN15</f>
        <v/>
      </c>
    </row>
    <row r="59" spans="1:21" x14ac:dyDescent="0.2">
      <c r="A59" s="152" t="str">
        <f t="shared" si="0"/>
        <v>PedMedCont.12</v>
      </c>
      <c r="B59" s="704" t="str">
        <f t="shared" si="3"/>
        <v/>
      </c>
      <c r="C59" s="704" t="str">
        <f t="shared" si="1"/>
        <v>PedMedCont.12**</v>
      </c>
      <c r="D59" s="152" t="s">
        <v>5118</v>
      </c>
      <c r="E59" s="157" t="s">
        <v>485</v>
      </c>
      <c r="F59" s="151" t="s">
        <v>254</v>
      </c>
      <c r="G59" s="151" t="str">
        <f>PedBerMedIV!AF16</f>
        <v/>
      </c>
      <c r="H59" s="151" t="s">
        <v>153</v>
      </c>
      <c r="I59" s="151" t="str">
        <f>PedBerMedIV!AG16</f>
        <v/>
      </c>
      <c r="J59" s="151" t="s">
        <v>235</v>
      </c>
      <c r="K59" s="151" t="str">
        <f>PedBerMedIV!AH16</f>
        <v/>
      </c>
      <c r="L59" s="151" t="s">
        <v>110</v>
      </c>
      <c r="M59" s="151" t="str">
        <f>PedBerMedIV!AI16</f>
        <v/>
      </c>
      <c r="N59" s="151" t="s">
        <v>42</v>
      </c>
      <c r="O59" s="151" t="str">
        <f>PedBerMedIV!AJ16</f>
        <v/>
      </c>
      <c r="P59" s="151" t="s">
        <v>255</v>
      </c>
      <c r="Q59" s="151" t="str">
        <f>PedBerMedIV!AK16&amp;" "&amp;PedBerMedIV!AL16</f>
        <v xml:space="preserve"> </v>
      </c>
      <c r="R59" s="151" t="s">
        <v>85</v>
      </c>
      <c r="S59" s="151" t="str">
        <f>PedBerMedIV!AM16</f>
        <v/>
      </c>
      <c r="T59" s="152" t="s">
        <v>418</v>
      </c>
      <c r="U59" s="151" t="str">
        <f>PedBerMedIV!AN16</f>
        <v/>
      </c>
    </row>
    <row r="60" spans="1:21" x14ac:dyDescent="0.2">
      <c r="A60" s="152" t="str">
        <f t="shared" si="0"/>
        <v>PedMedCont.13</v>
      </c>
      <c r="B60" s="704" t="str">
        <f t="shared" si="3"/>
        <v/>
      </c>
      <c r="C60" s="704" t="str">
        <f t="shared" si="1"/>
        <v>PedMedCont.13**</v>
      </c>
      <c r="D60" s="152" t="s">
        <v>5118</v>
      </c>
      <c r="E60" s="157" t="s">
        <v>579</v>
      </c>
      <c r="F60" s="151" t="s">
        <v>254</v>
      </c>
      <c r="G60" s="151" t="str">
        <f>PedBerMedIV!AF17</f>
        <v/>
      </c>
      <c r="H60" s="151" t="s">
        <v>153</v>
      </c>
      <c r="I60" s="151" t="str">
        <f>PedBerMedIV!AG17</f>
        <v/>
      </c>
      <c r="J60" s="151" t="s">
        <v>235</v>
      </c>
      <c r="K60" s="151" t="str">
        <f>PedBerMedIV!AH17</f>
        <v/>
      </c>
      <c r="L60" s="151" t="s">
        <v>110</v>
      </c>
      <c r="M60" s="151" t="str">
        <f>PedBerMedIV!AI17</f>
        <v/>
      </c>
      <c r="N60" s="151" t="s">
        <v>42</v>
      </c>
      <c r="O60" s="151" t="str">
        <f>PedBerMedIV!AJ17</f>
        <v/>
      </c>
      <c r="P60" s="151" t="s">
        <v>255</v>
      </c>
      <c r="Q60" s="151" t="str">
        <f>PedBerMedIV!AK17&amp;" "&amp;PedBerMedIV!AL17</f>
        <v xml:space="preserve"> </v>
      </c>
      <c r="R60" s="151" t="s">
        <v>85</v>
      </c>
      <c r="S60" s="151" t="str">
        <f>PedBerMedIV!AM17</f>
        <v/>
      </c>
      <c r="T60" s="152" t="s">
        <v>418</v>
      </c>
      <c r="U60" s="151" t="str">
        <f>PedBerMedIV!AN17</f>
        <v/>
      </c>
    </row>
    <row r="61" spans="1:21" x14ac:dyDescent="0.2">
      <c r="A61" s="152" t="str">
        <f t="shared" si="0"/>
        <v>PedMedCont.14</v>
      </c>
      <c r="B61" s="704" t="str">
        <f t="shared" si="3"/>
        <v/>
      </c>
      <c r="C61" s="704" t="str">
        <f t="shared" si="1"/>
        <v>PedMedCont.14**</v>
      </c>
      <c r="D61" s="152" t="s">
        <v>5118</v>
      </c>
      <c r="E61" s="157" t="s">
        <v>580</v>
      </c>
      <c r="F61" s="151" t="s">
        <v>254</v>
      </c>
      <c r="G61" s="151" t="str">
        <f>PedBerMedIV!AF18</f>
        <v/>
      </c>
      <c r="H61" s="151" t="s">
        <v>153</v>
      </c>
      <c r="I61" s="151" t="str">
        <f>PedBerMedIV!AG18</f>
        <v/>
      </c>
      <c r="J61" s="151" t="s">
        <v>235</v>
      </c>
      <c r="K61" s="151" t="str">
        <f>PedBerMedIV!AH18</f>
        <v/>
      </c>
      <c r="L61" s="151" t="s">
        <v>110</v>
      </c>
      <c r="M61" s="151" t="str">
        <f>PedBerMedIV!AI18</f>
        <v/>
      </c>
      <c r="N61" s="151" t="s">
        <v>42</v>
      </c>
      <c r="O61" s="151" t="str">
        <f>PedBerMedIV!AJ18</f>
        <v/>
      </c>
      <c r="P61" s="151" t="s">
        <v>255</v>
      </c>
      <c r="Q61" s="151" t="str">
        <f>PedBerMedIV!AK18&amp;" "&amp;PedBerMedIV!AL18</f>
        <v xml:space="preserve"> </v>
      </c>
      <c r="R61" s="151" t="s">
        <v>85</v>
      </c>
      <c r="S61" s="151" t="str">
        <f>PedBerMedIV!AM18</f>
        <v/>
      </c>
      <c r="T61" s="152" t="s">
        <v>418</v>
      </c>
      <c r="U61" s="151" t="str">
        <f>PedBerMedIV!AN18</f>
        <v/>
      </c>
    </row>
    <row r="62" spans="1:21" x14ac:dyDescent="0.2">
      <c r="A62" s="152" t="str">
        <f t="shared" si="0"/>
        <v>PedMedCont.15</v>
      </c>
      <c r="B62" s="704" t="str">
        <f t="shared" si="3"/>
        <v/>
      </c>
      <c r="C62" s="704" t="str">
        <f t="shared" si="1"/>
        <v>PedMedCont.15**</v>
      </c>
      <c r="D62" s="152" t="s">
        <v>5118</v>
      </c>
      <c r="E62" s="157" t="s">
        <v>819</v>
      </c>
      <c r="F62" s="151" t="s">
        <v>254</v>
      </c>
      <c r="G62" s="151" t="str">
        <f>PedBerMedIV!AF19</f>
        <v/>
      </c>
      <c r="H62" s="151" t="s">
        <v>153</v>
      </c>
      <c r="I62" s="151" t="str">
        <f>PedBerMedIV!AG19</f>
        <v/>
      </c>
      <c r="J62" s="151" t="s">
        <v>235</v>
      </c>
      <c r="K62" s="151" t="str">
        <f>PedBerMedIV!AH19</f>
        <v/>
      </c>
      <c r="L62" s="151" t="s">
        <v>110</v>
      </c>
      <c r="M62" s="151" t="str">
        <f>PedBerMedIV!AI19</f>
        <v/>
      </c>
      <c r="N62" s="151" t="s">
        <v>42</v>
      </c>
      <c r="O62" s="151" t="str">
        <f>PedBerMedIV!AJ19</f>
        <v/>
      </c>
      <c r="P62" s="151" t="s">
        <v>255</v>
      </c>
      <c r="Q62" s="151" t="str">
        <f>PedBerMedIV!AK19&amp;" "&amp;PedBerMedIV!AL19</f>
        <v xml:space="preserve"> </v>
      </c>
      <c r="R62" s="151" t="s">
        <v>85</v>
      </c>
      <c r="S62" s="151" t="str">
        <f>PedBerMedIV!AM19</f>
        <v/>
      </c>
      <c r="T62" s="152" t="s">
        <v>418</v>
      </c>
      <c r="U62" s="151" t="str">
        <f>PedBerMedIV!AN19</f>
        <v/>
      </c>
    </row>
    <row r="63" spans="1:21" x14ac:dyDescent="0.2">
      <c r="A63" s="152" t="str">
        <f t="shared" si="0"/>
        <v>PedMedCont.16</v>
      </c>
      <c r="B63" s="704" t="str">
        <f t="shared" si="3"/>
        <v/>
      </c>
      <c r="C63" s="704" t="str">
        <f t="shared" si="1"/>
        <v>PedMedCont.16**</v>
      </c>
      <c r="D63" s="152" t="s">
        <v>5118</v>
      </c>
      <c r="E63" s="157" t="s">
        <v>833</v>
      </c>
      <c r="F63" s="151" t="s">
        <v>254</v>
      </c>
      <c r="G63" s="151" t="str">
        <f>PedBerMedIV!AF21</f>
        <v/>
      </c>
      <c r="H63" s="151" t="s">
        <v>153</v>
      </c>
      <c r="I63" s="151">
        <f>PedBerMedIV!AG21</f>
        <v>0</v>
      </c>
      <c r="J63" s="151" t="s">
        <v>235</v>
      </c>
      <c r="K63" s="151" t="str">
        <f>PedBerMedIV!AH21</f>
        <v/>
      </c>
      <c r="L63" s="151" t="s">
        <v>110</v>
      </c>
      <c r="M63" s="151" t="str">
        <f>PedBerMedIV!AI21</f>
        <v/>
      </c>
      <c r="N63" s="151" t="s">
        <v>42</v>
      </c>
      <c r="O63" s="151" t="str">
        <f>PedBerMedIV!AJ21</f>
        <v/>
      </c>
      <c r="P63" s="151" t="s">
        <v>255</v>
      </c>
      <c r="Q63" s="151" t="str">
        <f>PedBerMedIV!AK21&amp;" "&amp;PedBerMedIV!AL21</f>
        <v xml:space="preserve"> </v>
      </c>
      <c r="R63" s="151" t="s">
        <v>85</v>
      </c>
      <c r="S63" s="151" t="str">
        <f>PedBerMedIV!AM21</f>
        <v/>
      </c>
      <c r="T63" s="152" t="s">
        <v>418</v>
      </c>
      <c r="U63" s="151">
        <f>PedBerMedIV!AN21</f>
        <v>0</v>
      </c>
    </row>
    <row r="64" spans="1:21" x14ac:dyDescent="0.2">
      <c r="A64" s="152" t="str">
        <f t="shared" si="0"/>
        <v>PedMedCont.17</v>
      </c>
      <c r="B64" s="704" t="str">
        <f t="shared" si="3"/>
        <v/>
      </c>
      <c r="C64" s="704" t="str">
        <f t="shared" si="1"/>
        <v>PedMedCont.17**</v>
      </c>
      <c r="D64" s="152" t="s">
        <v>5118</v>
      </c>
      <c r="E64" s="157" t="s">
        <v>834</v>
      </c>
      <c r="F64" s="151" t="s">
        <v>254</v>
      </c>
      <c r="G64" s="151" t="str">
        <f>PedBerMedIV!AF22</f>
        <v/>
      </c>
      <c r="H64" s="151" t="s">
        <v>153</v>
      </c>
      <c r="I64" s="151">
        <f>PedBerMedIV!AG22</f>
        <v>0</v>
      </c>
      <c r="J64" s="151" t="s">
        <v>235</v>
      </c>
      <c r="K64" s="151" t="str">
        <f>PedBerMedIV!AH22</f>
        <v/>
      </c>
      <c r="L64" s="151" t="s">
        <v>110</v>
      </c>
      <c r="M64" s="151" t="str">
        <f>PedBerMedIV!AI22</f>
        <v/>
      </c>
      <c r="N64" s="151" t="s">
        <v>42</v>
      </c>
      <c r="O64" s="151" t="str">
        <f>PedBerMedIV!AJ22</f>
        <v/>
      </c>
      <c r="P64" s="151" t="s">
        <v>255</v>
      </c>
      <c r="Q64" s="151" t="str">
        <f>PedBerMedIV!AK22&amp;" "&amp;PedBerMedIV!AL22</f>
        <v xml:space="preserve"> </v>
      </c>
      <c r="R64" s="151" t="s">
        <v>85</v>
      </c>
      <c r="S64" s="151" t="str">
        <f>PedBerMedIV!AM22</f>
        <v/>
      </c>
      <c r="T64" s="152" t="s">
        <v>418</v>
      </c>
      <c r="U64" s="151">
        <f>PedBerMedIV!AN22</f>
        <v>0</v>
      </c>
    </row>
    <row r="65" spans="1:21" x14ac:dyDescent="0.2">
      <c r="A65" s="152" t="str">
        <f t="shared" si="0"/>
        <v>PedMedCont.18</v>
      </c>
      <c r="B65" s="704" t="str">
        <f t="shared" si="3"/>
        <v/>
      </c>
      <c r="C65" s="704" t="str">
        <f t="shared" si="1"/>
        <v>PedMedCont.18**</v>
      </c>
      <c r="D65" s="152" t="s">
        <v>5118</v>
      </c>
      <c r="E65" s="157" t="s">
        <v>835</v>
      </c>
      <c r="F65" s="151" t="s">
        <v>254</v>
      </c>
      <c r="G65" s="151" t="str">
        <f>PedBerMedIV!AF23</f>
        <v/>
      </c>
      <c r="H65" s="151" t="s">
        <v>153</v>
      </c>
      <c r="I65" s="151">
        <f>PedBerMedIV!AG23</f>
        <v>0</v>
      </c>
      <c r="J65" s="151" t="s">
        <v>235</v>
      </c>
      <c r="K65" s="151" t="str">
        <f>PedBerMedIV!AH23</f>
        <v/>
      </c>
      <c r="L65" s="151" t="s">
        <v>110</v>
      </c>
      <c r="M65" s="151" t="str">
        <f>PedBerMedIV!AI23</f>
        <v/>
      </c>
      <c r="N65" s="151" t="s">
        <v>42</v>
      </c>
      <c r="O65" s="151" t="str">
        <f>PedBerMedIV!AJ23</f>
        <v/>
      </c>
      <c r="P65" s="151" t="s">
        <v>255</v>
      </c>
      <c r="Q65" s="151" t="str">
        <f>PedBerMedIV!AK23&amp;" "&amp;PedBerMedIV!AL23</f>
        <v xml:space="preserve"> </v>
      </c>
      <c r="R65" s="151" t="s">
        <v>85</v>
      </c>
      <c r="S65" s="151" t="str">
        <f>PedBerMedIV!AM23</f>
        <v/>
      </c>
      <c r="T65" s="152" t="s">
        <v>418</v>
      </c>
      <c r="U65" s="151">
        <f>PedBerMedIV!AN23</f>
        <v>0</v>
      </c>
    </row>
    <row r="66" spans="1:21" s="151" customFormat="1" x14ac:dyDescent="0.2">
      <c r="A66" s="152" t="str">
        <f t="shared" ref="A66:A73" si="4">D66&amp;"."&amp;E66</f>
        <v>PedMedCont.19</v>
      </c>
      <c r="B66" s="704" t="str">
        <f t="shared" si="3"/>
        <v/>
      </c>
      <c r="C66" s="704" t="str">
        <f t="shared" si="1"/>
        <v>PedMedCont.19**</v>
      </c>
      <c r="D66" s="152" t="s">
        <v>5118</v>
      </c>
      <c r="E66" s="157" t="s">
        <v>836</v>
      </c>
      <c r="F66" s="151" t="s">
        <v>254</v>
      </c>
      <c r="G66" s="151" t="str">
        <f>PedBerMedIV!AF24</f>
        <v/>
      </c>
      <c r="H66" s="151" t="s">
        <v>153</v>
      </c>
      <c r="I66" s="151">
        <f>PedBerMedIV!AG24</f>
        <v>0</v>
      </c>
      <c r="J66" s="151" t="s">
        <v>235</v>
      </c>
      <c r="K66" s="151" t="str">
        <f>PedBerMedIV!AH24</f>
        <v/>
      </c>
      <c r="L66" s="151" t="s">
        <v>110</v>
      </c>
      <c r="M66" s="151" t="str">
        <f>PedBerMedIV!AI24</f>
        <v/>
      </c>
      <c r="N66" s="151" t="s">
        <v>42</v>
      </c>
      <c r="O66" s="151" t="str">
        <f>PedBerMedIV!AJ24</f>
        <v/>
      </c>
      <c r="P66" s="151" t="s">
        <v>255</v>
      </c>
      <c r="Q66" s="151" t="str">
        <f>PedBerMedIV!AK24&amp;" "&amp;PedBerMedIV!AL24</f>
        <v xml:space="preserve"> </v>
      </c>
      <c r="R66" s="151" t="s">
        <v>85</v>
      </c>
      <c r="S66" s="151" t="str">
        <f>PedBerMedIV!AM24</f>
        <v/>
      </c>
      <c r="T66" s="152" t="s">
        <v>418</v>
      </c>
      <c r="U66" s="151">
        <f>PedBerMedIV!AN24</f>
        <v>0</v>
      </c>
    </row>
    <row r="67" spans="1:21" x14ac:dyDescent="0.2">
      <c r="A67" s="152" t="str">
        <f t="shared" si="4"/>
        <v>PedMedCont.20</v>
      </c>
      <c r="B67" s="704" t="str">
        <f t="shared" si="3"/>
        <v/>
      </c>
      <c r="C67" s="704" t="str">
        <f t="shared" ref="C67:C130" si="5">A67&amp;"**"&amp;B67</f>
        <v>PedMedCont.20**</v>
      </c>
      <c r="D67" s="152" t="s">
        <v>5118</v>
      </c>
      <c r="E67" s="157" t="s">
        <v>837</v>
      </c>
      <c r="F67" s="151" t="s">
        <v>254</v>
      </c>
      <c r="G67" s="151" t="str">
        <f>PedBerMedIV!AF25</f>
        <v/>
      </c>
      <c r="H67" s="151" t="s">
        <v>153</v>
      </c>
      <c r="I67" s="151">
        <f>PedBerMedIV!AG25</f>
        <v>0</v>
      </c>
      <c r="J67" s="151" t="s">
        <v>235</v>
      </c>
      <c r="K67" s="151" t="str">
        <f>PedBerMedIV!AH25</f>
        <v/>
      </c>
      <c r="L67" s="151" t="s">
        <v>110</v>
      </c>
      <c r="M67" s="151" t="str">
        <f>PedBerMedIV!AI25</f>
        <v/>
      </c>
      <c r="N67" s="151" t="s">
        <v>42</v>
      </c>
      <c r="O67" s="151" t="str">
        <f>PedBerMedIV!AJ25</f>
        <v/>
      </c>
      <c r="P67" s="151" t="s">
        <v>255</v>
      </c>
      <c r="Q67" s="151" t="str">
        <f>PedBerMedIV!AK25&amp;" "&amp;PedBerMedIV!AL25</f>
        <v xml:space="preserve"> </v>
      </c>
      <c r="R67" s="151" t="s">
        <v>85</v>
      </c>
      <c r="S67" s="151" t="str">
        <f>PedBerMedIV!AM25</f>
        <v/>
      </c>
      <c r="T67" s="152" t="s">
        <v>418</v>
      </c>
      <c r="U67" s="151">
        <f>PedBerMedIV!AN25</f>
        <v>0</v>
      </c>
    </row>
    <row r="68" spans="1:21" s="151" customFormat="1" x14ac:dyDescent="0.2">
      <c r="A68" s="152" t="str">
        <f t="shared" si="4"/>
        <v>PedMedCont.Tekst</v>
      </c>
      <c r="B68" s="704" t="str">
        <f>F68</f>
        <v/>
      </c>
      <c r="C68" s="704" t="str">
        <f t="shared" si="5"/>
        <v>PedMedCont.Tekst**</v>
      </c>
      <c r="D68" s="152" t="s">
        <v>5118</v>
      </c>
      <c r="E68" s="157" t="s">
        <v>4069</v>
      </c>
      <c r="F68" s="151" t="str">
        <f>IF(_Ped_MedIV_Opm=0,"",_Ped_MedIV_Opm)</f>
        <v/>
      </c>
      <c r="T68" s="152"/>
    </row>
    <row r="69" spans="1:21" s="151" customFormat="1" x14ac:dyDescent="0.2">
      <c r="A69" s="152" t="str">
        <f t="shared" si="4"/>
        <v>PedEnt.Toeg</v>
      </c>
      <c r="B69" s="704" t="str">
        <f>PedBerEnt!K3</f>
        <v/>
      </c>
      <c r="C69" s="704" t="str">
        <f t="shared" si="5"/>
        <v>PedEnt.Toeg**</v>
      </c>
      <c r="D69" s="152" t="s">
        <v>5189</v>
      </c>
      <c r="E69" s="157" t="s">
        <v>5207</v>
      </c>
      <c r="N69" s="152"/>
    </row>
    <row r="70" spans="1:21" x14ac:dyDescent="0.2">
      <c r="A70" s="152" t="str">
        <f t="shared" si="4"/>
        <v>PedEnt.Voed</v>
      </c>
      <c r="B70" s="704" t="str">
        <f>ConcatenateKeyValue(F70:M70,"||","^^")</f>
        <v/>
      </c>
      <c r="C70" s="704" t="str">
        <f t="shared" si="5"/>
        <v>PedEnt.Voed**</v>
      </c>
      <c r="D70" s="152" t="s">
        <v>5189</v>
      </c>
      <c r="E70" s="157" t="s">
        <v>5206</v>
      </c>
      <c r="F70" s="152" t="s">
        <v>351</v>
      </c>
      <c r="G70" s="152">
        <f>PedBerEnt!K4</f>
        <v>0</v>
      </c>
      <c r="H70" s="152" t="s">
        <v>154</v>
      </c>
      <c r="I70" s="152" t="str">
        <f>PedBerEnt!H4</f>
        <v/>
      </c>
      <c r="J70" s="152" t="s">
        <v>4083</v>
      </c>
      <c r="K70" s="152" t="str">
        <f>PedBerEnt!I4</f>
        <v/>
      </c>
      <c r="L70" s="152" t="s">
        <v>5140</v>
      </c>
      <c r="M70" t="str">
        <f>PedBerEnt!J4</f>
        <v/>
      </c>
    </row>
    <row r="71" spans="1:21" x14ac:dyDescent="0.2">
      <c r="A71" s="152" t="str">
        <f t="shared" si="4"/>
        <v>PedEnt.Toev.01</v>
      </c>
      <c r="B71" s="704" t="str">
        <f t="shared" ref="B71:B73" si="6">ConcatenateKeyValue(F71:M71,"||","^^")</f>
        <v/>
      </c>
      <c r="C71" s="704" t="str">
        <f t="shared" si="5"/>
        <v>PedEnt.Toev.01**</v>
      </c>
      <c r="D71" s="152" t="s">
        <v>5189</v>
      </c>
      <c r="E71" s="157" t="s">
        <v>5190</v>
      </c>
      <c r="F71" s="152" t="s">
        <v>351</v>
      </c>
      <c r="G71" s="152">
        <f>PedBerEnt!K5</f>
        <v>0</v>
      </c>
      <c r="H71" s="152" t="s">
        <v>154</v>
      </c>
      <c r="I71" s="152" t="str">
        <f>PedBerEnt!H5</f>
        <v/>
      </c>
      <c r="J71" s="152" t="s">
        <v>4083</v>
      </c>
      <c r="K71" s="152" t="str">
        <f>PedBerEnt!I5</f>
        <v/>
      </c>
      <c r="L71" s="152" t="s">
        <v>5140</v>
      </c>
      <c r="M71" s="151" t="str">
        <f>PedBerEnt!J5</f>
        <v/>
      </c>
    </row>
    <row r="72" spans="1:21" x14ac:dyDescent="0.2">
      <c r="A72" s="152" t="str">
        <f t="shared" si="4"/>
        <v>PedEnt.Toev.02</v>
      </c>
      <c r="B72" s="704" t="str">
        <f t="shared" si="6"/>
        <v/>
      </c>
      <c r="C72" s="704" t="str">
        <f t="shared" si="5"/>
        <v>PedEnt.Toev.02**</v>
      </c>
      <c r="D72" s="152" t="s">
        <v>5189</v>
      </c>
      <c r="E72" s="157" t="s">
        <v>5191</v>
      </c>
      <c r="F72" s="152" t="s">
        <v>351</v>
      </c>
      <c r="G72" s="152">
        <f>PedBerEnt!K6</f>
        <v>0</v>
      </c>
      <c r="H72" s="152" t="s">
        <v>154</v>
      </c>
      <c r="I72" s="152" t="str">
        <f>PedBerEnt!H6</f>
        <v/>
      </c>
      <c r="J72" s="152" t="s">
        <v>4083</v>
      </c>
      <c r="K72" s="152" t="str">
        <f>PedBerEnt!I6</f>
        <v/>
      </c>
      <c r="L72" s="152" t="s">
        <v>5140</v>
      </c>
      <c r="M72" s="151" t="str">
        <f>PedBerEnt!J6</f>
        <v/>
      </c>
    </row>
    <row r="73" spans="1:21" x14ac:dyDescent="0.2">
      <c r="A73" s="152" t="str">
        <f t="shared" si="4"/>
        <v>PedEnt.Toev.03</v>
      </c>
      <c r="B73" s="704" t="str">
        <f t="shared" si="6"/>
        <v/>
      </c>
      <c r="C73" s="704" t="str">
        <f t="shared" si="5"/>
        <v>PedEnt.Toev.03**</v>
      </c>
      <c r="D73" s="152" t="s">
        <v>5189</v>
      </c>
      <c r="E73" s="157" t="s">
        <v>6943</v>
      </c>
      <c r="F73" s="152" t="s">
        <v>351</v>
      </c>
      <c r="G73" s="152">
        <f>PedBerEnt!K7</f>
        <v>0</v>
      </c>
      <c r="H73" s="152" t="s">
        <v>154</v>
      </c>
      <c r="I73" s="152" t="str">
        <f>PedBerEnt!H7</f>
        <v/>
      </c>
      <c r="J73" s="152" t="s">
        <v>4083</v>
      </c>
      <c r="K73" s="152" t="str">
        <f>PedBerEnt!I7</f>
        <v/>
      </c>
      <c r="L73" s="152" t="s">
        <v>5140</v>
      </c>
      <c r="M73" s="151" t="str">
        <f>PedBerEnt!J7</f>
        <v/>
      </c>
    </row>
    <row r="74" spans="1:21" s="151" customFormat="1" x14ac:dyDescent="0.2">
      <c r="A74" s="179" t="str">
        <f t="shared" ref="A74:A136" si="7">D74&amp;"."&amp;E74</f>
        <v>PedEnt.Opm</v>
      </c>
      <c r="B74" s="704" t="str">
        <f>IF(_Ped_Ent_Opm=0,"",_Ped_Ent_Opm)</f>
        <v/>
      </c>
      <c r="C74" s="704" t="str">
        <f t="shared" si="5"/>
        <v>PedEnt.Opm**</v>
      </c>
      <c r="D74" s="152" t="s">
        <v>5189</v>
      </c>
      <c r="E74" s="157" t="s">
        <v>344</v>
      </c>
      <c r="F74" s="152"/>
      <c r="G74" s="152"/>
      <c r="H74" s="152"/>
      <c r="I74" s="152"/>
      <c r="J74" s="152"/>
      <c r="K74" s="152"/>
      <c r="L74" s="152"/>
    </row>
    <row r="75" spans="1:21" x14ac:dyDescent="0.2">
      <c r="A75" s="179" t="str">
        <f t="shared" si="7"/>
        <v>PedTPN.SST1</v>
      </c>
      <c r="B75" s="704" t="str">
        <f t="shared" ref="B75:B81" si="8">ConcatenateKeyValue(F75:K75,"||","^^")</f>
        <v/>
      </c>
      <c r="C75" s="704" t="str">
        <f t="shared" si="5"/>
        <v>PedTPN.SST1**</v>
      </c>
      <c r="D75" s="152" t="s">
        <v>5132</v>
      </c>
      <c r="E75" s="157" t="s">
        <v>5133</v>
      </c>
      <c r="F75" s="152" t="s">
        <v>5139</v>
      </c>
      <c r="G75" s="152" t="str">
        <f>PedBerTPN!B38</f>
        <v/>
      </c>
      <c r="H75" s="152" t="s">
        <v>42</v>
      </c>
      <c r="I75" s="152" t="str">
        <f>PedBerTPN!V3</f>
        <v/>
      </c>
      <c r="J75" s="152" t="s">
        <v>5140</v>
      </c>
      <c r="K75" t="str">
        <f>PedBerTPN!X3</f>
        <v/>
      </c>
    </row>
    <row r="76" spans="1:21" x14ac:dyDescent="0.2">
      <c r="A76" s="179" t="str">
        <f t="shared" si="7"/>
        <v>PedTPN.SST2</v>
      </c>
      <c r="B76" s="704" t="str">
        <f t="shared" si="8"/>
        <v/>
      </c>
      <c r="C76" s="704" t="str">
        <f t="shared" si="5"/>
        <v>PedTPN.SST2**</v>
      </c>
      <c r="D76" s="152" t="s">
        <v>5132</v>
      </c>
      <c r="E76" s="157" t="s">
        <v>5134</v>
      </c>
      <c r="F76" s="152" t="s">
        <v>5139</v>
      </c>
      <c r="G76" s="152" t="str">
        <f>PedBerTPN!C38</f>
        <v/>
      </c>
      <c r="H76" s="152" t="s">
        <v>42</v>
      </c>
      <c r="I76" s="152" t="str">
        <f>PedBerTPN!V21</f>
        <v/>
      </c>
      <c r="J76" s="152" t="s">
        <v>5140</v>
      </c>
      <c r="K76" t="str">
        <f>PedBerTPN!X21</f>
        <v/>
      </c>
    </row>
    <row r="77" spans="1:21" x14ac:dyDescent="0.2">
      <c r="A77" s="179" t="str">
        <f t="shared" si="7"/>
        <v>PedTPN.Nutriflex</v>
      </c>
      <c r="B77" s="704" t="str">
        <f t="shared" si="8"/>
        <v/>
      </c>
      <c r="C77" s="704" t="str">
        <f t="shared" si="5"/>
        <v>PedTPN.Nutriflex**</v>
      </c>
      <c r="D77" s="152" t="s">
        <v>5132</v>
      </c>
      <c r="E77" s="157" t="s">
        <v>5135</v>
      </c>
      <c r="F77" s="152" t="s">
        <v>5139</v>
      </c>
      <c r="G77" s="152" t="str">
        <f>PedBerTPN!D38</f>
        <v/>
      </c>
      <c r="H77" s="152" t="s">
        <v>42</v>
      </c>
      <c r="I77" s="152" t="str">
        <f>PedBerTPN!V5</f>
        <v/>
      </c>
      <c r="J77" s="152" t="s">
        <v>5140</v>
      </c>
      <c r="K77" t="str">
        <f>IF(I77="","",PedBerTPN!X5)</f>
        <v/>
      </c>
    </row>
    <row r="78" spans="1:21" x14ac:dyDescent="0.2">
      <c r="A78" s="179" t="str">
        <f t="shared" si="7"/>
        <v>PedTPN.Peditrace</v>
      </c>
      <c r="B78" s="704" t="str">
        <f t="shared" si="8"/>
        <v/>
      </c>
      <c r="C78" s="704" t="str">
        <f t="shared" si="5"/>
        <v>PedTPN.Peditrace**</v>
      </c>
      <c r="D78" s="152" t="s">
        <v>5132</v>
      </c>
      <c r="E78" s="157" t="s">
        <v>234</v>
      </c>
      <c r="F78" s="152" t="s">
        <v>5139</v>
      </c>
      <c r="G78" s="152" t="str">
        <f>PedBerTPN!E$38</f>
        <v/>
      </c>
      <c r="H78" s="152" t="s">
        <v>42</v>
      </c>
      <c r="I78" s="152" t="str">
        <f>PedBerTPN!V6</f>
        <v/>
      </c>
      <c r="J78" s="152" t="s">
        <v>5140</v>
      </c>
      <c r="K78" s="151" t="str">
        <f>IF(I78="","",PedBerTPN!X6)</f>
        <v/>
      </c>
    </row>
    <row r="79" spans="1:21" x14ac:dyDescent="0.2">
      <c r="A79" s="179" t="str">
        <f t="shared" si="7"/>
        <v>PedTPN.CaMg</v>
      </c>
      <c r="B79" s="704" t="str">
        <f t="shared" si="8"/>
        <v/>
      </c>
      <c r="C79" s="704" t="str">
        <f t="shared" si="5"/>
        <v>PedTPN.CaMg**</v>
      </c>
      <c r="D79" s="152" t="s">
        <v>5132</v>
      </c>
      <c r="E79" s="157" t="s">
        <v>5136</v>
      </c>
      <c r="F79" s="152" t="s">
        <v>5139</v>
      </c>
      <c r="G79" s="152" t="str">
        <f>PedBerTPN!F$38</f>
        <v/>
      </c>
      <c r="H79" s="152" t="s">
        <v>42</v>
      </c>
      <c r="I79" s="152" t="str">
        <f>PedBerTPN!V11</f>
        <v/>
      </c>
      <c r="J79" s="152" t="s">
        <v>5140</v>
      </c>
      <c r="K79" s="151" t="str">
        <f>IF(I79="","",PedBerTPN!X11)</f>
        <v/>
      </c>
    </row>
    <row r="80" spans="1:21" x14ac:dyDescent="0.2">
      <c r="A80" s="179" t="str">
        <f t="shared" si="7"/>
        <v>PedTPN.KNaP</v>
      </c>
      <c r="B80" s="704" t="str">
        <f t="shared" si="8"/>
        <v/>
      </c>
      <c r="C80" s="704" t="str">
        <f t="shared" si="5"/>
        <v>PedTPN.KNaP**</v>
      </c>
      <c r="D80" s="152" t="s">
        <v>5132</v>
      </c>
      <c r="E80" s="157" t="s">
        <v>5137</v>
      </c>
      <c r="F80" s="152" t="s">
        <v>5139</v>
      </c>
      <c r="G80" s="152" t="str">
        <f>PedBerTPN!G$38</f>
        <v/>
      </c>
      <c r="H80" s="152" t="s">
        <v>42</v>
      </c>
      <c r="I80" s="152" t="str">
        <f>PedBerTPN!V14</f>
        <v/>
      </c>
      <c r="J80" s="152" t="s">
        <v>5140</v>
      </c>
      <c r="K80" s="151" t="str">
        <f>IF(I80="","",PedBerTPN!X14)</f>
        <v/>
      </c>
    </row>
    <row r="81" spans="1:11" x14ac:dyDescent="0.2">
      <c r="A81" s="179" t="str">
        <f t="shared" si="7"/>
        <v>PedTPN.Lipid</v>
      </c>
      <c r="B81" s="704" t="str">
        <f t="shared" si="8"/>
        <v/>
      </c>
      <c r="C81" s="704" t="str">
        <f t="shared" si="5"/>
        <v>PedTPN.Lipid**</v>
      </c>
      <c r="D81" s="152" t="s">
        <v>5132</v>
      </c>
      <c r="E81" s="157" t="s">
        <v>5138</v>
      </c>
      <c r="F81" s="152" t="s">
        <v>5139</v>
      </c>
      <c r="G81" s="152" t="str">
        <f>PedBerTPN!H$38</f>
        <v/>
      </c>
      <c r="H81" s="152" t="s">
        <v>42</v>
      </c>
      <c r="I81" s="152" t="str">
        <f>PedBerTPN!V16</f>
        <v/>
      </c>
      <c r="J81" s="152" t="s">
        <v>5140</v>
      </c>
      <c r="K81" s="151" t="str">
        <f>IF(I81="","",PedBerTPN!X16)</f>
        <v/>
      </c>
    </row>
    <row r="82" spans="1:11" x14ac:dyDescent="0.2">
      <c r="A82" s="179" t="str">
        <f t="shared" si="7"/>
        <v>PedTPN.Opm</v>
      </c>
      <c r="B82" s="704" t="str">
        <f>IF(_Ped_TPN_Opm=0,"",_Ped_TPN_Opm)</f>
        <v/>
      </c>
      <c r="C82" s="704" t="str">
        <f t="shared" si="5"/>
        <v>PedTPN.Opm**</v>
      </c>
      <c r="D82" s="152" t="s">
        <v>5132</v>
      </c>
      <c r="E82" s="157" t="s">
        <v>344</v>
      </c>
      <c r="F82" s="152"/>
      <c r="G82" s="157"/>
      <c r="H82" s="152"/>
      <c r="I82" s="152"/>
      <c r="J82" s="152"/>
    </row>
    <row r="83" spans="1:11" x14ac:dyDescent="0.2">
      <c r="A83" s="179" t="str">
        <f t="shared" si="7"/>
        <v>PedAccess.01</v>
      </c>
      <c r="B83" s="704" t="str">
        <f>IF(PedBerIVenPM!I2=0,"",PedBerIVenPM!I2)</f>
        <v/>
      </c>
      <c r="C83" s="704" t="str">
        <f t="shared" si="5"/>
        <v>PedAccess.01**</v>
      </c>
      <c r="D83" s="152" t="s">
        <v>5119</v>
      </c>
      <c r="E83" s="157" t="s">
        <v>331</v>
      </c>
    </row>
    <row r="84" spans="1:11" x14ac:dyDescent="0.2">
      <c r="A84" s="179" t="str">
        <f t="shared" si="7"/>
        <v>PedAccess.02</v>
      </c>
      <c r="B84" s="704" t="str">
        <f>IF(PedBerIVenPM!I3=0,"",PedBerIVenPM!I3)</f>
        <v/>
      </c>
      <c r="C84" s="704" t="str">
        <f t="shared" si="5"/>
        <v>PedAccess.02**</v>
      </c>
      <c r="D84" s="152" t="s">
        <v>5119</v>
      </c>
      <c r="E84" s="157" t="s">
        <v>332</v>
      </c>
    </row>
    <row r="85" spans="1:11" x14ac:dyDescent="0.2">
      <c r="A85" s="179" t="str">
        <f t="shared" si="7"/>
        <v>PedAccess.03</v>
      </c>
      <c r="B85" s="704" t="str">
        <f>IF(PedBerIVenPM!I4=0,"",PedBerIVenPM!I4)</f>
        <v/>
      </c>
      <c r="C85" s="704" t="str">
        <f t="shared" si="5"/>
        <v>PedAccess.03**</v>
      </c>
      <c r="D85" s="152" t="s">
        <v>5119</v>
      </c>
      <c r="E85" s="157" t="s">
        <v>333</v>
      </c>
    </row>
    <row r="86" spans="1:11" x14ac:dyDescent="0.2">
      <c r="A86" s="179" t="str">
        <f t="shared" si="7"/>
        <v>PedAccess.04</v>
      </c>
      <c r="B86" s="704" t="str">
        <f>IF(PedBerIVenPM!I5=0,"",PedBerIVenPM!I5)</f>
        <v/>
      </c>
      <c r="C86" s="704" t="str">
        <f t="shared" si="5"/>
        <v>PedAccess.04**</v>
      </c>
      <c r="D86" s="152" t="s">
        <v>5119</v>
      </c>
      <c r="E86" s="157" t="s">
        <v>334</v>
      </c>
    </row>
    <row r="87" spans="1:11" x14ac:dyDescent="0.2">
      <c r="A87" s="179" t="str">
        <f t="shared" si="7"/>
        <v>PedAccess.05</v>
      </c>
      <c r="B87" s="704" t="str">
        <f>IF(PedBerIVenPM!I6=0,"",PedBerIVenPM!I6)</f>
        <v/>
      </c>
      <c r="C87" s="704" t="str">
        <f t="shared" si="5"/>
        <v>PedAccess.05**</v>
      </c>
      <c r="D87" s="152" t="s">
        <v>5119</v>
      </c>
      <c r="E87" s="157" t="s">
        <v>335</v>
      </c>
    </row>
    <row r="88" spans="1:11" x14ac:dyDescent="0.2">
      <c r="A88" s="179" t="str">
        <f t="shared" si="7"/>
        <v>PedAccess.06</v>
      </c>
      <c r="B88" s="704" t="str">
        <f>IF(PedBerIVenPM!I7=0,"",PedBerIVenPM!I7)</f>
        <v/>
      </c>
      <c r="C88" s="704" t="str">
        <f t="shared" si="5"/>
        <v>PedAccess.06**</v>
      </c>
      <c r="D88" s="152" t="s">
        <v>5119</v>
      </c>
      <c r="E88" s="157" t="s">
        <v>336</v>
      </c>
    </row>
    <row r="89" spans="1:11" s="151" customFormat="1" x14ac:dyDescent="0.2">
      <c r="A89" s="179" t="str">
        <f t="shared" si="7"/>
        <v>PedAccess.Opm</v>
      </c>
      <c r="B89" s="704" t="str">
        <f>IF(PedBerIVenPM!I9=0,"",PedBerIVenPM!I9)</f>
        <v/>
      </c>
      <c r="C89" s="704" t="str">
        <f t="shared" si="5"/>
        <v>PedAccess.Opm**</v>
      </c>
      <c r="D89" s="152" t="s">
        <v>5119</v>
      </c>
      <c r="E89" s="157" t="s">
        <v>344</v>
      </c>
    </row>
    <row r="90" spans="1:11" x14ac:dyDescent="0.2">
      <c r="A90" s="179" t="str">
        <f t="shared" si="7"/>
        <v>PedPM.01</v>
      </c>
      <c r="B90" s="704" t="str">
        <f>PedBerIVenPM!I21</f>
        <v/>
      </c>
      <c r="C90" s="704" t="str">
        <f t="shared" si="5"/>
        <v>PedPM.01**</v>
      </c>
      <c r="D90" s="152" t="s">
        <v>5120</v>
      </c>
      <c r="E90" s="157" t="s">
        <v>331</v>
      </c>
    </row>
    <row r="91" spans="1:11" x14ac:dyDescent="0.2">
      <c r="A91" s="179" t="str">
        <f t="shared" si="7"/>
        <v>PedLab.Opname</v>
      </c>
      <c r="B91" s="705" t="str">
        <f>IF(PedBerLab!B39="","",PedBerLab!A39&amp;"::"&amp;PedBerLab!B39)</f>
        <v/>
      </c>
      <c r="C91" s="704" t="str">
        <f t="shared" si="5"/>
        <v>PedLab.Opname**</v>
      </c>
      <c r="D91" s="152" t="s">
        <v>5121</v>
      </c>
      <c r="E91" s="152" t="s">
        <v>293</v>
      </c>
    </row>
    <row r="92" spans="1:11" x14ac:dyDescent="0.2">
      <c r="A92" s="179" t="str">
        <f t="shared" si="7"/>
        <v>PedLab.14:00uur</v>
      </c>
      <c r="B92" s="705" t="str">
        <f>IF(PedBerLab!B40="","",PedBerLab!A40&amp;"::"&amp;PedBerLab!B40)</f>
        <v/>
      </c>
      <c r="C92" s="704" t="str">
        <f t="shared" si="5"/>
        <v>PedLab.14:00uur**</v>
      </c>
      <c r="D92" s="152" t="s">
        <v>5121</v>
      </c>
      <c r="E92" s="152" t="s">
        <v>5129</v>
      </c>
    </row>
    <row r="93" spans="1:11" x14ac:dyDescent="0.2">
      <c r="A93" s="179" t="str">
        <f t="shared" si="7"/>
        <v>PedLab.19:00uur</v>
      </c>
      <c r="B93" s="705" t="str">
        <f>IF(PedBerLab!B41="","",PedBerLab!A41&amp;"::"&amp;PedBerLab!B41)</f>
        <v/>
      </c>
      <c r="C93" s="704" t="str">
        <f t="shared" si="5"/>
        <v>PedLab.19:00uur**</v>
      </c>
      <c r="D93" s="152" t="s">
        <v>5121</v>
      </c>
      <c r="E93" s="152" t="s">
        <v>5128</v>
      </c>
    </row>
    <row r="94" spans="1:11" x14ac:dyDescent="0.2">
      <c r="A94" s="179" t="str">
        <f t="shared" si="7"/>
        <v>PedLab.24:00uur</v>
      </c>
      <c r="B94" s="705" t="str">
        <f>IF(PedBerLab!B42="","",PedBerLab!A42&amp;"::"&amp;PedBerLab!B42)</f>
        <v/>
      </c>
      <c r="C94" s="704" t="str">
        <f t="shared" si="5"/>
        <v>PedLab.24:00uur**</v>
      </c>
      <c r="D94" s="152" t="s">
        <v>5121</v>
      </c>
      <c r="E94" s="152" t="s">
        <v>5130</v>
      </c>
    </row>
    <row r="95" spans="1:11" x14ac:dyDescent="0.2">
      <c r="A95" s="179" t="str">
        <f t="shared" si="7"/>
        <v>PedLab.06:00uur</v>
      </c>
      <c r="B95" s="705" t="str">
        <f>IF(PedBerLab!B43="","",PedBerLab!A43&amp;"::"&amp;PedBerLab!B43)</f>
        <v/>
      </c>
      <c r="C95" s="704" t="str">
        <f t="shared" si="5"/>
        <v>PedLab.06:00uur**</v>
      </c>
      <c r="D95" s="152" t="s">
        <v>5121</v>
      </c>
      <c r="E95" s="152" t="s">
        <v>5131</v>
      </c>
    </row>
    <row r="96" spans="1:11" x14ac:dyDescent="0.2">
      <c r="A96" s="179" t="str">
        <f t="shared" si="7"/>
        <v>PedLab.Opm</v>
      </c>
      <c r="B96" s="704" t="str">
        <f>IF(_Ped_Lab_Opm=0,"",_Ped_Lab_Opm)</f>
        <v/>
      </c>
      <c r="C96" s="704" t="str">
        <f t="shared" si="5"/>
        <v>PedLab.Opm**</v>
      </c>
      <c r="D96" s="152" t="s">
        <v>5121</v>
      </c>
      <c r="E96" s="152" t="s">
        <v>344</v>
      </c>
    </row>
    <row r="97" spans="1:11" x14ac:dyDescent="0.2">
      <c r="A97" s="179" t="str">
        <f t="shared" si="7"/>
        <v>PedAfspr.01</v>
      </c>
      <c r="B97" s="704" t="str">
        <f>IF(PedBerAfspr!B47=0,"",PedBerAfspr!A47&amp;": "&amp;PedBerAfspr!B47)</f>
        <v xml:space="preserve">Controles: </v>
      </c>
      <c r="C97" s="704" t="str">
        <f t="shared" si="5"/>
        <v xml:space="preserve">PedAfspr.01**Controles: </v>
      </c>
      <c r="D97" s="152" t="s">
        <v>5122</v>
      </c>
      <c r="E97" s="154" t="s">
        <v>331</v>
      </c>
    </row>
    <row r="98" spans="1:11" x14ac:dyDescent="0.2">
      <c r="A98" s="179" t="str">
        <f t="shared" si="7"/>
        <v>PedAfspr.02</v>
      </c>
      <c r="B98" s="704" t="str">
        <f>IF(PedBerAfspr!B48=0,"",PedBerAfspr!A48&amp;": "&amp;PedBerAfspr!B48)</f>
        <v xml:space="preserve">Onderzoek: </v>
      </c>
      <c r="C98" s="704" t="str">
        <f t="shared" si="5"/>
        <v xml:space="preserve">PedAfspr.02**Onderzoek: </v>
      </c>
      <c r="D98" s="152" t="s">
        <v>5122</v>
      </c>
      <c r="E98" s="154" t="s">
        <v>332</v>
      </c>
    </row>
    <row r="99" spans="1:11" x14ac:dyDescent="0.2">
      <c r="A99" s="179" t="str">
        <f t="shared" si="7"/>
        <v>PedAfspr.03</v>
      </c>
      <c r="B99" s="704" t="str">
        <f>IF(PedBerAfspr!B49=0,"",PedBerAfspr!A49&amp;": "&amp;PedBerAfspr!B49)</f>
        <v xml:space="preserve">Instellingen: </v>
      </c>
      <c r="C99" s="704" t="str">
        <f t="shared" si="5"/>
        <v xml:space="preserve">PedAfspr.03**Instellingen: </v>
      </c>
      <c r="D99" s="152" t="s">
        <v>5122</v>
      </c>
      <c r="E99" s="154" t="s">
        <v>333</v>
      </c>
    </row>
    <row r="100" spans="1:11" x14ac:dyDescent="0.2">
      <c r="A100" s="179" t="str">
        <f t="shared" si="7"/>
        <v>PedAfspr.04</v>
      </c>
      <c r="B100" s="704" t="str">
        <f>IF(PedBerAfspr!B50=0,"",PedBerAfspr!A50&amp;": "&amp;PedBerAfspr!B50)</f>
        <v xml:space="preserve">Overig:  - </v>
      </c>
      <c r="C100" s="704" t="str">
        <f t="shared" si="5"/>
        <v xml:space="preserve">PedAfspr.04**Overig:  - </v>
      </c>
      <c r="D100" s="152" t="s">
        <v>5122</v>
      </c>
      <c r="E100" s="154" t="s">
        <v>334</v>
      </c>
    </row>
    <row r="101" spans="1:11" x14ac:dyDescent="0.2">
      <c r="A101" s="179" t="str">
        <f t="shared" si="7"/>
        <v>PedIntake.Energie</v>
      </c>
      <c r="B101" s="704" t="str">
        <f>PedBerTot!M3</f>
        <v>0 kcal/kg</v>
      </c>
      <c r="C101" s="704" t="str">
        <f t="shared" si="5"/>
        <v>PedIntake.Energie**0 kcal/kg</v>
      </c>
      <c r="D101" s="152" t="s">
        <v>5123</v>
      </c>
      <c r="E101" s="289" t="s">
        <v>409</v>
      </c>
    </row>
    <row r="102" spans="1:11" x14ac:dyDescent="0.2">
      <c r="A102" s="179" t="str">
        <f t="shared" si="7"/>
        <v>PedIntake.Vocht</v>
      </c>
      <c r="B102" s="704" t="str">
        <f>PedBerTot!M4</f>
        <v>0 ml/kg</v>
      </c>
      <c r="C102" s="704" t="str">
        <f t="shared" si="5"/>
        <v>PedIntake.Vocht**0 ml/kg</v>
      </c>
      <c r="D102" s="152" t="s">
        <v>5123</v>
      </c>
      <c r="E102" s="289" t="s">
        <v>5124</v>
      </c>
      <c r="K102" s="152"/>
    </row>
    <row r="103" spans="1:11" x14ac:dyDescent="0.2">
      <c r="A103" s="179" t="str">
        <f t="shared" si="7"/>
        <v>PedIntake.Glucose</v>
      </c>
      <c r="B103" s="704" t="str">
        <f>PedBerTot!M5</f>
        <v>0 gram/kg</v>
      </c>
      <c r="C103" s="704" t="str">
        <f t="shared" si="5"/>
        <v>PedIntake.Glucose**0 gram/kg</v>
      </c>
      <c r="D103" s="152" t="s">
        <v>5123</v>
      </c>
      <c r="E103" s="289" t="s">
        <v>415</v>
      </c>
      <c r="F103" s="151"/>
      <c r="G103" s="151"/>
      <c r="H103" s="151"/>
      <c r="I103" s="151"/>
      <c r="K103" s="152"/>
    </row>
    <row r="104" spans="1:11" x14ac:dyDescent="0.2">
      <c r="A104" s="179" t="str">
        <f t="shared" si="7"/>
        <v>PedIntake.Eiwit</v>
      </c>
      <c r="B104" s="704" t="str">
        <f>PedBerTot!M6</f>
        <v>0 gram/kg</v>
      </c>
      <c r="C104" s="704" t="str">
        <f t="shared" si="5"/>
        <v>PedIntake.Eiwit**0 gram/kg</v>
      </c>
      <c r="D104" s="152" t="s">
        <v>5123</v>
      </c>
      <c r="E104" s="289" t="s">
        <v>164</v>
      </c>
      <c r="F104" s="151"/>
      <c r="G104" s="151"/>
      <c r="H104" s="151"/>
      <c r="I104" s="151"/>
      <c r="K104" s="152"/>
    </row>
    <row r="105" spans="1:11" x14ac:dyDescent="0.2">
      <c r="A105" s="179" t="str">
        <f t="shared" si="7"/>
        <v>PedIntake.Lipid</v>
      </c>
      <c r="B105" s="704" t="str">
        <f>PedBerTot!M7</f>
        <v>0 gram/kg</v>
      </c>
      <c r="C105" s="704" t="str">
        <f t="shared" si="5"/>
        <v>PedIntake.Lipid**0 gram/kg</v>
      </c>
      <c r="D105" s="152" t="s">
        <v>5123</v>
      </c>
      <c r="E105" s="289" t="s">
        <v>5138</v>
      </c>
      <c r="F105" s="151"/>
      <c r="G105" s="151"/>
      <c r="H105" s="151"/>
      <c r="I105" s="151"/>
      <c r="K105" s="152"/>
    </row>
    <row r="106" spans="1:11" x14ac:dyDescent="0.2">
      <c r="A106" s="179" t="str">
        <f t="shared" si="7"/>
        <v>PedIntake.Natrium</v>
      </c>
      <c r="B106" s="704" t="str">
        <f>PedBerTot!M8</f>
        <v>0 mmol/kg</v>
      </c>
      <c r="C106" s="704" t="str">
        <f t="shared" si="5"/>
        <v>PedIntake.Natrium**0 mmol/kg</v>
      </c>
      <c r="D106" s="152" t="s">
        <v>5123</v>
      </c>
      <c r="E106" s="289" t="s">
        <v>122</v>
      </c>
      <c r="F106" s="151"/>
      <c r="G106" s="151"/>
      <c r="H106" s="151"/>
      <c r="I106" s="151"/>
      <c r="K106" s="152"/>
    </row>
    <row r="107" spans="1:11" x14ac:dyDescent="0.2">
      <c r="A107" s="179" t="str">
        <f t="shared" si="7"/>
        <v>PedIntake.Kalium</v>
      </c>
      <c r="B107" s="704" t="str">
        <f>PedBerTot!M9</f>
        <v>0 mmol/kg</v>
      </c>
      <c r="C107" s="704" t="str">
        <f t="shared" si="5"/>
        <v>PedIntake.Kalium**0 mmol/kg</v>
      </c>
      <c r="D107" s="152" t="s">
        <v>5123</v>
      </c>
      <c r="E107" s="152" t="s">
        <v>209</v>
      </c>
      <c r="F107" s="151"/>
      <c r="G107" s="151"/>
      <c r="H107" s="151"/>
      <c r="I107" s="151"/>
    </row>
    <row r="108" spans="1:11" x14ac:dyDescent="0.2">
      <c r="A108" s="179" t="str">
        <f t="shared" si="7"/>
        <v>PedIntake.Chloor</v>
      </c>
      <c r="B108" s="704" t="str">
        <f>PedBerTot!M10</f>
        <v>0 mmol/kg</v>
      </c>
      <c r="C108" s="704" t="str">
        <f t="shared" si="5"/>
        <v>PedIntake.Chloor**0 mmol/kg</v>
      </c>
      <c r="D108" s="152" t="s">
        <v>5123</v>
      </c>
      <c r="E108" s="152" t="s">
        <v>416</v>
      </c>
      <c r="F108" s="151"/>
      <c r="G108" s="151"/>
      <c r="H108" s="151"/>
      <c r="I108" s="151"/>
    </row>
    <row r="109" spans="1:11" x14ac:dyDescent="0.2">
      <c r="A109" s="179" t="str">
        <f t="shared" si="7"/>
        <v>PedIntake.Calcium</v>
      </c>
      <c r="B109" s="704" t="str">
        <f>PedBerTot!M11</f>
        <v>0 mmol/kg</v>
      </c>
      <c r="C109" s="704" t="str">
        <f t="shared" si="5"/>
        <v>PedIntake.Calcium**0 mmol/kg</v>
      </c>
      <c r="D109" s="152" t="s">
        <v>5123</v>
      </c>
      <c r="E109" s="152" t="s">
        <v>166</v>
      </c>
    </row>
    <row r="110" spans="1:11" x14ac:dyDescent="0.2">
      <c r="A110" s="179" t="str">
        <f t="shared" si="7"/>
        <v>PedIntake.Fosfaat</v>
      </c>
      <c r="B110" s="704" t="str">
        <f>PedBerTot!M12</f>
        <v>0 mmol/kg</v>
      </c>
      <c r="C110" s="704" t="str">
        <f t="shared" si="5"/>
        <v>PedIntake.Fosfaat**0 mmol/kg</v>
      </c>
      <c r="D110" s="152" t="s">
        <v>5123</v>
      </c>
      <c r="E110" s="152" t="s">
        <v>167</v>
      </c>
    </row>
    <row r="111" spans="1:11" x14ac:dyDescent="0.2">
      <c r="A111" s="179" t="str">
        <f t="shared" si="7"/>
        <v>PedIntake.Magnesium</v>
      </c>
      <c r="B111" s="704" t="str">
        <f>PedBerTot!M13</f>
        <v>0 mmol/kg</v>
      </c>
      <c r="C111" s="704" t="str">
        <f t="shared" si="5"/>
        <v>PedIntake.Magnesium**0 mmol/kg</v>
      </c>
      <c r="D111" s="152" t="s">
        <v>5123</v>
      </c>
      <c r="E111" s="152" t="s">
        <v>240</v>
      </c>
    </row>
    <row r="112" spans="1:11" x14ac:dyDescent="0.2">
      <c r="A112" s="179" t="str">
        <f t="shared" si="7"/>
        <v>PedIntake.Ijzer</v>
      </c>
      <c r="B112" s="704" t="str">
        <f>PedBerTot!M14</f>
        <v>0 mmol/kg</v>
      </c>
      <c r="C112" s="704" t="str">
        <f t="shared" si="5"/>
        <v>PedIntake.Ijzer**0 mmol/kg</v>
      </c>
      <c r="D112" s="152" t="s">
        <v>5123</v>
      </c>
      <c r="E112" s="152" t="s">
        <v>5127</v>
      </c>
      <c r="F112" s="151"/>
      <c r="G112" s="151"/>
      <c r="H112" s="151"/>
      <c r="I112" s="151"/>
    </row>
    <row r="113" spans="1:25" s="151" customFormat="1" x14ac:dyDescent="0.2">
      <c r="A113" s="179" t="str">
        <f t="shared" si="7"/>
        <v>PedIntake.Vitamine D</v>
      </c>
      <c r="B113" s="704" t="str">
        <f>PedBerTot!M15</f>
        <v>0 IE</v>
      </c>
      <c r="C113" s="704" t="str">
        <f t="shared" si="5"/>
        <v>PedIntake.Vitamine D**0 IE</v>
      </c>
      <c r="D113" s="152" t="s">
        <v>5123</v>
      </c>
      <c r="E113" s="152" t="s">
        <v>5126</v>
      </c>
    </row>
    <row r="114" spans="1:25" s="151" customFormat="1" x14ac:dyDescent="0.2">
      <c r="A114" s="179" t="str">
        <f t="shared" si="7"/>
        <v>NeoEnt.Extra</v>
      </c>
      <c r="B114" s="704" t="str">
        <f>IF(Var_Neo_InfB_Ent_Extra=2,"Nee",IF(Var_Neo_InfB_Ent_Extra=1,"Ja",""))</f>
        <v>Nee</v>
      </c>
      <c r="C114" s="704" t="str">
        <f t="shared" si="5"/>
        <v>NeoEnt.Extra**Nee</v>
      </c>
      <c r="D114" s="152" t="s">
        <v>5203</v>
      </c>
      <c r="E114" s="152" t="s">
        <v>5145</v>
      </c>
    </row>
    <row r="115" spans="1:25" s="151" customFormat="1" x14ac:dyDescent="0.2">
      <c r="A115" s="179" t="str">
        <f t="shared" si="7"/>
        <v>NeoEnt.Voed.01</v>
      </c>
      <c r="B115" s="704" t="str">
        <f>ConcatenateKeyValue(F115:K115,"||","^^")</f>
        <v/>
      </c>
      <c r="C115" s="704" t="str">
        <f t="shared" si="5"/>
        <v>NeoEnt.Voed.01**</v>
      </c>
      <c r="D115" s="152" t="s">
        <v>5203</v>
      </c>
      <c r="E115" s="157" t="s">
        <v>5192</v>
      </c>
      <c r="F115" s="152" t="s">
        <v>351</v>
      </c>
      <c r="G115" s="152" t="str">
        <f>NeoBerInfB!P9</f>
        <v/>
      </c>
      <c r="H115" s="152" t="s">
        <v>154</v>
      </c>
      <c r="I115" s="152" t="str">
        <f>IF(NeoBerInfB!F9&gt;0,NeoBerInfB!F9&amp;" dd","")</f>
        <v/>
      </c>
      <c r="J115" s="152" t="s">
        <v>4083</v>
      </c>
      <c r="K115" s="152" t="str">
        <f>NeoBerInfB!O9</f>
        <v/>
      </c>
    </row>
    <row r="116" spans="1:25" s="151" customFormat="1" x14ac:dyDescent="0.2">
      <c r="A116" s="179" t="str">
        <f t="shared" si="7"/>
        <v>NeoEnt.Voed.02</v>
      </c>
      <c r="B116" s="704" t="str">
        <f t="shared" ref="B116:B126" si="9">ConcatenateKeyValue(F116:K116,"||","^^")</f>
        <v/>
      </c>
      <c r="C116" s="704" t="str">
        <f t="shared" si="5"/>
        <v>NeoEnt.Voed.02**</v>
      </c>
      <c r="D116" s="152" t="s">
        <v>5203</v>
      </c>
      <c r="E116" s="157" t="s">
        <v>5193</v>
      </c>
      <c r="F116" s="152" t="s">
        <v>351</v>
      </c>
      <c r="G116" s="152" t="str">
        <f>NeoBerInfB!P9</f>
        <v/>
      </c>
      <c r="H116" s="152" t="s">
        <v>154</v>
      </c>
      <c r="I116" s="152" t="str">
        <f>IF(NeoBerInfB!F10&gt;0,NeoBerInfB!F10&amp;" dd","")</f>
        <v/>
      </c>
      <c r="J116" s="152" t="s">
        <v>4083</v>
      </c>
      <c r="K116" s="152" t="str">
        <f>NeoBerInfB!O10</f>
        <v/>
      </c>
    </row>
    <row r="117" spans="1:25" s="151" customFormat="1" x14ac:dyDescent="0.2">
      <c r="A117" s="179" t="str">
        <f t="shared" si="7"/>
        <v>NeoEnt.ToevMM.01</v>
      </c>
      <c r="B117" s="704" t="str">
        <f t="shared" si="9"/>
        <v/>
      </c>
      <c r="C117" s="704" t="str">
        <f t="shared" si="5"/>
        <v>NeoEnt.ToevMM.01**</v>
      </c>
      <c r="D117" s="152" t="s">
        <v>5203</v>
      </c>
      <c r="E117" s="157" t="s">
        <v>5194</v>
      </c>
      <c r="F117" s="152" t="s">
        <v>351</v>
      </c>
      <c r="G117" s="152" t="str">
        <f>IF(I117&lt;&gt;"","BMF","")</f>
        <v/>
      </c>
      <c r="H117" s="152" t="s">
        <v>5149</v>
      </c>
      <c r="I117" s="152" t="str">
        <f>IF(NeoBerInfB!M11&gt;0,NeoBerInfB!M11,"")</f>
        <v/>
      </c>
      <c r="J117" s="152" t="s">
        <v>4083</v>
      </c>
      <c r="K117" s="152" t="str">
        <f>IF(G117&lt;&gt;"", NeoBerInfB!O11,"")</f>
        <v/>
      </c>
    </row>
    <row r="118" spans="1:25" s="151" customFormat="1" x14ac:dyDescent="0.2">
      <c r="A118" s="179" t="str">
        <f t="shared" si="7"/>
        <v>NeoEnt.ToevMM.02</v>
      </c>
      <c r="B118" s="704" t="str">
        <f t="shared" si="9"/>
        <v/>
      </c>
      <c r="C118" s="704" t="str">
        <f t="shared" si="5"/>
        <v>NeoEnt.ToevMM.02**</v>
      </c>
      <c r="D118" s="152" t="s">
        <v>5203</v>
      </c>
      <c r="E118" s="157" t="s">
        <v>5195</v>
      </c>
      <c r="F118" s="152" t="s">
        <v>351</v>
      </c>
      <c r="G118" s="152" t="str">
        <f>NeoBerInfB!P12</f>
        <v/>
      </c>
      <c r="H118" s="152" t="s">
        <v>5149</v>
      </c>
      <c r="I118" s="152" t="str">
        <f>IF(NeoBerInfB!M12&gt;0,NeoBerInfB!M12,"")</f>
        <v/>
      </c>
      <c r="J118" s="152" t="s">
        <v>4083</v>
      </c>
      <c r="K118" s="152" t="str">
        <f>NeoBerInfB!O12</f>
        <v/>
      </c>
    </row>
    <row r="119" spans="1:25" s="151" customFormat="1" x14ac:dyDescent="0.2">
      <c r="A119" s="179" t="str">
        <f t="shared" si="7"/>
        <v>NeoEnt.ToevMM.03</v>
      </c>
      <c r="B119" s="704" t="str">
        <f t="shared" si="9"/>
        <v/>
      </c>
      <c r="C119" s="704" t="str">
        <f t="shared" si="5"/>
        <v>NeoEnt.ToevMM.03**</v>
      </c>
      <c r="D119" s="152" t="s">
        <v>5203</v>
      </c>
      <c r="E119" s="157" t="s">
        <v>5196</v>
      </c>
      <c r="F119" s="152" t="s">
        <v>351</v>
      </c>
      <c r="G119" s="152" t="str">
        <f>NeoBerInfB!P13</f>
        <v/>
      </c>
      <c r="H119" s="152" t="s">
        <v>5149</v>
      </c>
      <c r="I119" s="152" t="str">
        <f>IF(NeoBerInfB!M13&gt;0,NeoBerInfB!M13,"")</f>
        <v/>
      </c>
      <c r="J119" s="152" t="s">
        <v>4083</v>
      </c>
      <c r="K119" s="152" t="str">
        <f>NeoBerInfB!O13</f>
        <v/>
      </c>
    </row>
    <row r="120" spans="1:25" x14ac:dyDescent="0.2">
      <c r="A120" s="179" t="str">
        <f t="shared" si="7"/>
        <v>NeoEnt.ToevMM.04</v>
      </c>
      <c r="B120" s="704" t="str">
        <f t="shared" si="9"/>
        <v/>
      </c>
      <c r="C120" s="704" t="str">
        <f t="shared" si="5"/>
        <v>NeoEnt.ToevMM.04**</v>
      </c>
      <c r="D120" s="152" t="s">
        <v>5203</v>
      </c>
      <c r="E120" s="157" t="s">
        <v>5197</v>
      </c>
      <c r="F120" s="152" t="s">
        <v>351</v>
      </c>
      <c r="G120" s="152" t="str">
        <f>NeoBerInfB!P14</f>
        <v/>
      </c>
      <c r="H120" s="152" t="s">
        <v>5149</v>
      </c>
      <c r="I120" s="152" t="str">
        <f>IF(NeoBerInfB!M14&gt;0,NeoBerInfB!M14,"")</f>
        <v/>
      </c>
      <c r="J120" s="152" t="s">
        <v>4083</v>
      </c>
      <c r="K120" s="152" t="str">
        <f>NeoBerInfB!O14</f>
        <v/>
      </c>
      <c r="L120" s="151"/>
      <c r="M120" s="151"/>
    </row>
    <row r="121" spans="1:25" x14ac:dyDescent="0.2">
      <c r="A121" s="179" t="str">
        <f t="shared" si="7"/>
        <v>NeoEnt.ToevMM.05</v>
      </c>
      <c r="B121" s="704" t="str">
        <f t="shared" si="9"/>
        <v/>
      </c>
      <c r="C121" s="704" t="str">
        <f t="shared" si="5"/>
        <v>NeoEnt.ToevMM.05**</v>
      </c>
      <c r="D121" s="152" t="s">
        <v>5203</v>
      </c>
      <c r="E121" s="157" t="s">
        <v>5198</v>
      </c>
      <c r="F121" s="152" t="s">
        <v>351</v>
      </c>
      <c r="G121" s="152" t="str">
        <f>NeoBerInfB!P15</f>
        <v/>
      </c>
      <c r="H121" s="152" t="s">
        <v>5149</v>
      </c>
      <c r="I121" s="152" t="str">
        <f>IF(NeoBerInfB!M15&gt;0,NeoBerInfB!M15,"")</f>
        <v/>
      </c>
      <c r="J121" s="152" t="s">
        <v>4083</v>
      </c>
      <c r="K121" s="152" t="str">
        <f>NeoBerInfB!O15</f>
        <v/>
      </c>
      <c r="L121" s="151"/>
    </row>
    <row r="122" spans="1:25" x14ac:dyDescent="0.2">
      <c r="A122" s="179" t="str">
        <f t="shared" si="7"/>
        <v>NeoEnt.ToevKV.01</v>
      </c>
      <c r="B122" s="704" t="str">
        <f t="shared" si="9"/>
        <v/>
      </c>
      <c r="C122" s="704" t="str">
        <f t="shared" si="5"/>
        <v>NeoEnt.ToevKV.01**</v>
      </c>
      <c r="D122" s="152" t="s">
        <v>5203</v>
      </c>
      <c r="E122" s="157" t="s">
        <v>5199</v>
      </c>
      <c r="F122" s="152" t="s">
        <v>351</v>
      </c>
      <c r="G122" s="152" t="str">
        <f>NeoBerInfB!P16</f>
        <v/>
      </c>
      <c r="H122" s="152" t="s">
        <v>5149</v>
      </c>
      <c r="I122" s="152" t="str">
        <f>IF(NeoBerInfB!M16&gt;0,NeoBerInfB!M16,"")</f>
        <v/>
      </c>
      <c r="J122" s="152" t="s">
        <v>4083</v>
      </c>
      <c r="K122" s="152" t="str">
        <f>NeoBerInfB!O16</f>
        <v/>
      </c>
      <c r="L122" s="151"/>
    </row>
    <row r="123" spans="1:25" s="151" customFormat="1" x14ac:dyDescent="0.2">
      <c r="A123" s="179" t="str">
        <f t="shared" si="7"/>
        <v>NeoEnt.ToevKV.02</v>
      </c>
      <c r="B123" s="704" t="str">
        <f t="shared" si="9"/>
        <v/>
      </c>
      <c r="C123" s="704" t="str">
        <f t="shared" si="5"/>
        <v>NeoEnt.ToevKV.02**</v>
      </c>
      <c r="D123" s="152" t="s">
        <v>5203</v>
      </c>
      <c r="E123" s="157" t="s">
        <v>5200</v>
      </c>
      <c r="F123" s="152" t="s">
        <v>351</v>
      </c>
      <c r="G123" s="152" t="str">
        <f>NeoBerInfB!P17</f>
        <v/>
      </c>
      <c r="H123" s="152" t="s">
        <v>5149</v>
      </c>
      <c r="I123" s="152" t="str">
        <f>IF(NeoBerInfB!M17&gt;0,NeoBerInfB!M17,"")</f>
        <v/>
      </c>
      <c r="J123" s="152" t="s">
        <v>4083</v>
      </c>
      <c r="K123" s="152" t="str">
        <f>NeoBerInfB!O17</f>
        <v/>
      </c>
      <c r="M123"/>
    </row>
    <row r="124" spans="1:25" s="151" customFormat="1" x14ac:dyDescent="0.2">
      <c r="A124" s="179" t="str">
        <f t="shared" si="7"/>
        <v>NeoEnt.ToevKV.03</v>
      </c>
      <c r="B124" s="704" t="str">
        <f t="shared" si="9"/>
        <v/>
      </c>
      <c r="C124" s="704" t="str">
        <f t="shared" si="5"/>
        <v>NeoEnt.ToevKV.03**</v>
      </c>
      <c r="D124" s="152" t="s">
        <v>5203</v>
      </c>
      <c r="E124" s="157" t="s">
        <v>5201</v>
      </c>
      <c r="F124" s="152" t="s">
        <v>351</v>
      </c>
      <c r="G124" s="152" t="str">
        <f>NeoBerInfB!P18</f>
        <v/>
      </c>
      <c r="H124" s="152" t="s">
        <v>5149</v>
      </c>
      <c r="I124" s="152" t="str">
        <f>IF(NeoBerInfB!M18&gt;0,NeoBerInfB!M18,"")</f>
        <v/>
      </c>
      <c r="J124" s="152" t="s">
        <v>4083</v>
      </c>
      <c r="K124" s="152" t="str">
        <f>NeoBerInfB!O18</f>
        <v/>
      </c>
    </row>
    <row r="125" spans="1:25" x14ac:dyDescent="0.2">
      <c r="A125" s="179" t="str">
        <f t="shared" si="7"/>
        <v>NeoEnt.ToevKV.04</v>
      </c>
      <c r="B125" s="704" t="str">
        <f t="shared" si="9"/>
        <v/>
      </c>
      <c r="C125" s="704" t="str">
        <f t="shared" si="5"/>
        <v>NeoEnt.ToevKV.04**</v>
      </c>
      <c r="D125" s="152" t="s">
        <v>5203</v>
      </c>
      <c r="E125" s="157" t="s">
        <v>5202</v>
      </c>
      <c r="F125" s="152" t="s">
        <v>351</v>
      </c>
      <c r="G125" s="152" t="str">
        <f>NeoBerInfB!P19</f>
        <v/>
      </c>
      <c r="H125" s="152" t="s">
        <v>5149</v>
      </c>
      <c r="I125" s="152" t="str">
        <f>IF(NeoBerInfB!M19&gt;0,NeoBerInfB!M19,"")</f>
        <v/>
      </c>
      <c r="J125" s="152" t="s">
        <v>4083</v>
      </c>
      <c r="K125" s="152" t="str">
        <f>NeoBerInfB!O19</f>
        <v/>
      </c>
      <c r="L125" s="151"/>
      <c r="M125" s="151"/>
    </row>
    <row r="126" spans="1:25" x14ac:dyDescent="0.2">
      <c r="A126" s="179" t="str">
        <f t="shared" si="7"/>
        <v>NeoArtLijn.01</v>
      </c>
      <c r="B126" s="704" t="str">
        <f t="shared" si="9"/>
        <v/>
      </c>
      <c r="C126" s="704" t="str">
        <f t="shared" si="5"/>
        <v>NeoArtLijn.01**</v>
      </c>
      <c r="D126" s="152" t="s">
        <v>5146</v>
      </c>
      <c r="E126" s="157" t="s">
        <v>331</v>
      </c>
      <c r="F126" s="152" t="s">
        <v>351</v>
      </c>
      <c r="G126" s="152" t="str">
        <f>IF(I126="","",NeoBerInfB!A22)</f>
        <v/>
      </c>
      <c r="H126" s="152" t="s">
        <v>42</v>
      </c>
      <c r="I126" s="152" t="str">
        <f>IF(Var_Neo_InfB_Cont_ArtLijn=0,"", Var_Neo_InfB_Cont_ArtLijn/10&amp;" ml/uur")</f>
        <v/>
      </c>
      <c r="J126" s="152" t="s">
        <v>5145</v>
      </c>
      <c r="K126" t="str">
        <f>IF(Var_Neo_InfB_Cont_VochtExtra_01,"Extra", "")</f>
        <v/>
      </c>
    </row>
    <row r="127" spans="1:25" s="151" customFormat="1" x14ac:dyDescent="0.2">
      <c r="A127" s="179" t="str">
        <f t="shared" si="7"/>
        <v>NeoMedCont.01</v>
      </c>
      <c r="B127" s="704" t="str">
        <f>ConcatenateKeyValue(F127:Y127,"||","^^")</f>
        <v/>
      </c>
      <c r="C127" s="704" t="str">
        <f t="shared" si="5"/>
        <v>NeoMedCont.01**</v>
      </c>
      <c r="D127" s="152" t="s">
        <v>5147</v>
      </c>
      <c r="E127" s="157" t="s">
        <v>331</v>
      </c>
      <c r="F127" s="151" t="s">
        <v>254</v>
      </c>
      <c r="G127" s="151" t="str">
        <f>IF(NeoBerInfB!J23=0,"",NeoBerInfB!J23)</f>
        <v/>
      </c>
      <c r="H127" s="151" t="s">
        <v>153</v>
      </c>
      <c r="I127" s="151" t="str">
        <f>IF(NeoBerInfB!J23="","",NeoBerInfB!M23)</f>
        <v/>
      </c>
      <c r="J127" s="151" t="s">
        <v>235</v>
      </c>
      <c r="K127" s="151" t="str">
        <f>IF(G127="","",NeoBerInfB!O23)</f>
        <v/>
      </c>
      <c r="L127" s="151" t="s">
        <v>110</v>
      </c>
      <c r="M127" s="151" t="str">
        <f>IF(G127="","",NeoBerInfB!P23)</f>
        <v/>
      </c>
      <c r="N127" s="151" t="s">
        <v>42</v>
      </c>
      <c r="O127" s="151" t="str">
        <f>IF(G127="","",NeoBerInfB!Q23)</f>
        <v/>
      </c>
      <c r="P127" s="151" t="s">
        <v>255</v>
      </c>
      <c r="Q127" s="151" t="str">
        <f>IF(G127="","",NeoBerInfB!G23&amp;" "&amp;NeoBerInfB!R23)</f>
        <v/>
      </c>
      <c r="R127" s="151" t="s">
        <v>85</v>
      </c>
      <c r="S127" s="151" t="str">
        <f>IF(G127="","",NeoBerInfB!AL23&amp;" ml")</f>
        <v/>
      </c>
      <c r="T127" s="152" t="s">
        <v>418</v>
      </c>
      <c r="U127" s="152" t="str">
        <f>IF(G127="","",NeoBerInfB!S23)</f>
        <v/>
      </c>
      <c r="V127" s="152" t="s">
        <v>5145</v>
      </c>
      <c r="W127" s="152" t="str">
        <f>IF(AND(G127&lt;&gt;"",NeoBerInfB!I23),"Extra","")</f>
        <v/>
      </c>
      <c r="X127" s="152" t="s">
        <v>5144</v>
      </c>
      <c r="Y127" s="151" t="str">
        <f>IF(G127="","",NeoBerInfB!Z23)</f>
        <v/>
      </c>
    </row>
    <row r="128" spans="1:25" x14ac:dyDescent="0.2">
      <c r="A128" s="179" t="str">
        <f t="shared" si="7"/>
        <v>NeoMedCont.02</v>
      </c>
      <c r="B128" s="704" t="str">
        <f t="shared" ref="B128:B136" si="10">ConcatenateKeyValue(F128:Y128,"||","^^")</f>
        <v/>
      </c>
      <c r="C128" s="704" t="str">
        <f t="shared" si="5"/>
        <v>NeoMedCont.02**</v>
      </c>
      <c r="D128" s="152" t="s">
        <v>5147</v>
      </c>
      <c r="E128" s="157" t="s">
        <v>332</v>
      </c>
      <c r="F128" s="151" t="s">
        <v>254</v>
      </c>
      <c r="G128" s="151" t="str">
        <f>IF(NeoBerInfB!J24=0,"",NeoBerInfB!J24)</f>
        <v/>
      </c>
      <c r="H128" s="151" t="s">
        <v>153</v>
      </c>
      <c r="I128" s="151" t="str">
        <f>IF(NeoBerInfB!J24="","",NeoBerInfB!M24)</f>
        <v/>
      </c>
      <c r="J128" s="151" t="s">
        <v>235</v>
      </c>
      <c r="K128" s="151" t="str">
        <f>IF(G128="","",NeoBerInfB!O24)</f>
        <v/>
      </c>
      <c r="L128" s="151" t="s">
        <v>110</v>
      </c>
      <c r="M128" s="151" t="str">
        <f>IF(G128="","",NeoBerInfB!P24)</f>
        <v/>
      </c>
      <c r="N128" s="151" t="s">
        <v>42</v>
      </c>
      <c r="O128" s="151" t="str">
        <f>IF(G128="","",NeoBerInfB!Q24)</f>
        <v/>
      </c>
      <c r="P128" s="151" t="s">
        <v>255</v>
      </c>
      <c r="Q128" s="151" t="str">
        <f>IF(G128="","",NeoBerInfB!G24&amp;" "&amp;NeoBerInfB!R24)</f>
        <v/>
      </c>
      <c r="R128" s="151" t="s">
        <v>85</v>
      </c>
      <c r="S128" s="151" t="str">
        <f>IF(G128="","",NeoBerInfB!AL24&amp;" ml")</f>
        <v/>
      </c>
      <c r="T128" s="152" t="s">
        <v>418</v>
      </c>
      <c r="U128" s="152" t="str">
        <f>IF(G128="","",NeoBerInfB!S24)</f>
        <v/>
      </c>
      <c r="V128" s="152" t="s">
        <v>5145</v>
      </c>
      <c r="W128" s="152" t="str">
        <f>IF(AND(G128&lt;&gt;"",NeoBerInfB!I24),"Extra","")</f>
        <v/>
      </c>
      <c r="X128" s="152" t="s">
        <v>5144</v>
      </c>
      <c r="Y128" s="151" t="str">
        <f>IF(G128="","",NeoBerInfB!Z24)</f>
        <v/>
      </c>
    </row>
    <row r="129" spans="1:25" x14ac:dyDescent="0.2">
      <c r="A129" s="179" t="str">
        <f t="shared" si="7"/>
        <v>NeoMedCont.03</v>
      </c>
      <c r="B129" s="704" t="str">
        <f t="shared" si="10"/>
        <v/>
      </c>
      <c r="C129" s="704" t="str">
        <f t="shared" si="5"/>
        <v>NeoMedCont.03**</v>
      </c>
      <c r="D129" s="152" t="s">
        <v>5147</v>
      </c>
      <c r="E129" s="157" t="s">
        <v>333</v>
      </c>
      <c r="F129" s="151" t="s">
        <v>254</v>
      </c>
      <c r="G129" s="151" t="str">
        <f>IF(NeoBerInfB!J25=0,"",NeoBerInfB!J25)</f>
        <v/>
      </c>
      <c r="H129" s="151" t="s">
        <v>153</v>
      </c>
      <c r="I129" s="151" t="str">
        <f>IF(NeoBerInfB!J25="","",NeoBerInfB!M25)</f>
        <v/>
      </c>
      <c r="J129" s="151" t="s">
        <v>235</v>
      </c>
      <c r="K129" s="151" t="str">
        <f>IF(G129="","",NeoBerInfB!O25)</f>
        <v/>
      </c>
      <c r="L129" s="151" t="s">
        <v>110</v>
      </c>
      <c r="M129" s="151" t="str">
        <f>IF(G129="","",NeoBerInfB!P25)</f>
        <v/>
      </c>
      <c r="N129" s="151" t="s">
        <v>42</v>
      </c>
      <c r="O129" s="151" t="str">
        <f>IF(G129="","",NeoBerInfB!Q25)</f>
        <v/>
      </c>
      <c r="P129" s="151" t="s">
        <v>255</v>
      </c>
      <c r="Q129" s="151" t="str">
        <f>IF(G129="","",NeoBerInfB!G25&amp;" "&amp;NeoBerInfB!R25)</f>
        <v/>
      </c>
      <c r="R129" s="151" t="s">
        <v>85</v>
      </c>
      <c r="S129" s="151" t="str">
        <f>IF(G129="","",NeoBerInfB!AL25&amp;" ml")</f>
        <v/>
      </c>
      <c r="T129" s="152" t="s">
        <v>418</v>
      </c>
      <c r="U129" s="152" t="str">
        <f>IF(G129="","",NeoBerInfB!S25)</f>
        <v/>
      </c>
      <c r="V129" s="152" t="s">
        <v>5145</v>
      </c>
      <c r="W129" s="152" t="str">
        <f>IF(AND(G129&lt;&gt;"",NeoBerInfB!I25),"Extra","")</f>
        <v/>
      </c>
      <c r="X129" s="152" t="s">
        <v>5144</v>
      </c>
      <c r="Y129" s="151" t="str">
        <f>IF(G129="","",NeoBerInfB!Z25)</f>
        <v/>
      </c>
    </row>
    <row r="130" spans="1:25" x14ac:dyDescent="0.2">
      <c r="A130" s="179" t="str">
        <f t="shared" si="7"/>
        <v>NeoMedCont.04</v>
      </c>
      <c r="B130" s="704" t="str">
        <f t="shared" si="10"/>
        <v/>
      </c>
      <c r="C130" s="704" t="str">
        <f t="shared" si="5"/>
        <v>NeoMedCont.04**</v>
      </c>
      <c r="D130" s="152" t="s">
        <v>5147</v>
      </c>
      <c r="E130" s="157" t="s">
        <v>334</v>
      </c>
      <c r="F130" s="151" t="s">
        <v>254</v>
      </c>
      <c r="G130" s="151" t="str">
        <f>IF(NeoBerInfB!J26=0,"",NeoBerInfB!J26)</f>
        <v/>
      </c>
      <c r="H130" s="151" t="s">
        <v>153</v>
      </c>
      <c r="I130" s="151" t="str">
        <f>IF(NeoBerInfB!J26="","",NeoBerInfB!M26)</f>
        <v/>
      </c>
      <c r="J130" s="151" t="s">
        <v>235</v>
      </c>
      <c r="K130" s="151" t="str">
        <f>IF(G130="","",NeoBerInfB!O26)</f>
        <v/>
      </c>
      <c r="L130" s="151" t="s">
        <v>110</v>
      </c>
      <c r="M130" s="151" t="str">
        <f>IF(G130="","",NeoBerInfB!P26)</f>
        <v/>
      </c>
      <c r="N130" s="151" t="s">
        <v>42</v>
      </c>
      <c r="O130" s="151" t="str">
        <f>IF(G130="","",NeoBerInfB!Q26)</f>
        <v/>
      </c>
      <c r="P130" s="151" t="s">
        <v>255</v>
      </c>
      <c r="Q130" s="151" t="str">
        <f>IF(G130="","",NeoBerInfB!G26&amp;" "&amp;NeoBerInfB!R26)</f>
        <v/>
      </c>
      <c r="R130" s="151" t="s">
        <v>85</v>
      </c>
      <c r="S130" s="151" t="str">
        <f>IF(G130="","",NeoBerInfB!AL26&amp;" ml")</f>
        <v/>
      </c>
      <c r="T130" s="152" t="s">
        <v>418</v>
      </c>
      <c r="U130" s="152" t="str">
        <f>IF(G130="","",NeoBerInfB!S26)</f>
        <v/>
      </c>
      <c r="V130" s="152" t="s">
        <v>5145</v>
      </c>
      <c r="W130" s="152" t="str">
        <f>IF(AND(G130&lt;&gt;"",NeoBerInfB!I26),"Extra","")</f>
        <v/>
      </c>
      <c r="X130" s="152" t="s">
        <v>5144</v>
      </c>
      <c r="Y130" s="151" t="str">
        <f>IF(G130="","",NeoBerInfB!Z26)</f>
        <v/>
      </c>
    </row>
    <row r="131" spans="1:25" s="151" customFormat="1" x14ac:dyDescent="0.2">
      <c r="A131" s="179" t="str">
        <f t="shared" si="7"/>
        <v>NeoMedCont.05</v>
      </c>
      <c r="B131" s="704" t="str">
        <f t="shared" si="10"/>
        <v/>
      </c>
      <c r="C131" s="704" t="str">
        <f t="shared" ref="C131:C170" si="11">A131&amp;"**"&amp;B131</f>
        <v>NeoMedCont.05**</v>
      </c>
      <c r="D131" s="152" t="s">
        <v>5147</v>
      </c>
      <c r="E131" s="157" t="s">
        <v>335</v>
      </c>
      <c r="F131" s="151" t="s">
        <v>254</v>
      </c>
      <c r="G131" s="151" t="str">
        <f>IF(NeoBerInfB!J27=0,"",NeoBerInfB!J27)</f>
        <v/>
      </c>
      <c r="H131" s="151" t="s">
        <v>153</v>
      </c>
      <c r="I131" s="151" t="str">
        <f>IF(NeoBerInfB!J27="","",NeoBerInfB!M27)</f>
        <v/>
      </c>
      <c r="J131" s="151" t="s">
        <v>235</v>
      </c>
      <c r="K131" s="151" t="str">
        <f>IF(G131="","",NeoBerInfB!O27)</f>
        <v/>
      </c>
      <c r="L131" s="151" t="s">
        <v>110</v>
      </c>
      <c r="M131" s="151" t="str">
        <f>IF(G131="","",NeoBerInfB!P27)</f>
        <v/>
      </c>
      <c r="N131" s="151" t="s">
        <v>42</v>
      </c>
      <c r="O131" s="151" t="str">
        <f>IF(G131="","",NeoBerInfB!Q27)</f>
        <v/>
      </c>
      <c r="P131" s="151" t="s">
        <v>255</v>
      </c>
      <c r="Q131" s="151" t="str">
        <f>IF(G131="","",NeoBerInfB!G27&amp;" "&amp;NeoBerInfB!R27)</f>
        <v/>
      </c>
      <c r="R131" s="151" t="s">
        <v>85</v>
      </c>
      <c r="S131" s="151" t="str">
        <f>IF(G131="","",NeoBerInfB!AL27&amp;" ml")</f>
        <v/>
      </c>
      <c r="T131" s="152" t="s">
        <v>418</v>
      </c>
      <c r="U131" s="152" t="str">
        <f>IF(G131="","",NeoBerInfB!S27)</f>
        <v/>
      </c>
      <c r="V131" s="152" t="s">
        <v>5145</v>
      </c>
      <c r="W131" s="152" t="str">
        <f>IF(AND(G131&lt;&gt;"",NeoBerInfB!I27),"Extra","")</f>
        <v/>
      </c>
      <c r="X131" s="152" t="s">
        <v>5144</v>
      </c>
      <c r="Y131" s="151" t="str">
        <f>IF(G131="","",NeoBerInfB!Z27)</f>
        <v/>
      </c>
    </row>
    <row r="132" spans="1:25" x14ac:dyDescent="0.2">
      <c r="A132" s="179" t="str">
        <f t="shared" si="7"/>
        <v>NeoMedCont.06</v>
      </c>
      <c r="B132" s="704" t="str">
        <f t="shared" si="10"/>
        <v/>
      </c>
      <c r="C132" s="704" t="str">
        <f t="shared" si="11"/>
        <v>NeoMedCont.06**</v>
      </c>
      <c r="D132" s="152" t="s">
        <v>5147</v>
      </c>
      <c r="E132" s="157" t="s">
        <v>336</v>
      </c>
      <c r="F132" s="151" t="s">
        <v>254</v>
      </c>
      <c r="G132" s="151" t="str">
        <f>IF(NeoBerInfB!J28=0,"",NeoBerInfB!J28)</f>
        <v/>
      </c>
      <c r="H132" s="151" t="s">
        <v>153</v>
      </c>
      <c r="I132" s="151" t="str">
        <f>IF(NeoBerInfB!J28="","",NeoBerInfB!M28)</f>
        <v/>
      </c>
      <c r="J132" s="151" t="s">
        <v>235</v>
      </c>
      <c r="K132" s="151" t="str">
        <f>IF(G132="","",NeoBerInfB!O28)</f>
        <v/>
      </c>
      <c r="L132" s="151" t="s">
        <v>110</v>
      </c>
      <c r="M132" s="151" t="str">
        <f>IF(G132="","",NeoBerInfB!P28)</f>
        <v/>
      </c>
      <c r="N132" s="151" t="s">
        <v>42</v>
      </c>
      <c r="O132" s="151" t="str">
        <f>IF(G132="","",NeoBerInfB!Q28)</f>
        <v/>
      </c>
      <c r="P132" s="151" t="s">
        <v>255</v>
      </c>
      <c r="Q132" s="151" t="str">
        <f>IF(G132="","",NeoBerInfB!G28&amp;" "&amp;NeoBerInfB!R28)</f>
        <v/>
      </c>
      <c r="R132" s="151" t="s">
        <v>85</v>
      </c>
      <c r="S132" s="151" t="str">
        <f>IF(G132="","",NeoBerInfB!AL28&amp;" ml")</f>
        <v/>
      </c>
      <c r="T132" s="152" t="s">
        <v>418</v>
      </c>
      <c r="U132" s="152" t="str">
        <f>IF(G132="","",NeoBerInfB!S28)</f>
        <v/>
      </c>
      <c r="V132" s="152" t="s">
        <v>5145</v>
      </c>
      <c r="W132" s="152" t="str">
        <f>IF(AND(G132&lt;&gt;"",NeoBerInfB!I28),"Extra","")</f>
        <v/>
      </c>
      <c r="X132" s="152" t="s">
        <v>5144</v>
      </c>
      <c r="Y132" s="151" t="str">
        <f>IF(G132="","",NeoBerInfB!Z28)</f>
        <v/>
      </c>
    </row>
    <row r="133" spans="1:25" x14ac:dyDescent="0.2">
      <c r="A133" s="179" t="str">
        <f t="shared" si="7"/>
        <v>NeoMedCont.07</v>
      </c>
      <c r="B133" s="704" t="str">
        <f t="shared" si="10"/>
        <v/>
      </c>
      <c r="C133" s="704" t="str">
        <f t="shared" si="11"/>
        <v>NeoMedCont.07**</v>
      </c>
      <c r="D133" s="152" t="s">
        <v>5147</v>
      </c>
      <c r="E133" s="157" t="s">
        <v>337</v>
      </c>
      <c r="F133" s="151" t="s">
        <v>254</v>
      </c>
      <c r="G133" s="151" t="str">
        <f>IF(NeoBerInfB!J29=0,"",NeoBerInfB!J29)</f>
        <v/>
      </c>
      <c r="H133" s="151" t="s">
        <v>153</v>
      </c>
      <c r="I133" s="151" t="str">
        <f>IF(NeoBerInfB!J29="","",NeoBerInfB!M29)</f>
        <v/>
      </c>
      <c r="J133" s="151" t="s">
        <v>235</v>
      </c>
      <c r="K133" s="151" t="str">
        <f>IF(G133="","",NeoBerInfB!O29)</f>
        <v/>
      </c>
      <c r="L133" s="151" t="s">
        <v>110</v>
      </c>
      <c r="M133" s="151" t="str">
        <f>IF(G133="","",NeoBerInfB!P29)</f>
        <v/>
      </c>
      <c r="N133" s="151" t="s">
        <v>42</v>
      </c>
      <c r="O133" s="151" t="str">
        <f>IF(G133="","",NeoBerInfB!Q29)</f>
        <v/>
      </c>
      <c r="P133" s="151" t="s">
        <v>255</v>
      </c>
      <c r="Q133" s="151" t="str">
        <f>IF(G133="","",NeoBerInfB!G29&amp;" "&amp;NeoBerInfB!R29)</f>
        <v/>
      </c>
      <c r="R133" s="151" t="s">
        <v>85</v>
      </c>
      <c r="S133" s="151" t="str">
        <f>IF(G133="","",NeoBerInfB!AL29&amp;" ml")</f>
        <v/>
      </c>
      <c r="T133" s="152" t="s">
        <v>418</v>
      </c>
      <c r="U133" s="152" t="str">
        <f>IF(G133="","",NeoBerInfB!S29)</f>
        <v/>
      </c>
      <c r="V133" s="152" t="s">
        <v>5145</v>
      </c>
      <c r="W133" s="152" t="str">
        <f>IF(AND(G133&lt;&gt;"",NeoBerInfB!I29),"Extra","")</f>
        <v/>
      </c>
      <c r="X133" s="152" t="s">
        <v>5144</v>
      </c>
      <c r="Y133" s="151" t="str">
        <f>IF(G133="","",NeoBerInfB!Z29)</f>
        <v/>
      </c>
    </row>
    <row r="134" spans="1:25" x14ac:dyDescent="0.2">
      <c r="A134" s="179" t="str">
        <f t="shared" si="7"/>
        <v>NeoMedCont.08</v>
      </c>
      <c r="B134" s="704" t="str">
        <f t="shared" si="10"/>
        <v/>
      </c>
      <c r="C134" s="704" t="str">
        <f t="shared" si="11"/>
        <v>NeoMedCont.08**</v>
      </c>
      <c r="D134" s="152" t="s">
        <v>5147</v>
      </c>
      <c r="E134" s="157" t="s">
        <v>338</v>
      </c>
      <c r="F134" s="151" t="s">
        <v>254</v>
      </c>
      <c r="G134" s="151" t="str">
        <f>IF(NeoBerInfB!J30=0,"",NeoBerInfB!J30)</f>
        <v/>
      </c>
      <c r="H134" s="151" t="s">
        <v>153</v>
      </c>
      <c r="I134" s="151" t="str">
        <f>IF(NeoBerInfB!J30="","",NeoBerInfB!M30)</f>
        <v/>
      </c>
      <c r="J134" s="151" t="s">
        <v>235</v>
      </c>
      <c r="K134" s="151" t="str">
        <f>IF(G134="","",NeoBerInfB!O30)</f>
        <v/>
      </c>
      <c r="L134" s="151" t="s">
        <v>110</v>
      </c>
      <c r="M134" s="151" t="str">
        <f>IF(G134="","",NeoBerInfB!P30)</f>
        <v/>
      </c>
      <c r="N134" s="151" t="s">
        <v>42</v>
      </c>
      <c r="O134" s="151" t="str">
        <f>IF(G134="","",NeoBerInfB!Q30)</f>
        <v/>
      </c>
      <c r="P134" s="151" t="s">
        <v>255</v>
      </c>
      <c r="Q134" s="151" t="str">
        <f>IF(G134="","",NeoBerInfB!G30&amp;" "&amp;NeoBerInfB!R30)</f>
        <v/>
      </c>
      <c r="R134" s="151" t="s">
        <v>85</v>
      </c>
      <c r="S134" s="151" t="str">
        <f>IF(G134="","",NeoBerInfB!AL30&amp;" ml")</f>
        <v/>
      </c>
      <c r="T134" s="152" t="s">
        <v>418</v>
      </c>
      <c r="U134" s="152" t="str">
        <f>IF(G134="","",NeoBerInfB!S30)</f>
        <v/>
      </c>
      <c r="V134" s="152" t="s">
        <v>5145</v>
      </c>
      <c r="W134" s="152" t="str">
        <f>IF(AND(G134&lt;&gt;"",NeoBerInfB!I30),"Extra","")</f>
        <v/>
      </c>
      <c r="X134" s="152" t="s">
        <v>5144</v>
      </c>
      <c r="Y134" s="151" t="str">
        <f>IF(G134="","",NeoBerInfB!Z30)</f>
        <v/>
      </c>
    </row>
    <row r="135" spans="1:25" x14ac:dyDescent="0.2">
      <c r="A135" s="179" t="str">
        <f t="shared" si="7"/>
        <v>NeoMedCont.09</v>
      </c>
      <c r="B135" s="704" t="str">
        <f t="shared" si="10"/>
        <v/>
      </c>
      <c r="C135" s="704" t="str">
        <f t="shared" si="11"/>
        <v>NeoMedCont.09**</v>
      </c>
      <c r="D135" s="152" t="s">
        <v>5147</v>
      </c>
      <c r="E135" s="157" t="s">
        <v>339</v>
      </c>
      <c r="F135" s="151" t="s">
        <v>254</v>
      </c>
      <c r="G135" s="151" t="str">
        <f>IF(NeoBerInfB!J31=0,"",NeoBerInfB!J31)</f>
        <v/>
      </c>
      <c r="H135" s="151" t="s">
        <v>153</v>
      </c>
      <c r="I135" s="151" t="str">
        <f>IF(NeoBerInfB!J31="","",NeoBerInfB!M31)</f>
        <v/>
      </c>
      <c r="J135" s="151" t="s">
        <v>235</v>
      </c>
      <c r="K135" s="151" t="str">
        <f>IF(G135="","",NeoBerInfB!O31)</f>
        <v/>
      </c>
      <c r="L135" s="151" t="s">
        <v>110</v>
      </c>
      <c r="M135" s="151" t="str">
        <f>IF(G135="","",NeoBerInfB!P31)</f>
        <v/>
      </c>
      <c r="N135" s="151" t="s">
        <v>42</v>
      </c>
      <c r="O135" s="151" t="str">
        <f>IF(G135="","",NeoBerInfB!Q31)</f>
        <v/>
      </c>
      <c r="P135" s="151" t="s">
        <v>255</v>
      </c>
      <c r="Q135" s="151" t="str">
        <f>IF(G135="","",NeoBerInfB!G31&amp;" "&amp;NeoBerInfB!R31)</f>
        <v/>
      </c>
      <c r="R135" s="151" t="s">
        <v>85</v>
      </c>
      <c r="S135" s="151" t="str">
        <f>IF(G135="","",NeoBerInfB!AL31&amp;" ml")</f>
        <v/>
      </c>
      <c r="T135" s="152" t="s">
        <v>418</v>
      </c>
      <c r="U135" s="152" t="str">
        <f>IF(G135="","",NeoBerInfB!S31)</f>
        <v/>
      </c>
      <c r="V135" s="152" t="s">
        <v>5145</v>
      </c>
      <c r="W135" s="152" t="str">
        <f>IF(AND(G135&lt;&gt;"",NeoBerInfB!I31),"Extra","")</f>
        <v/>
      </c>
      <c r="X135" s="152" t="s">
        <v>5144</v>
      </c>
      <c r="Y135" s="151" t="str">
        <f>IF(G135="","",NeoBerInfB!Z31)</f>
        <v/>
      </c>
    </row>
    <row r="136" spans="1:25" x14ac:dyDescent="0.2">
      <c r="A136" s="179" t="str">
        <f t="shared" si="7"/>
        <v>NeoMedCont.10</v>
      </c>
      <c r="B136" s="704" t="str">
        <f t="shared" si="10"/>
        <v/>
      </c>
      <c r="C136" s="704" t="str">
        <f t="shared" si="11"/>
        <v>NeoMedCont.10**</v>
      </c>
      <c r="D136" s="152" t="s">
        <v>5147</v>
      </c>
      <c r="E136" s="157" t="s">
        <v>483</v>
      </c>
      <c r="F136" s="151" t="s">
        <v>254</v>
      </c>
      <c r="G136" s="151" t="str">
        <f>IF(NeoBerInfB!J32=0,"",NeoBerInfB!J32)</f>
        <v/>
      </c>
      <c r="H136" s="151" t="s">
        <v>153</v>
      </c>
      <c r="I136" s="151" t="str">
        <f>IF(NeoBerInfB!J32="","",NeoBerInfB!M32)</f>
        <v/>
      </c>
      <c r="J136" s="151" t="s">
        <v>235</v>
      </c>
      <c r="K136" s="151" t="str">
        <f>IF(G136="","",NeoBerInfB!O32)</f>
        <v/>
      </c>
      <c r="L136" s="151" t="s">
        <v>110</v>
      </c>
      <c r="M136" s="151" t="str">
        <f>IF(G136="","",NeoBerInfB!P32)</f>
        <v/>
      </c>
      <c r="N136" s="151" t="s">
        <v>42</v>
      </c>
      <c r="O136" s="151" t="str">
        <f>IF(G136="","",NeoBerInfB!Q32)</f>
        <v/>
      </c>
      <c r="P136" s="151" t="s">
        <v>255</v>
      </c>
      <c r="Q136" s="151" t="str">
        <f>IF(G136="","",NeoBerInfB!G32&amp;" "&amp;NeoBerInfB!R32)</f>
        <v/>
      </c>
      <c r="R136" s="151" t="s">
        <v>85</v>
      </c>
      <c r="S136" s="151" t="str">
        <f>IF(G136="","",NeoBerInfB!AL32&amp;" ml")</f>
        <v/>
      </c>
      <c r="T136" s="152" t="s">
        <v>418</v>
      </c>
      <c r="U136" s="152" t="str">
        <f>IF(G136="","",NeoBerInfB!S32)</f>
        <v/>
      </c>
      <c r="V136" s="152" t="s">
        <v>5145</v>
      </c>
      <c r="W136" s="152" t="str">
        <f>IF(AND(G136&lt;&gt;"",NeoBerInfB!I32),"Extra","")</f>
        <v/>
      </c>
      <c r="X136" s="152" t="s">
        <v>5144</v>
      </c>
      <c r="Y136" s="151" t="str">
        <f>IF(G136="","",NeoBerInfB!Z32)</f>
        <v/>
      </c>
    </row>
    <row r="137" spans="1:25" s="151" customFormat="1" x14ac:dyDescent="0.2">
      <c r="A137" s="179" t="str">
        <f t="shared" ref="A137:A170" si="12">D137&amp;"."&amp;E137</f>
        <v>NeoMedCont.Tekst.01</v>
      </c>
      <c r="B137" s="704">
        <f>NeoBerInfB!B36</f>
        <v>0</v>
      </c>
      <c r="C137" s="704" t="str">
        <f t="shared" si="11"/>
        <v>NeoMedCont.Tekst.01**0</v>
      </c>
      <c r="D137" s="152" t="s">
        <v>5147</v>
      </c>
      <c r="E137" s="157" t="s">
        <v>5204</v>
      </c>
      <c r="F137"/>
      <c r="H137"/>
      <c r="J137"/>
      <c r="L137"/>
      <c r="M137"/>
      <c r="N137"/>
    </row>
    <row r="138" spans="1:25" s="151" customFormat="1" x14ac:dyDescent="0.2">
      <c r="A138" s="179" t="str">
        <f t="shared" si="12"/>
        <v>NeoMedCont.Tekst.02</v>
      </c>
      <c r="B138" s="704">
        <f>NeoBerInfB!B37</f>
        <v>0</v>
      </c>
      <c r="C138" s="704" t="str">
        <f t="shared" si="11"/>
        <v>NeoMedCont.Tekst.02**0</v>
      </c>
      <c r="D138" s="152" t="s">
        <v>5147</v>
      </c>
      <c r="E138" s="157" t="s">
        <v>5205</v>
      </c>
      <c r="F138"/>
      <c r="H138"/>
      <c r="J138"/>
      <c r="L138"/>
    </row>
    <row r="139" spans="1:25" x14ac:dyDescent="0.2">
      <c r="A139" s="179" t="str">
        <f t="shared" si="12"/>
        <v>NeoZijLijn.01</v>
      </c>
      <c r="B139" s="704" t="str">
        <f>ConcatenateKeyValue(F139:M139,"||","^^")</f>
        <v>Volume^^0 mL</v>
      </c>
      <c r="C139" s="704" t="str">
        <f t="shared" si="11"/>
        <v>NeoZijLijn.01**Volume^^0 mL</v>
      </c>
      <c r="D139" s="152" t="s">
        <v>5148</v>
      </c>
      <c r="E139" s="157" t="s">
        <v>331</v>
      </c>
      <c r="F139" s="152" t="s">
        <v>110</v>
      </c>
      <c r="G139" s="152" t="str">
        <f>NeoBerInfB!P33</f>
        <v/>
      </c>
      <c r="H139" s="152" t="s">
        <v>42</v>
      </c>
      <c r="I139" s="152" t="str">
        <f>NeoBerInfB!Q33</f>
        <v/>
      </c>
      <c r="J139" s="152" t="s">
        <v>235</v>
      </c>
      <c r="K139" s="152" t="str">
        <f>NeoBerInfB!AL33&amp;" mL"</f>
        <v>0 mL</v>
      </c>
      <c r="L139" s="152" t="s">
        <v>5145</v>
      </c>
      <c r="M139" s="152" t="str">
        <f>IF(AND(G139&lt;&gt;"",Var_Neo_InfB_Cont_VochtExtra_12), "Extra","")</f>
        <v/>
      </c>
      <c r="N139" s="151"/>
    </row>
    <row r="140" spans="1:25" x14ac:dyDescent="0.2">
      <c r="A140" s="179" t="str">
        <f t="shared" si="12"/>
        <v>NeoZijLijn.02</v>
      </c>
      <c r="B140" s="704" t="str">
        <f t="shared" ref="B140:B141" si="13">ConcatenateKeyValue(F140:M140,"||","^^")</f>
        <v>Volume^^0 mL</v>
      </c>
      <c r="C140" s="704" t="str">
        <f t="shared" si="11"/>
        <v>NeoZijLijn.02**Volume^^0 mL</v>
      </c>
      <c r="D140" s="152" t="s">
        <v>5148</v>
      </c>
      <c r="E140" s="157" t="s">
        <v>332</v>
      </c>
      <c r="F140" s="152" t="s">
        <v>110</v>
      </c>
      <c r="G140" s="152" t="str">
        <f>NeoBerInfB!P34</f>
        <v/>
      </c>
      <c r="H140" s="152" t="s">
        <v>42</v>
      </c>
      <c r="I140" s="152" t="str">
        <f>NeoBerInfB!Q34</f>
        <v/>
      </c>
      <c r="J140" s="152" t="s">
        <v>235</v>
      </c>
      <c r="K140" s="152" t="str">
        <f>NeoBerInfB!AL34&amp;" mL"</f>
        <v>0 mL</v>
      </c>
      <c r="L140" s="152" t="s">
        <v>5145</v>
      </c>
      <c r="M140" s="152" t="str">
        <f>IF(AND(G140&lt;&gt;"",Var_Neo_InfB_Cont_VochtExtra_12), "Extra","")</f>
        <v/>
      </c>
    </row>
    <row r="141" spans="1:25" x14ac:dyDescent="0.2">
      <c r="A141" s="179" t="str">
        <f t="shared" si="12"/>
        <v>NeoZijLijn.03</v>
      </c>
      <c r="B141" s="704" t="str">
        <f t="shared" si="13"/>
        <v>Volume^^0 mL</v>
      </c>
      <c r="C141" s="704" t="str">
        <f t="shared" si="11"/>
        <v>NeoZijLijn.03**Volume^^0 mL</v>
      </c>
      <c r="D141" s="152" t="s">
        <v>5148</v>
      </c>
      <c r="E141" s="157" t="s">
        <v>333</v>
      </c>
      <c r="F141" s="152" t="s">
        <v>110</v>
      </c>
      <c r="G141" s="152" t="str">
        <f>NeoBerInfB!P35</f>
        <v/>
      </c>
      <c r="H141" s="152" t="s">
        <v>42</v>
      </c>
      <c r="I141" s="152" t="str">
        <f>NeoBerInfB!Q35</f>
        <v/>
      </c>
      <c r="J141" s="152" t="s">
        <v>235</v>
      </c>
      <c r="K141" s="152" t="str">
        <f>NeoBerInfB!AL35&amp;" mL"</f>
        <v>0 mL</v>
      </c>
      <c r="L141" s="152" t="s">
        <v>5145</v>
      </c>
      <c r="M141" s="152" t="str">
        <f>IF(AND(G141&lt;&gt;"",Var_Neo_InfB_Cont_VochtExtra_12), "Extra","")</f>
        <v/>
      </c>
    </row>
    <row r="142" spans="1:25" x14ac:dyDescent="0.2">
      <c r="A142" s="179" t="str">
        <f t="shared" si="12"/>
        <v>NeoTPN.Lipid</v>
      </c>
      <c r="B142" s="704" t="str">
        <f>ConcatenateKeyValue(F142:K142,"||","^^")</f>
        <v/>
      </c>
      <c r="C142" s="704" t="str">
        <f t="shared" si="11"/>
        <v>NeoTPN.Lipid**</v>
      </c>
      <c r="D142" s="152" t="s">
        <v>5150</v>
      </c>
      <c r="E142" s="152" t="s">
        <v>5138</v>
      </c>
      <c r="F142" s="152" t="s">
        <v>351</v>
      </c>
      <c r="G142" s="152" t="str">
        <f>IF(I142="","",NeoBerInfB!P40)</f>
        <v/>
      </c>
      <c r="H142" s="152" t="s">
        <v>42</v>
      </c>
      <c r="I142" s="152" t="str">
        <f>NeoBerInfB!Q40</f>
        <v/>
      </c>
      <c r="J142" s="152" t="s">
        <v>235</v>
      </c>
      <c r="K142" s="152" t="str">
        <f>IF(G142="","",NeoBerInfB!AL40&amp;" ml")</f>
        <v/>
      </c>
      <c r="L142" s="152"/>
    </row>
    <row r="143" spans="1:25" x14ac:dyDescent="0.2">
      <c r="A143" s="179" t="str">
        <f t="shared" si="12"/>
        <v>NeoTPN.SST</v>
      </c>
      <c r="B143" s="704" t="str">
        <f>ConcatenateKeyValue(F143:K143,"||","^^")</f>
        <v/>
      </c>
      <c r="C143" s="704" t="str">
        <f t="shared" si="11"/>
        <v>NeoTPN.SST**</v>
      </c>
      <c r="D143" s="152" t="s">
        <v>5150</v>
      </c>
      <c r="E143" s="152" t="s">
        <v>5151</v>
      </c>
      <c r="F143" s="152" t="s">
        <v>5139</v>
      </c>
      <c r="G143" s="152" t="str">
        <f>NeoBerInfB!O69</f>
        <v/>
      </c>
      <c r="H143" s="152" t="s">
        <v>42</v>
      </c>
      <c r="I143" s="152" t="str">
        <f>IF(G143="","",NeoBerInfB!Q41)</f>
        <v/>
      </c>
      <c r="J143" s="152" t="s">
        <v>5140</v>
      </c>
      <c r="K143" s="152" t="str">
        <f>IF(G143="","",NeoBerInfB!AL50&amp;" ml")</f>
        <v/>
      </c>
    </row>
    <row r="144" spans="1:25" x14ac:dyDescent="0.2">
      <c r="A144" s="179" t="str">
        <f t="shared" si="12"/>
        <v>NeoIntake.Vocht</v>
      </c>
      <c r="B144" s="704" t="str">
        <f>NeoBerInfB!AL58</f>
        <v/>
      </c>
      <c r="C144" s="704" t="str">
        <f t="shared" si="11"/>
        <v>NeoIntake.Vocht**</v>
      </c>
      <c r="D144" s="152" t="s">
        <v>482</v>
      </c>
      <c r="E144" s="289" t="s">
        <v>5124</v>
      </c>
    </row>
    <row r="145" spans="1:16" x14ac:dyDescent="0.2">
      <c r="A145" s="179" t="str">
        <f t="shared" si="12"/>
        <v>NeoIntake.Energy</v>
      </c>
      <c r="B145" s="704" t="str">
        <f>NeoBerInfB!AU58</f>
        <v/>
      </c>
      <c r="C145" s="704" t="str">
        <f t="shared" si="11"/>
        <v>NeoIntake.Energy**</v>
      </c>
      <c r="D145" s="152" t="s">
        <v>482</v>
      </c>
      <c r="E145" s="289" t="s">
        <v>5125</v>
      </c>
    </row>
    <row r="146" spans="1:16" x14ac:dyDescent="0.2">
      <c r="A146" s="179" t="str">
        <f t="shared" si="12"/>
        <v>NeoIntake.Glucose</v>
      </c>
      <c r="B146" s="704" t="str">
        <f>NeoBerInfB!AS58</f>
        <v/>
      </c>
      <c r="C146" s="704" t="str">
        <f t="shared" si="11"/>
        <v>NeoIntake.Glucose**</v>
      </c>
      <c r="D146" s="152" t="s">
        <v>482</v>
      </c>
      <c r="E146" s="289" t="s">
        <v>415</v>
      </c>
    </row>
    <row r="147" spans="1:16" x14ac:dyDescent="0.2">
      <c r="A147" s="179" t="str">
        <f t="shared" si="12"/>
        <v>NeoIntake.Eiwit</v>
      </c>
      <c r="B147" s="704" t="str">
        <f>NeoBerInfB!AR58</f>
        <v/>
      </c>
      <c r="C147" s="704" t="str">
        <f t="shared" si="11"/>
        <v>NeoIntake.Eiwit**</v>
      </c>
      <c r="D147" s="152" t="s">
        <v>482</v>
      </c>
      <c r="E147" s="289" t="s">
        <v>164</v>
      </c>
    </row>
    <row r="148" spans="1:16" x14ac:dyDescent="0.2">
      <c r="A148" s="179" t="str">
        <f t="shared" si="12"/>
        <v>NeoIntake.Vet</v>
      </c>
      <c r="B148" s="704" t="str">
        <f>NeoBerInfB!AT58</f>
        <v/>
      </c>
      <c r="C148" s="704" t="str">
        <f t="shared" si="11"/>
        <v>NeoIntake.Vet**</v>
      </c>
      <c r="D148" s="152" t="s">
        <v>482</v>
      </c>
      <c r="E148" s="289" t="s">
        <v>165</v>
      </c>
    </row>
    <row r="149" spans="1:16" x14ac:dyDescent="0.2">
      <c r="A149" s="179" t="str">
        <f t="shared" si="12"/>
        <v>NeoIntake.Vitamine D</v>
      </c>
      <c r="B149" s="705" t="str">
        <f>NeoBerInfB!AW58</f>
        <v/>
      </c>
      <c r="C149" s="704" t="str">
        <f t="shared" si="11"/>
        <v>NeoIntake.Vitamine D**</v>
      </c>
      <c r="D149" s="152" t="s">
        <v>482</v>
      </c>
      <c r="E149" s="289" t="s">
        <v>5126</v>
      </c>
    </row>
    <row r="150" spans="1:16" x14ac:dyDescent="0.2">
      <c r="A150" s="179" t="str">
        <f t="shared" si="12"/>
        <v>NeoIntake.IJzer</v>
      </c>
      <c r="B150" s="705" t="str">
        <f>NeoBerInfB!AX58</f>
        <v/>
      </c>
      <c r="C150" s="704" t="str">
        <f t="shared" si="11"/>
        <v>NeoIntake.IJzer**</v>
      </c>
      <c r="D150" s="152" t="s">
        <v>482</v>
      </c>
      <c r="E150" s="152" t="s">
        <v>7136</v>
      </c>
      <c r="O150" s="151"/>
      <c r="P150" s="152"/>
    </row>
    <row r="151" spans="1:16" x14ac:dyDescent="0.2">
      <c r="A151" s="179" t="str">
        <f t="shared" si="12"/>
        <v>NeoIntake.Natrium</v>
      </c>
      <c r="B151" s="705" t="str">
        <f>NeoBerInfB!AM58</f>
        <v/>
      </c>
      <c r="C151" s="704" t="str">
        <f t="shared" si="11"/>
        <v>NeoIntake.Natrium**</v>
      </c>
      <c r="D151" s="152" t="s">
        <v>482</v>
      </c>
      <c r="E151" s="152" t="s">
        <v>122</v>
      </c>
      <c r="O151" s="151"/>
      <c r="P151" s="152"/>
    </row>
    <row r="152" spans="1:16" x14ac:dyDescent="0.2">
      <c r="A152" s="179" t="str">
        <f t="shared" si="12"/>
        <v>NeoIntake.Chloor</v>
      </c>
      <c r="B152" s="705" t="str">
        <f>NeoBerInfB!AV58</f>
        <v/>
      </c>
      <c r="C152" s="704" t="str">
        <f t="shared" si="11"/>
        <v>NeoIntake.Chloor**</v>
      </c>
      <c r="D152" s="152" t="s">
        <v>482</v>
      </c>
      <c r="E152" s="152" t="s">
        <v>416</v>
      </c>
      <c r="O152" s="151"/>
      <c r="P152" s="152"/>
    </row>
    <row r="153" spans="1:16" x14ac:dyDescent="0.2">
      <c r="A153" s="179" t="str">
        <f t="shared" si="12"/>
        <v>NeoIntake.Calcium</v>
      </c>
      <c r="B153" s="705" t="str">
        <f>NeoBerInfB!AO58</f>
        <v/>
      </c>
      <c r="C153" s="704" t="str">
        <f t="shared" si="11"/>
        <v>NeoIntake.Calcium**</v>
      </c>
      <c r="D153" s="152" t="s">
        <v>482</v>
      </c>
      <c r="E153" s="152" t="s">
        <v>166</v>
      </c>
      <c r="O153" s="151"/>
    </row>
    <row r="154" spans="1:16" x14ac:dyDescent="0.2">
      <c r="A154" s="179" t="str">
        <f t="shared" si="12"/>
        <v>NeoIntake.Magnesium</v>
      </c>
      <c r="B154" s="705" t="str">
        <f>NeoBerInfB!AP58</f>
        <v/>
      </c>
      <c r="C154" s="704" t="str">
        <f t="shared" si="11"/>
        <v>NeoIntake.Magnesium**</v>
      </c>
      <c r="D154" s="152" t="s">
        <v>482</v>
      </c>
      <c r="E154" s="152" t="s">
        <v>240</v>
      </c>
      <c r="O154" s="151"/>
    </row>
    <row r="155" spans="1:16" x14ac:dyDescent="0.2">
      <c r="A155" s="179" t="str">
        <f t="shared" si="12"/>
        <v>NeoIntake.Fosfaat</v>
      </c>
      <c r="B155" s="705" t="str">
        <f>NeoBerInfB!AQ58</f>
        <v/>
      </c>
      <c r="C155" s="704" t="str">
        <f t="shared" si="11"/>
        <v>NeoIntake.Fosfaat**</v>
      </c>
      <c r="D155" s="152" t="s">
        <v>482</v>
      </c>
      <c r="E155" s="152" t="s">
        <v>167</v>
      </c>
      <c r="O155" s="151"/>
    </row>
    <row r="156" spans="1:16" x14ac:dyDescent="0.2">
      <c r="A156" s="179" t="str">
        <f t="shared" si="12"/>
        <v>NeoLab.Opname</v>
      </c>
      <c r="B156" s="705" t="str">
        <f>IF(NeoGuiInfB!F62="","",E156&amp;"::"&amp;NeoGuiInfB!F62)</f>
        <v/>
      </c>
      <c r="C156" s="704" t="str">
        <f t="shared" si="11"/>
        <v>NeoLab.Opname**</v>
      </c>
      <c r="D156" s="152" t="s">
        <v>5152</v>
      </c>
      <c r="E156" t="s">
        <v>293</v>
      </c>
      <c r="O156" s="151"/>
    </row>
    <row r="157" spans="1:16" x14ac:dyDescent="0.2">
      <c r="A157" s="179" t="str">
        <f t="shared" si="12"/>
        <v>NeoLab.12:00uur</v>
      </c>
      <c r="B157" s="705" t="str">
        <f>IF(NeoGuiInfB!F63="","",E157&amp;"::"&amp;NeoGuiInfB!F63)</f>
        <v/>
      </c>
      <c r="C157" s="704" t="str">
        <f t="shared" si="11"/>
        <v>NeoLab.12:00uur**</v>
      </c>
      <c r="D157" s="152" t="s">
        <v>5152</v>
      </c>
      <c r="E157" s="152" t="s">
        <v>5153</v>
      </c>
      <c r="O157" s="152"/>
    </row>
    <row r="158" spans="1:16" x14ac:dyDescent="0.2">
      <c r="A158" s="179" t="str">
        <f t="shared" si="12"/>
        <v>NeoLab.16:00uur</v>
      </c>
      <c r="B158" s="705" t="str">
        <f>IF(NeoGuiInfB!F64="","",E158&amp;"::"&amp;NeoGuiInfB!F64)</f>
        <v/>
      </c>
      <c r="C158" s="704" t="str">
        <f t="shared" si="11"/>
        <v>NeoLab.16:00uur**</v>
      </c>
      <c r="D158" s="152" t="s">
        <v>5152</v>
      </c>
      <c r="E158" s="152" t="s">
        <v>5154</v>
      </c>
      <c r="O158" s="152"/>
    </row>
    <row r="159" spans="1:16" x14ac:dyDescent="0.2">
      <c r="A159" s="179" t="str">
        <f t="shared" si="12"/>
        <v>NeoLab.20:00uur</v>
      </c>
      <c r="B159" s="705" t="str">
        <f>IF(NeoGuiInfB!F65="","",E159&amp;"::"&amp;NeoGuiInfB!F65)</f>
        <v/>
      </c>
      <c r="C159" s="704" t="str">
        <f t="shared" si="11"/>
        <v>NeoLab.20:00uur**</v>
      </c>
      <c r="D159" s="152" t="s">
        <v>5152</v>
      </c>
      <c r="E159" s="152" t="s">
        <v>5155</v>
      </c>
      <c r="O159" s="152"/>
    </row>
    <row r="160" spans="1:16" x14ac:dyDescent="0.2">
      <c r="A160" s="179" t="str">
        <f t="shared" si="12"/>
        <v>NeoLab.24:00uur</v>
      </c>
      <c r="B160" s="705" t="str">
        <f>IF(NeoGuiInfB!F66="","",E160&amp;"::"&amp;NeoGuiInfB!F66)</f>
        <v/>
      </c>
      <c r="C160" s="704" t="str">
        <f t="shared" si="11"/>
        <v>NeoLab.24:00uur**</v>
      </c>
      <c r="D160" s="152" t="s">
        <v>5152</v>
      </c>
      <c r="E160" s="152" t="s">
        <v>5130</v>
      </c>
    </row>
    <row r="161" spans="1:15" x14ac:dyDescent="0.2">
      <c r="A161" s="179" t="str">
        <f t="shared" si="12"/>
        <v>NeoLab.04:00uur</v>
      </c>
      <c r="B161" s="705" t="str">
        <f>IF(NeoGuiInfB!F67="","",E161&amp;"::"&amp;NeoGuiInfB!F67)</f>
        <v/>
      </c>
      <c r="C161" s="704" t="str">
        <f t="shared" si="11"/>
        <v>NeoLab.04:00uur**</v>
      </c>
      <c r="D161" s="152" t="s">
        <v>5152</v>
      </c>
      <c r="E161" s="152" t="s">
        <v>5156</v>
      </c>
    </row>
    <row r="162" spans="1:15" x14ac:dyDescent="0.2">
      <c r="A162" s="179" t="str">
        <f t="shared" si="12"/>
        <v>NeoLab.Zat 08:00uur</v>
      </c>
      <c r="B162" s="705" t="str">
        <f>IF(NeoGuiInfB!F68="","",E162&amp;"::"&amp;NeoGuiInfB!F68)</f>
        <v/>
      </c>
      <c r="C162" s="704" t="str">
        <f t="shared" si="11"/>
        <v>NeoLab.Zat 08:00uur**</v>
      </c>
      <c r="D162" s="152" t="s">
        <v>5152</v>
      </c>
      <c r="E162" s="152" t="s">
        <v>5157</v>
      </c>
    </row>
    <row r="163" spans="1:15" x14ac:dyDescent="0.2">
      <c r="A163" s="179" t="str">
        <f t="shared" si="12"/>
        <v>NeoLab.Zon 08:00uur</v>
      </c>
      <c r="B163" s="705" t="str">
        <f>IF(NeoGuiInfB!F69="","",E163&amp;"::"&amp;NeoGuiInfB!F69)</f>
        <v/>
      </c>
      <c r="C163" s="704" t="str">
        <f t="shared" si="11"/>
        <v>NeoLab.Zon 08:00uur**</v>
      </c>
      <c r="D163" s="152" t="s">
        <v>5152</v>
      </c>
      <c r="E163" s="152" t="s">
        <v>5184</v>
      </c>
    </row>
    <row r="164" spans="1:15" x14ac:dyDescent="0.2">
      <c r="A164" s="179" t="str">
        <f t="shared" si="12"/>
        <v>NeoLab.Mnd 08:00uur</v>
      </c>
      <c r="B164" s="705" t="str">
        <f>IF(NeoGuiInfB!F70="","",E164&amp;"::"&amp;NeoGuiInfB!F70)</f>
        <v/>
      </c>
      <c r="C164" s="704" t="str">
        <f t="shared" si="11"/>
        <v>NeoLab.Mnd 08:00uur**</v>
      </c>
      <c r="D164" s="152" t="s">
        <v>5152</v>
      </c>
      <c r="E164" s="152" t="s">
        <v>5183</v>
      </c>
    </row>
    <row r="165" spans="1:15" x14ac:dyDescent="0.2">
      <c r="A165" s="179" t="str">
        <f t="shared" si="12"/>
        <v>NeoLab.Opmerking</v>
      </c>
      <c r="B165" s="704" t="str">
        <f>IF(_Neo_Lab_Opm=0,"",_Neo_Lab_Opm)</f>
        <v/>
      </c>
      <c r="C165" s="704" t="str">
        <f t="shared" si="11"/>
        <v>NeoLab.Opmerking**</v>
      </c>
      <c r="D165" s="152" t="s">
        <v>5152</v>
      </c>
      <c r="E165" s="152" t="s">
        <v>181</v>
      </c>
    </row>
    <row r="166" spans="1:15" x14ac:dyDescent="0.2">
      <c r="A166" s="179" t="str">
        <f t="shared" si="12"/>
        <v>NeoAfspr.01</v>
      </c>
      <c r="B166" s="704" t="str">
        <f>IF(NeoGuiAfspr!D45="","",NeoGuiAfspr!C45&amp;": "&amp;NeoGuiAfspr!D45)</f>
        <v/>
      </c>
      <c r="C166" s="704" t="str">
        <f t="shared" si="11"/>
        <v>NeoAfspr.01**</v>
      </c>
      <c r="D166" s="152" t="s">
        <v>5158</v>
      </c>
      <c r="E166" s="154" t="s">
        <v>331</v>
      </c>
    </row>
    <row r="167" spans="1:15" x14ac:dyDescent="0.2">
      <c r="A167" s="179" t="str">
        <f t="shared" si="12"/>
        <v>NeoAfspr.02</v>
      </c>
      <c r="B167" s="704" t="str">
        <f>IF(NeoGuiAfspr!D46="","",NeoGuiAfspr!C46&amp;": "&amp;NeoGuiAfspr!D46)</f>
        <v/>
      </c>
      <c r="C167" s="704" t="str">
        <f t="shared" si="11"/>
        <v>NeoAfspr.02**</v>
      </c>
      <c r="D167" s="152" t="s">
        <v>5158</v>
      </c>
      <c r="E167" s="154" t="s">
        <v>332</v>
      </c>
    </row>
    <row r="168" spans="1:15" x14ac:dyDescent="0.2">
      <c r="A168" s="179" t="str">
        <f t="shared" si="12"/>
        <v>NeoAfspr.03</v>
      </c>
      <c r="B168" s="704" t="str">
        <f>IF(NeoGuiAfspr!D47="","",NeoGuiAfspr!C47&amp;": "&amp;NeoGuiAfspr!D47)</f>
        <v/>
      </c>
      <c r="C168" s="704" t="str">
        <f t="shared" si="11"/>
        <v>NeoAfspr.03**</v>
      </c>
      <c r="D168" s="152" t="s">
        <v>5158</v>
      </c>
      <c r="E168" s="154" t="s">
        <v>333</v>
      </c>
      <c r="O168" s="151"/>
    </row>
    <row r="169" spans="1:15" x14ac:dyDescent="0.2">
      <c r="A169" s="179" t="str">
        <f t="shared" si="12"/>
        <v>NeoAfspr.04</v>
      </c>
      <c r="B169" s="704" t="str">
        <f>IF(NeoGuiAfspr!D48="","",NeoGuiAfspr!C48&amp;": "&amp;NeoGuiAfspr!D48)</f>
        <v/>
      </c>
      <c r="C169" s="704" t="str">
        <f t="shared" si="11"/>
        <v>NeoAfspr.04**</v>
      </c>
      <c r="D169" s="152" t="s">
        <v>5158</v>
      </c>
      <c r="E169" s="154" t="s">
        <v>334</v>
      </c>
    </row>
    <row r="170" spans="1:15" x14ac:dyDescent="0.2">
      <c r="A170" s="179" t="str">
        <f t="shared" si="12"/>
        <v>NeoAfspr.05</v>
      </c>
      <c r="B170" s="704" t="str">
        <f>IF(NeoGuiAfspr!D49="","",NeoGuiAfspr!C49&amp;": "&amp;NeoGuiAfspr!D49)</f>
        <v/>
      </c>
      <c r="C170" s="704" t="str">
        <f t="shared" si="11"/>
        <v>NeoAfspr.05**</v>
      </c>
      <c r="D170" s="152" t="s">
        <v>5158</v>
      </c>
      <c r="E170" s="154" t="s">
        <v>335</v>
      </c>
    </row>
    <row r="175" spans="1:15" x14ac:dyDescent="0.2">
      <c r="B175" s="152"/>
      <c r="C175" s="152"/>
    </row>
    <row r="176" spans="1:15" x14ac:dyDescent="0.2">
      <c r="B176" s="152"/>
      <c r="C176" s="152"/>
    </row>
    <row r="177" spans="1:3" x14ac:dyDescent="0.2">
      <c r="B177" s="152"/>
      <c r="C177" s="152"/>
    </row>
    <row r="178" spans="1:3" x14ac:dyDescent="0.2">
      <c r="B178" s="152"/>
      <c r="C178" s="152"/>
    </row>
    <row r="179" spans="1:3" x14ac:dyDescent="0.2">
      <c r="A179" s="152"/>
      <c r="B179" s="152"/>
      <c r="C179" s="152"/>
    </row>
    <row r="180" spans="1:3" x14ac:dyDescent="0.2">
      <c r="B180" s="152"/>
      <c r="C180" s="152"/>
    </row>
    <row r="181" spans="1:3" x14ac:dyDescent="0.2">
      <c r="B181" s="152"/>
      <c r="C181" s="152"/>
    </row>
    <row r="182" spans="1:3" x14ac:dyDescent="0.2">
      <c r="A182" s="152"/>
      <c r="B182" s="152"/>
      <c r="C182" s="152"/>
    </row>
    <row r="183" spans="1:3" x14ac:dyDescent="0.2">
      <c r="A183" s="152"/>
      <c r="B183" s="152"/>
      <c r="C183" s="152"/>
    </row>
    <row r="184" spans="1:3" x14ac:dyDescent="0.2">
      <c r="A184" s="152"/>
      <c r="B184" s="152"/>
      <c r="C184" s="152"/>
    </row>
    <row r="185" spans="1:3" x14ac:dyDescent="0.2">
      <c r="B185" s="152"/>
      <c r="C185" s="152"/>
    </row>
    <row r="186" spans="1:3" x14ac:dyDescent="0.2">
      <c r="B186" s="152"/>
      <c r="C186" s="152"/>
    </row>
    <row r="187" spans="1:3" x14ac:dyDescent="0.2">
      <c r="B187" s="152"/>
      <c r="C187" s="152"/>
    </row>
    <row r="188" spans="1:3" x14ac:dyDescent="0.2">
      <c r="A188" s="152"/>
      <c r="B188" s="152"/>
      <c r="C188" s="152"/>
    </row>
    <row r="189" spans="1:3" x14ac:dyDescent="0.2">
      <c r="A189" s="152"/>
      <c r="B189" s="152"/>
      <c r="C189" s="152"/>
    </row>
    <row r="190" spans="1:3" x14ac:dyDescent="0.2">
      <c r="B190" s="152"/>
      <c r="C190" s="152"/>
    </row>
    <row r="191" spans="1:3" x14ac:dyDescent="0.2">
      <c r="B191" s="152"/>
      <c r="C191" s="152"/>
    </row>
    <row r="192" spans="1:3" x14ac:dyDescent="0.2">
      <c r="B192" s="152"/>
      <c r="C192" s="152"/>
    </row>
    <row r="193" spans="1:4" x14ac:dyDescent="0.2">
      <c r="B193" s="152"/>
      <c r="C193" s="152"/>
    </row>
    <row r="194" spans="1:4" x14ac:dyDescent="0.2">
      <c r="B194" s="152"/>
      <c r="C194" s="152"/>
    </row>
    <row r="195" spans="1:4" x14ac:dyDescent="0.2">
      <c r="B195" s="152"/>
      <c r="C195" s="152"/>
    </row>
    <row r="196" spans="1:4" x14ac:dyDescent="0.2">
      <c r="B196" s="152"/>
      <c r="C196" s="152"/>
    </row>
    <row r="197" spans="1:4" x14ac:dyDescent="0.2">
      <c r="B197" s="152"/>
      <c r="C197" s="152"/>
    </row>
    <row r="198" spans="1:4" x14ac:dyDescent="0.2">
      <c r="B198" s="152"/>
      <c r="C198" s="152"/>
    </row>
    <row r="199" spans="1:4" s="151" customFormat="1" x14ac:dyDescent="0.2">
      <c r="A199"/>
      <c r="B199" s="152"/>
      <c r="C199" s="152"/>
    </row>
    <row r="200" spans="1:4" x14ac:dyDescent="0.2">
      <c r="B200" s="152"/>
      <c r="C200" s="152"/>
      <c r="D200" s="152"/>
    </row>
    <row r="201" spans="1:4" x14ac:dyDescent="0.2">
      <c r="B201" s="152"/>
      <c r="C201" s="152"/>
      <c r="D201" s="195"/>
    </row>
    <row r="202" spans="1:4" x14ac:dyDescent="0.2">
      <c r="B202" s="152"/>
      <c r="C202" s="152"/>
      <c r="D202" s="195"/>
    </row>
    <row r="203" spans="1:4" x14ac:dyDescent="0.2">
      <c r="B203" s="152"/>
      <c r="C203" s="152"/>
      <c r="D203" s="195"/>
    </row>
    <row r="204" spans="1:4" x14ac:dyDescent="0.2">
      <c r="B204" s="152"/>
      <c r="C204" s="152"/>
      <c r="D204" s="702"/>
    </row>
    <row r="205" spans="1:4" x14ac:dyDescent="0.2">
      <c r="B205" s="152"/>
      <c r="C205" s="152"/>
      <c r="D205" s="195"/>
    </row>
    <row r="206" spans="1:4" x14ac:dyDescent="0.2">
      <c r="B206" s="152"/>
      <c r="C206" s="152"/>
      <c r="D206" s="195"/>
    </row>
    <row r="207" spans="1:4" x14ac:dyDescent="0.2">
      <c r="B207" s="152"/>
      <c r="C207" s="152"/>
      <c r="D207" s="195"/>
    </row>
    <row r="208" spans="1:4" x14ac:dyDescent="0.2">
      <c r="B208" s="152"/>
      <c r="C208" s="152"/>
      <c r="D208" s="195"/>
    </row>
    <row r="209" spans="2:4" x14ac:dyDescent="0.2">
      <c r="B209" s="152"/>
      <c r="C209" s="152"/>
      <c r="D209" s="369"/>
    </row>
    <row r="211" spans="2:4" x14ac:dyDescent="0.2">
      <c r="B211" s="152"/>
      <c r="C211" s="152"/>
      <c r="D211" s="152"/>
    </row>
    <row r="212" spans="2:4" x14ac:dyDescent="0.2">
      <c r="B212" s="152"/>
      <c r="C212" s="152"/>
      <c r="D212" s="195"/>
    </row>
    <row r="213" spans="2:4" x14ac:dyDescent="0.2">
      <c r="B213" s="152"/>
      <c r="C213" s="152"/>
      <c r="D213" s="195"/>
    </row>
    <row r="214" spans="2:4" x14ac:dyDescent="0.2">
      <c r="B214" s="152"/>
      <c r="C214" s="152"/>
      <c r="D214" s="152"/>
    </row>
    <row r="215" spans="2:4" x14ac:dyDescent="0.2">
      <c r="B215" s="152"/>
      <c r="C215" s="152"/>
      <c r="D215" s="152"/>
    </row>
    <row r="216" spans="2:4" x14ac:dyDescent="0.2">
      <c r="B216" s="152"/>
      <c r="C216" s="152"/>
      <c r="D216" s="152"/>
    </row>
    <row r="217" spans="2:4" x14ac:dyDescent="0.2">
      <c r="B217" s="152"/>
      <c r="C217" s="152"/>
      <c r="D217" s="152"/>
    </row>
    <row r="218" spans="2:4" x14ac:dyDescent="0.2">
      <c r="B218" s="152"/>
      <c r="C218" s="152"/>
      <c r="D218" s="152"/>
    </row>
    <row r="219" spans="2:4" x14ac:dyDescent="0.2">
      <c r="B219" s="152"/>
      <c r="C219" s="152"/>
      <c r="D219" s="151"/>
    </row>
    <row r="220" spans="2:4" x14ac:dyDescent="0.2">
      <c r="B220" s="152"/>
      <c r="C220" s="152"/>
      <c r="D220" s="152"/>
    </row>
    <row r="221" spans="2:4" x14ac:dyDescent="0.2">
      <c r="B221" s="152"/>
      <c r="C221" s="152"/>
    </row>
    <row r="222" spans="2:4" x14ac:dyDescent="0.2">
      <c r="B222" s="152"/>
      <c r="C222" s="152"/>
      <c r="D222" s="151"/>
    </row>
    <row r="223" spans="2:4" x14ac:dyDescent="0.2">
      <c r="B223" s="152"/>
      <c r="C223" s="152"/>
      <c r="D223" s="151"/>
    </row>
    <row r="224" spans="2:4" x14ac:dyDescent="0.2">
      <c r="B224" s="152"/>
      <c r="C224" s="152"/>
      <c r="D224" s="151"/>
    </row>
    <row r="225" spans="2:4" x14ac:dyDescent="0.2">
      <c r="B225" s="152"/>
      <c r="C225" s="152"/>
      <c r="D225" s="151"/>
    </row>
    <row r="226" spans="2:4" x14ac:dyDescent="0.2">
      <c r="B226" s="152"/>
      <c r="C226" s="152"/>
      <c r="D226" s="151"/>
    </row>
    <row r="227" spans="2:4" x14ac:dyDescent="0.2">
      <c r="B227" s="152"/>
      <c r="C227" s="152"/>
      <c r="D227" s="151"/>
    </row>
    <row r="228" spans="2:4" x14ac:dyDescent="0.2">
      <c r="B228" s="152"/>
      <c r="C228" s="152"/>
      <c r="D228" s="151"/>
    </row>
    <row r="229" spans="2:4" x14ac:dyDescent="0.2">
      <c r="B229" s="152"/>
      <c r="C229" s="152"/>
      <c r="D229" s="151"/>
    </row>
    <row r="230" spans="2:4" x14ac:dyDescent="0.2">
      <c r="B230" s="152"/>
      <c r="C230" s="152"/>
      <c r="D230" s="151"/>
    </row>
    <row r="231" spans="2:4" x14ac:dyDescent="0.2">
      <c r="B231" s="152"/>
      <c r="C231" s="152"/>
      <c r="D231" s="151"/>
    </row>
    <row r="232" spans="2:4" x14ac:dyDescent="0.2">
      <c r="B232" s="152"/>
      <c r="C232" s="152"/>
      <c r="D232" s="151"/>
    </row>
    <row r="233" spans="2:4" x14ac:dyDescent="0.2">
      <c r="B233" s="152"/>
      <c r="C233" s="152"/>
      <c r="D233" s="151"/>
    </row>
    <row r="234" spans="2:4" x14ac:dyDescent="0.2">
      <c r="B234" s="152"/>
      <c r="C234" s="152"/>
      <c r="D234" s="151"/>
    </row>
    <row r="235" spans="2:4" x14ac:dyDescent="0.2">
      <c r="B235" s="152"/>
      <c r="C235" s="152"/>
      <c r="D235" s="151"/>
    </row>
    <row r="236" spans="2:4" x14ac:dyDescent="0.2">
      <c r="B236" s="152"/>
      <c r="C236" s="152"/>
      <c r="D236" s="151"/>
    </row>
    <row r="237" spans="2:4" x14ac:dyDescent="0.2">
      <c r="B237" s="152"/>
      <c r="C237" s="152"/>
      <c r="D237" s="151"/>
    </row>
    <row r="238" spans="2:4" x14ac:dyDescent="0.2">
      <c r="B238" s="152"/>
      <c r="C238" s="152"/>
      <c r="D238" s="151"/>
    </row>
    <row r="239" spans="2:4" x14ac:dyDescent="0.2">
      <c r="B239" s="152"/>
      <c r="C239" s="152"/>
      <c r="D239" s="151"/>
    </row>
    <row r="240" spans="2:4" x14ac:dyDescent="0.2">
      <c r="B240" s="152"/>
      <c r="C240" s="152"/>
      <c r="D240" s="151"/>
    </row>
    <row r="241" spans="2:4" x14ac:dyDescent="0.2">
      <c r="B241" s="152"/>
      <c r="C241" s="152"/>
      <c r="D241" s="151"/>
    </row>
    <row r="242" spans="2:4" x14ac:dyDescent="0.2">
      <c r="B242" s="152"/>
      <c r="C242" s="152"/>
      <c r="D242" s="151"/>
    </row>
    <row r="243" spans="2:4" x14ac:dyDescent="0.2">
      <c r="B243" s="152"/>
      <c r="C243" s="152"/>
      <c r="D243" s="151"/>
    </row>
    <row r="244" spans="2:4" x14ac:dyDescent="0.2">
      <c r="B244" s="152"/>
      <c r="C244" s="152"/>
      <c r="D244" s="151"/>
    </row>
    <row r="245" spans="2:4" x14ac:dyDescent="0.2">
      <c r="B245" s="152"/>
      <c r="C245" s="152"/>
      <c r="D245" s="151"/>
    </row>
    <row r="246" spans="2:4" x14ac:dyDescent="0.2">
      <c r="B246" s="152"/>
      <c r="C246" s="152"/>
      <c r="D246" s="151"/>
    </row>
    <row r="263" spans="4:4" x14ac:dyDescent="0.2">
      <c r="D263" s="151"/>
    </row>
    <row r="264" spans="4:4" x14ac:dyDescent="0.2">
      <c r="D264" s="151"/>
    </row>
    <row r="296" spans="4:4" x14ac:dyDescent="0.2">
      <c r="D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009"/>
  <sheetViews>
    <sheetView showZeros="0" showOutlineSymbols="0" zoomScaleNormal="100" workbookViewId="0">
      <pane xSplit="1" ySplit="1" topLeftCell="B1289" activePane="bottomRight" state="frozen"/>
      <selection activeCell="C22" sqref="C22"/>
      <selection pane="topRight" activeCell="C22" sqref="C22"/>
      <selection pane="bottomLeft" activeCell="C22" sqref="C22"/>
      <selection pane="bottomRight" activeCell="B1533" sqref="B1533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4" max="4" width="51" customWidth="1"/>
    <col min="6" max="6" width="18.5703125" customWidth="1"/>
  </cols>
  <sheetData>
    <row r="1" spans="1:6" x14ac:dyDescent="0.2">
      <c r="A1" s="179" t="s">
        <v>114</v>
      </c>
      <c r="B1" t="s">
        <v>115</v>
      </c>
      <c r="C1" s="152" t="s">
        <v>1727</v>
      </c>
      <c r="D1" s="152" t="s">
        <v>7861</v>
      </c>
    </row>
    <row r="2" spans="1:6" x14ac:dyDescent="0.2">
      <c r="A2" s="151" t="s">
        <v>884</v>
      </c>
      <c r="B2" s="151" t="str">
        <f>IF(ISBLANK(PatDetails!$B$1),"",PatDetails!$B$1)</f>
        <v/>
      </c>
      <c r="C2" s="289"/>
      <c r="D2" t="str">
        <f>A2&amp;"##"&amp;B2</f>
        <v>__0_PatNum##</v>
      </c>
    </row>
    <row r="3" spans="1:6" x14ac:dyDescent="0.2">
      <c r="A3" s="151" t="s">
        <v>885</v>
      </c>
      <c r="B3" s="151" t="str">
        <f>IF(ISBLANK(PatDetails!$B$2),"",PatDetails!$B$2)</f>
        <v/>
      </c>
      <c r="C3" s="289"/>
      <c r="D3" s="151" t="str">
        <f t="shared" ref="D3:D66" si="0">A3&amp;"##"&amp;B3</f>
        <v>__1_Bed##</v>
      </c>
    </row>
    <row r="4" spans="1:6" x14ac:dyDescent="0.2">
      <c r="A4" s="151" t="s">
        <v>886</v>
      </c>
      <c r="B4" s="151" t="str">
        <f>IF(ISBLANK(PatDetails!$B$3),"",PatDetails!$B$3)</f>
        <v/>
      </c>
      <c r="C4" s="289"/>
      <c r="D4" s="151" t="str">
        <f t="shared" si="0"/>
        <v>__2_AchterNaam##</v>
      </c>
    </row>
    <row r="5" spans="1:6" x14ac:dyDescent="0.2">
      <c r="A5" s="151" t="s">
        <v>887</v>
      </c>
      <c r="B5" s="151" t="str">
        <f>IF(ISBLANK(PatDetails!$B$4),"",PatDetails!$B$4)</f>
        <v/>
      </c>
      <c r="C5" s="289"/>
      <c r="D5" s="151" t="str">
        <f t="shared" si="0"/>
        <v>__3_VoorNaam##</v>
      </c>
    </row>
    <row r="6" spans="1:6" x14ac:dyDescent="0.2">
      <c r="A6" s="151" t="s">
        <v>888</v>
      </c>
      <c r="B6" s="11">
        <f>IF(ISBLANK(PatDetails!$B$5),"",PatDetails!$B$5)</f>
        <v>1462</v>
      </c>
      <c r="C6" s="43">
        <f>EmptyDate()</f>
        <v>1462</v>
      </c>
      <c r="D6" s="151" t="str">
        <f t="shared" si="0"/>
        <v>__4_GebDatum##1462</v>
      </c>
      <c r="E6" s="43"/>
    </row>
    <row r="7" spans="1:6" x14ac:dyDescent="0.2">
      <c r="A7" s="151" t="s">
        <v>5072</v>
      </c>
      <c r="B7" s="151" t="str">
        <f>IF(ISBLANK(GlobBerLab!$B$10),"",GlobBerLab!$B$10)</f>
        <v/>
      </c>
      <c r="C7" s="43"/>
      <c r="D7" s="151" t="str">
        <f t="shared" si="0"/>
        <v>_Glob_Lab_ALAT##</v>
      </c>
    </row>
    <row r="8" spans="1:6" x14ac:dyDescent="0.2">
      <c r="A8" s="151" t="s">
        <v>5073</v>
      </c>
      <c r="B8" s="151" t="str">
        <f>IF(ISBLANK(GlobBerLab!$B$12),"",GlobBerLab!$B$12)</f>
        <v/>
      </c>
      <c r="C8" s="43"/>
      <c r="D8" s="151" t="str">
        <f t="shared" si="0"/>
        <v>_Glob_Lab_Albumine##</v>
      </c>
    </row>
    <row r="9" spans="1:6" x14ac:dyDescent="0.2">
      <c r="A9" s="151" t="s">
        <v>5074</v>
      </c>
      <c r="B9" s="151" t="str">
        <f>IF(ISBLANK(GlobBerLab!$B$9),"",GlobBerLab!$B$9)</f>
        <v/>
      </c>
      <c r="C9" s="43"/>
      <c r="D9" s="151" t="str">
        <f t="shared" si="0"/>
        <v>_Glob_Lab_ASAT##</v>
      </c>
    </row>
    <row r="10" spans="1:6" x14ac:dyDescent="0.2">
      <c r="A10" s="151" t="s">
        <v>5075</v>
      </c>
      <c r="B10" s="151" t="str">
        <f>IF(ISBLANK(GlobBerLab!$B$4),"",GlobBerLab!$B$4)</f>
        <v/>
      </c>
      <c r="C10" s="43"/>
      <c r="D10" s="151" t="str">
        <f t="shared" si="0"/>
        <v>_Glob_Lab_Calcium##</v>
      </c>
    </row>
    <row r="11" spans="1:6" x14ac:dyDescent="0.2">
      <c r="A11" s="151" t="s">
        <v>5076</v>
      </c>
      <c r="B11" s="151" t="str">
        <f>IF(ISBLANK(GlobBerLab!$B$3),"",GlobBerLab!$B$3)</f>
        <v/>
      </c>
      <c r="C11" s="43"/>
      <c r="D11" s="151" t="str">
        <f t="shared" si="0"/>
        <v>_Glob_Lab_Chloride##</v>
      </c>
    </row>
    <row r="12" spans="1:6" x14ac:dyDescent="0.2">
      <c r="A12" s="151" t="s">
        <v>5077</v>
      </c>
      <c r="B12" s="151" t="str">
        <f>IF(ISBLANK(GlobBerLab!$B$8),"",GlobBerLab!$B$8)</f>
        <v/>
      </c>
      <c r="C12" s="43"/>
      <c r="D12" s="151" t="str">
        <f t="shared" si="0"/>
        <v>_Glob_Lab_Creatinine##</v>
      </c>
    </row>
    <row r="13" spans="1:6" x14ac:dyDescent="0.2">
      <c r="A13" s="151" t="s">
        <v>5078</v>
      </c>
      <c r="B13" s="151" t="str">
        <f>IF(ISBLANK(GlobBerLab!$B$6),"",GlobBerLab!$B$6)</f>
        <v/>
      </c>
      <c r="C13" s="43"/>
      <c r="D13" s="151" t="str">
        <f t="shared" si="0"/>
        <v>_Glob_Lab_Fosfaat##</v>
      </c>
      <c r="F13" s="151"/>
    </row>
    <row r="14" spans="1:6" x14ac:dyDescent="0.2">
      <c r="A14" s="151" t="s">
        <v>5079</v>
      </c>
      <c r="B14" s="151" t="str">
        <f>IF(ISBLANK(GlobBerLab!$B$7),"",GlobBerLab!$B$7)</f>
        <v/>
      </c>
      <c r="C14" s="43"/>
      <c r="D14" s="151" t="str">
        <f t="shared" si="0"/>
        <v>_Glob_Lab_Glucose##</v>
      </c>
    </row>
    <row r="15" spans="1:6" x14ac:dyDescent="0.2">
      <c r="A15" s="151" t="s">
        <v>5080</v>
      </c>
      <c r="B15" s="151" t="str">
        <f>IF(ISBLANK(GlobBerLab!$B$14),"",GlobBerLab!$B$14)</f>
        <v/>
      </c>
      <c r="C15" s="43"/>
      <c r="D15" s="151" t="str">
        <f t="shared" si="0"/>
        <v>_Glob_Lab_Ijzer##</v>
      </c>
    </row>
    <row r="16" spans="1:6" x14ac:dyDescent="0.2">
      <c r="A16" s="151" t="s">
        <v>5081</v>
      </c>
      <c r="B16" s="151" t="str">
        <f>IF(ISBLANK(GlobBerLab!$B$2),"",GlobBerLab!$B$2)</f>
        <v/>
      </c>
      <c r="C16" s="43"/>
      <c r="D16" s="151" t="str">
        <f t="shared" si="0"/>
        <v>_Glob_Lab_Kalium##</v>
      </c>
    </row>
    <row r="17" spans="1:4" x14ac:dyDescent="0.2">
      <c r="A17" s="151" t="s">
        <v>5082</v>
      </c>
      <c r="B17" s="151" t="str">
        <f>IF(ISBLANK(GlobBerLab!$B$11),"",GlobBerLab!$B$11)</f>
        <v/>
      </c>
      <c r="C17" s="43"/>
      <c r="D17" s="151" t="str">
        <f t="shared" si="0"/>
        <v>_Glob_Lab_LDH##</v>
      </c>
    </row>
    <row r="18" spans="1:4" x14ac:dyDescent="0.2">
      <c r="A18" s="151" t="s">
        <v>5083</v>
      </c>
      <c r="B18" s="151" t="str">
        <f>IF(ISBLANK(GlobBerLab!$B$5),"",GlobBerLab!$B$5)</f>
        <v/>
      </c>
      <c r="C18" s="43"/>
      <c r="D18" s="151" t="str">
        <f t="shared" si="0"/>
        <v>_Glob_Lab_Magnesium##</v>
      </c>
    </row>
    <row r="19" spans="1:4" x14ac:dyDescent="0.2">
      <c r="A19" s="151" t="s">
        <v>5084</v>
      </c>
      <c r="B19" s="151" t="str">
        <f>IF(ISBLANK(GlobBerLab!$B$1),"",GlobBerLab!$B$1)</f>
        <v/>
      </c>
      <c r="C19" s="43"/>
      <c r="D19" s="151" t="str">
        <f t="shared" si="0"/>
        <v>_Glob_Lab_Natrium##</v>
      </c>
    </row>
    <row r="20" spans="1:4" x14ac:dyDescent="0.2">
      <c r="A20" s="151" t="s">
        <v>5085</v>
      </c>
      <c r="B20" s="151" t="str">
        <f>IF(ISBLANK(GlobBerLab!$B$13),"",GlobBerLab!$B$13)</f>
        <v/>
      </c>
      <c r="C20" s="43"/>
      <c r="D20" s="151" t="str">
        <f t="shared" si="0"/>
        <v>_Glob_Lab_Triglyceriden##</v>
      </c>
    </row>
    <row r="21" spans="1:4" x14ac:dyDescent="0.2">
      <c r="A21" s="151" t="s">
        <v>1728</v>
      </c>
      <c r="B21" t="str">
        <f>IF(ISBLANK(GlobBerMedDisc!$AJ$2),"",GlobBerMedDisc!$AJ$2)</f>
        <v/>
      </c>
      <c r="C21" s="289"/>
      <c r="D21" s="151" t="str">
        <f t="shared" si="0"/>
        <v>_Glob_MedDisc_ATC_01##</v>
      </c>
    </row>
    <row r="22" spans="1:4" x14ac:dyDescent="0.2">
      <c r="A22" s="151" t="s">
        <v>1729</v>
      </c>
      <c r="B22" t="str">
        <f>IF(ISBLANK(GlobBerMedDisc!$AJ$3),"",GlobBerMedDisc!$AJ$3)</f>
        <v/>
      </c>
      <c r="C22" s="289"/>
      <c r="D22" s="151" t="str">
        <f t="shared" si="0"/>
        <v>_Glob_MedDisc_ATC_02##</v>
      </c>
    </row>
    <row r="23" spans="1:4" x14ac:dyDescent="0.2">
      <c r="A23" s="151" t="s">
        <v>1730</v>
      </c>
      <c r="B23" t="str">
        <f>IF(ISBLANK(GlobBerMedDisc!$AJ$4),"",GlobBerMedDisc!$AJ$4)</f>
        <v/>
      </c>
      <c r="C23" s="289"/>
      <c r="D23" s="151" t="str">
        <f t="shared" si="0"/>
        <v>_Glob_MedDisc_ATC_03##</v>
      </c>
    </row>
    <row r="24" spans="1:4" x14ac:dyDescent="0.2">
      <c r="A24" s="151" t="s">
        <v>1731</v>
      </c>
      <c r="B24" t="str">
        <f>IF(ISBLANK(GlobBerMedDisc!$AJ$5),"",GlobBerMedDisc!$AJ$5)</f>
        <v/>
      </c>
      <c r="C24" s="289"/>
      <c r="D24" s="151" t="str">
        <f t="shared" si="0"/>
        <v>_Glob_MedDisc_ATC_04##</v>
      </c>
    </row>
    <row r="25" spans="1:4" x14ac:dyDescent="0.2">
      <c r="A25" s="151" t="s">
        <v>1732</v>
      </c>
      <c r="B25" t="str">
        <f>IF(ISBLANK(GlobBerMedDisc!$AJ$6),"",GlobBerMedDisc!$AJ$6)</f>
        <v/>
      </c>
      <c r="C25" s="289"/>
      <c r="D25" s="151" t="str">
        <f t="shared" si="0"/>
        <v>_Glob_MedDisc_ATC_05##</v>
      </c>
    </row>
    <row r="26" spans="1:4" x14ac:dyDescent="0.2">
      <c r="A26" s="151" t="s">
        <v>1733</v>
      </c>
      <c r="B26" t="str">
        <f>IF(ISBLANK(GlobBerMedDisc!$AJ$7),"",GlobBerMedDisc!$AJ$7)</f>
        <v/>
      </c>
      <c r="C26" s="289"/>
      <c r="D26" s="151" t="str">
        <f t="shared" si="0"/>
        <v>_Glob_MedDisc_ATC_06##</v>
      </c>
    </row>
    <row r="27" spans="1:4" x14ac:dyDescent="0.2">
      <c r="A27" s="151" t="s">
        <v>1734</v>
      </c>
      <c r="B27" t="str">
        <f>IF(ISBLANK(GlobBerMedDisc!$AJ$8),"",GlobBerMedDisc!$AJ$8)</f>
        <v/>
      </c>
      <c r="C27" s="289"/>
      <c r="D27" s="151" t="str">
        <f t="shared" si="0"/>
        <v>_Glob_MedDisc_ATC_07##</v>
      </c>
    </row>
    <row r="28" spans="1:4" x14ac:dyDescent="0.2">
      <c r="A28" s="151" t="s">
        <v>1735</v>
      </c>
      <c r="B28" t="str">
        <f>IF(ISBLANK(GlobBerMedDisc!$AJ$9),"",GlobBerMedDisc!$AJ$9)</f>
        <v/>
      </c>
      <c r="C28" s="289"/>
      <c r="D28" s="151" t="str">
        <f t="shared" si="0"/>
        <v>_Glob_MedDisc_ATC_08##</v>
      </c>
    </row>
    <row r="29" spans="1:4" x14ac:dyDescent="0.2">
      <c r="A29" s="151" t="s">
        <v>1736</v>
      </c>
      <c r="B29" t="str">
        <f>IF(ISBLANK(GlobBerMedDisc!$AJ$10),"",GlobBerMedDisc!$AJ$10)</f>
        <v/>
      </c>
      <c r="C29" s="289"/>
      <c r="D29" s="151" t="str">
        <f t="shared" si="0"/>
        <v>_Glob_MedDisc_ATC_09##</v>
      </c>
    </row>
    <row r="30" spans="1:4" x14ac:dyDescent="0.2">
      <c r="A30" s="151" t="s">
        <v>1737</v>
      </c>
      <c r="B30" t="str">
        <f>IF(ISBLANK(GlobBerMedDisc!$AJ$11),"",GlobBerMedDisc!$AJ$11)</f>
        <v/>
      </c>
      <c r="C30" s="289"/>
      <c r="D30" s="151" t="str">
        <f t="shared" si="0"/>
        <v>_Glob_MedDisc_ATC_10##</v>
      </c>
    </row>
    <row r="31" spans="1:4" x14ac:dyDescent="0.2">
      <c r="A31" s="151" t="s">
        <v>1738</v>
      </c>
      <c r="B31" t="str">
        <f>IF(ISBLANK(GlobBerMedDisc!$AJ$12),"",GlobBerMedDisc!$AJ$12)</f>
        <v/>
      </c>
      <c r="C31" s="289"/>
      <c r="D31" s="151" t="str">
        <f t="shared" si="0"/>
        <v>_Glob_MedDisc_ATC_11##</v>
      </c>
    </row>
    <row r="32" spans="1:4" x14ac:dyDescent="0.2">
      <c r="A32" s="151" t="s">
        <v>1739</v>
      </c>
      <c r="B32" t="str">
        <f>IF(ISBLANK(GlobBerMedDisc!$AJ$13),"",GlobBerMedDisc!$AJ$13)</f>
        <v/>
      </c>
      <c r="C32" s="289"/>
      <c r="D32" s="151" t="str">
        <f t="shared" si="0"/>
        <v>_Glob_MedDisc_ATC_12##</v>
      </c>
    </row>
    <row r="33" spans="1:6" x14ac:dyDescent="0.2">
      <c r="A33" s="151" t="s">
        <v>1740</v>
      </c>
      <c r="B33" t="str">
        <f>IF(ISBLANK(GlobBerMedDisc!$AJ$14),"",GlobBerMedDisc!$AJ$14)</f>
        <v/>
      </c>
      <c r="C33" s="289"/>
      <c r="D33" s="151" t="str">
        <f t="shared" si="0"/>
        <v>_Glob_MedDisc_ATC_13##</v>
      </c>
    </row>
    <row r="34" spans="1:6" x14ac:dyDescent="0.2">
      <c r="A34" s="151" t="s">
        <v>1741</v>
      </c>
      <c r="B34" t="str">
        <f>IF(ISBLANK(GlobBerMedDisc!$AJ$15),"",GlobBerMedDisc!$AJ$15)</f>
        <v/>
      </c>
      <c r="C34" s="289"/>
      <c r="D34" s="151" t="str">
        <f t="shared" si="0"/>
        <v>_Glob_MedDisc_ATC_14##</v>
      </c>
    </row>
    <row r="35" spans="1:6" x14ac:dyDescent="0.2">
      <c r="A35" s="151" t="s">
        <v>1742</v>
      </c>
      <c r="B35" t="str">
        <f>IF(ISBLANK(GlobBerMedDisc!$AJ$16),"",GlobBerMedDisc!$AJ$16)</f>
        <v/>
      </c>
      <c r="C35" s="289"/>
      <c r="D35" s="151" t="str">
        <f t="shared" si="0"/>
        <v>_Glob_MedDisc_ATC_15##</v>
      </c>
    </row>
    <row r="36" spans="1:6" x14ac:dyDescent="0.2">
      <c r="A36" s="151" t="s">
        <v>1743</v>
      </c>
      <c r="B36" t="str">
        <f>IF(ISBLANK(GlobBerMedDisc!$AJ$17),"",GlobBerMedDisc!$AJ$17)</f>
        <v/>
      </c>
      <c r="C36" s="289"/>
      <c r="D36" s="151" t="str">
        <f t="shared" si="0"/>
        <v>_Glob_MedDisc_ATC_16##</v>
      </c>
    </row>
    <row r="37" spans="1:6" x14ac:dyDescent="0.2">
      <c r="A37" s="151" t="s">
        <v>1744</v>
      </c>
      <c r="B37" t="str">
        <f>IF(ISBLANK(GlobBerMedDisc!$AJ$18),"",GlobBerMedDisc!$AJ$18)</f>
        <v/>
      </c>
      <c r="C37" s="289"/>
      <c r="D37" s="151" t="str">
        <f t="shared" si="0"/>
        <v>_Glob_MedDisc_ATC_17##</v>
      </c>
    </row>
    <row r="38" spans="1:6" x14ac:dyDescent="0.2">
      <c r="A38" s="151" t="s">
        <v>1745</v>
      </c>
      <c r="B38" t="str">
        <f>IF(ISBLANK(GlobBerMedDisc!$AJ$19),"",GlobBerMedDisc!$AJ$19)</f>
        <v/>
      </c>
      <c r="C38" s="289"/>
      <c r="D38" s="151" t="str">
        <f t="shared" si="0"/>
        <v>_Glob_MedDisc_ATC_18##</v>
      </c>
    </row>
    <row r="39" spans="1:6" x14ac:dyDescent="0.2">
      <c r="A39" s="151" t="s">
        <v>1746</v>
      </c>
      <c r="B39" t="str">
        <f>IF(ISBLANK(GlobBerMedDisc!$AJ$20),"",GlobBerMedDisc!$AJ$20)</f>
        <v/>
      </c>
      <c r="C39" s="289"/>
      <c r="D39" s="151" t="str">
        <f t="shared" si="0"/>
        <v>_Glob_MedDisc_ATC_19##</v>
      </c>
    </row>
    <row r="40" spans="1:6" x14ac:dyDescent="0.2">
      <c r="A40" s="151" t="s">
        <v>1747</v>
      </c>
      <c r="B40" t="str">
        <f>IF(ISBLANK(GlobBerMedDisc!$AJ$21),"",GlobBerMedDisc!$AJ$21)</f>
        <v/>
      </c>
      <c r="C40" s="289"/>
      <c r="D40" s="151" t="str">
        <f t="shared" si="0"/>
        <v>_Glob_MedDisc_ATC_20##</v>
      </c>
      <c r="F40" s="151"/>
    </row>
    <row r="41" spans="1:6" x14ac:dyDescent="0.2">
      <c r="A41" s="151" t="s">
        <v>1748</v>
      </c>
      <c r="B41" t="str">
        <f>IF(ISBLANK(GlobBerMedDisc!$AJ$22),"",GlobBerMedDisc!$AJ$22)</f>
        <v/>
      </c>
      <c r="C41" s="289"/>
      <c r="D41" s="151" t="str">
        <f t="shared" si="0"/>
        <v>_Glob_MedDisc_ATC_21##</v>
      </c>
    </row>
    <row r="42" spans="1:6" x14ac:dyDescent="0.2">
      <c r="A42" s="151" t="s">
        <v>1749</v>
      </c>
      <c r="B42" t="str">
        <f>IF(ISBLANK(GlobBerMedDisc!$AJ$23),"",GlobBerMedDisc!$AJ$23)</f>
        <v/>
      </c>
      <c r="C42" s="289"/>
      <c r="D42" s="151" t="str">
        <f t="shared" si="0"/>
        <v>_Glob_MedDisc_ATC_22##</v>
      </c>
    </row>
    <row r="43" spans="1:6" x14ac:dyDescent="0.2">
      <c r="A43" s="151" t="s">
        <v>1750</v>
      </c>
      <c r="B43" t="str">
        <f>IF(ISBLANK(GlobBerMedDisc!$AJ$24),"",GlobBerMedDisc!$AJ$24)</f>
        <v/>
      </c>
      <c r="C43" s="289"/>
      <c r="D43" s="151" t="str">
        <f t="shared" si="0"/>
        <v>_Glob_MedDisc_ATC_23##</v>
      </c>
    </row>
    <row r="44" spans="1:6" x14ac:dyDescent="0.2">
      <c r="A44" s="151" t="s">
        <v>1751</v>
      </c>
      <c r="B44" t="str">
        <f>IF(ISBLANK(GlobBerMedDisc!$AJ$25),"",GlobBerMedDisc!$AJ$25)</f>
        <v/>
      </c>
      <c r="C44" s="289"/>
      <c r="D44" s="151" t="str">
        <f t="shared" si="0"/>
        <v>_Glob_MedDisc_ATC_24##</v>
      </c>
    </row>
    <row r="45" spans="1:6" x14ac:dyDescent="0.2">
      <c r="A45" s="151" t="s">
        <v>1752</v>
      </c>
      <c r="B45" t="str">
        <f>IF(ISBLANK(GlobBerMedDisc!$AJ$26),"",GlobBerMedDisc!$AJ$26)</f>
        <v/>
      </c>
      <c r="C45" s="289"/>
      <c r="D45" s="151" t="str">
        <f t="shared" si="0"/>
        <v>_Glob_MedDisc_ATC_25##</v>
      </c>
    </row>
    <row r="46" spans="1:6" x14ac:dyDescent="0.2">
      <c r="A46" s="151" t="s">
        <v>1753</v>
      </c>
      <c r="B46" t="str">
        <f>IF(ISBLANK(GlobBerMedDisc!$AJ$27),"",GlobBerMedDisc!$AJ$27)</f>
        <v/>
      </c>
      <c r="C46" s="289"/>
      <c r="D46" s="151" t="str">
        <f t="shared" si="0"/>
        <v>_Glob_MedDisc_ATC_26##</v>
      </c>
    </row>
    <row r="47" spans="1:6" x14ac:dyDescent="0.2">
      <c r="A47" s="151" t="s">
        <v>1754</v>
      </c>
      <c r="B47" t="str">
        <f>IF(ISBLANK(GlobBerMedDisc!$AJ$28),"",GlobBerMedDisc!$AJ$28)</f>
        <v/>
      </c>
      <c r="C47" s="289"/>
      <c r="D47" s="151" t="str">
        <f t="shared" si="0"/>
        <v>_Glob_MedDisc_ATC_27##</v>
      </c>
    </row>
    <row r="48" spans="1:6" x14ac:dyDescent="0.2">
      <c r="A48" s="151" t="s">
        <v>1755</v>
      </c>
      <c r="B48" t="str">
        <f>IF(ISBLANK(GlobBerMedDisc!$AJ$29),"",GlobBerMedDisc!$AJ$29)</f>
        <v/>
      </c>
      <c r="C48" s="289"/>
      <c r="D48" s="151" t="str">
        <f t="shared" si="0"/>
        <v>_Glob_MedDisc_ATC_28##</v>
      </c>
    </row>
    <row r="49" spans="1:6" x14ac:dyDescent="0.2">
      <c r="A49" s="151" t="s">
        <v>1756</v>
      </c>
      <c r="B49" t="str">
        <f>IF(ISBLANK(GlobBerMedDisc!$AJ$30),"",GlobBerMedDisc!$AJ$30)</f>
        <v/>
      </c>
      <c r="C49" s="289"/>
      <c r="D49" s="151" t="str">
        <f t="shared" si="0"/>
        <v>_Glob_MedDisc_ATC_29##</v>
      </c>
    </row>
    <row r="50" spans="1:6" x14ac:dyDescent="0.2">
      <c r="A50" s="151" t="s">
        <v>1757</v>
      </c>
      <c r="B50" t="str">
        <f>IF(ISBLANK(GlobBerMedDisc!$AJ$31),"",GlobBerMedDisc!$AJ$31)</f>
        <v/>
      </c>
      <c r="C50" s="289"/>
      <c r="D50" s="151" t="str">
        <f t="shared" si="0"/>
        <v>_Glob_MedDisc_ATC_30##</v>
      </c>
    </row>
    <row r="51" spans="1:6" x14ac:dyDescent="0.2">
      <c r="A51" s="151" t="s">
        <v>5294</v>
      </c>
      <c r="B51" s="151" t="str">
        <f>IF(ISBLANK(GlobBerMedDisc!$AU$2),"",GlobBerMedDisc!$AU$2)</f>
        <v/>
      </c>
      <c r="C51" s="289"/>
      <c r="D51" s="151" t="str">
        <f t="shared" si="0"/>
        <v>_Glob_MedDisc_Boven_01##</v>
      </c>
      <c r="E51" s="151"/>
      <c r="F51" s="151"/>
    </row>
    <row r="52" spans="1:6" x14ac:dyDescent="0.2">
      <c r="A52" s="151" t="s">
        <v>5296</v>
      </c>
      <c r="B52" s="151" t="str">
        <f>IF(ISBLANK(GlobBerMedDisc!$AU$3),"",GlobBerMedDisc!$AU$3)</f>
        <v/>
      </c>
      <c r="C52" s="289"/>
      <c r="D52" s="151" t="str">
        <f t="shared" si="0"/>
        <v>_Glob_MedDisc_Boven_02##</v>
      </c>
      <c r="E52" s="151"/>
      <c r="F52" s="151"/>
    </row>
    <row r="53" spans="1:6" x14ac:dyDescent="0.2">
      <c r="A53" s="151" t="s">
        <v>5298</v>
      </c>
      <c r="B53" s="151" t="str">
        <f>IF(ISBLANK(GlobBerMedDisc!$AU$4),"",GlobBerMedDisc!$AU$4)</f>
        <v/>
      </c>
      <c r="C53" s="289"/>
      <c r="D53" s="151" t="str">
        <f t="shared" si="0"/>
        <v>_Glob_MedDisc_Boven_03##</v>
      </c>
      <c r="E53" s="151"/>
      <c r="F53" s="151"/>
    </row>
    <row r="54" spans="1:6" x14ac:dyDescent="0.2">
      <c r="A54" s="151" t="s">
        <v>5300</v>
      </c>
      <c r="B54" s="151" t="str">
        <f>IF(ISBLANK(GlobBerMedDisc!$AU$5),"",GlobBerMedDisc!$AU$5)</f>
        <v/>
      </c>
      <c r="C54" s="289"/>
      <c r="D54" s="151" t="str">
        <f t="shared" si="0"/>
        <v>_Glob_MedDisc_Boven_04##</v>
      </c>
      <c r="E54" s="151"/>
      <c r="F54" s="151"/>
    </row>
    <row r="55" spans="1:6" x14ac:dyDescent="0.2">
      <c r="A55" s="151" t="s">
        <v>5302</v>
      </c>
      <c r="B55" s="151" t="str">
        <f>IF(ISBLANK(GlobBerMedDisc!$AU$6),"",GlobBerMedDisc!$AU$6)</f>
        <v/>
      </c>
      <c r="C55" s="289"/>
      <c r="D55" s="151" t="str">
        <f t="shared" si="0"/>
        <v>_Glob_MedDisc_Boven_05##</v>
      </c>
      <c r="E55" s="151"/>
      <c r="F55" s="151"/>
    </row>
    <row r="56" spans="1:6" x14ac:dyDescent="0.2">
      <c r="A56" s="151" t="s">
        <v>5304</v>
      </c>
      <c r="B56" s="151" t="str">
        <f>IF(ISBLANK(GlobBerMedDisc!$AU$7),"",GlobBerMedDisc!$AU$7)</f>
        <v/>
      </c>
      <c r="C56" s="289"/>
      <c r="D56" s="151" t="str">
        <f t="shared" si="0"/>
        <v>_Glob_MedDisc_Boven_06##</v>
      </c>
      <c r="E56" s="151"/>
      <c r="F56" s="151"/>
    </row>
    <row r="57" spans="1:6" x14ac:dyDescent="0.2">
      <c r="A57" s="151" t="s">
        <v>5306</v>
      </c>
      <c r="B57" s="151" t="str">
        <f>IF(ISBLANK(GlobBerMedDisc!$AU$8),"",GlobBerMedDisc!$AU$8)</f>
        <v/>
      </c>
      <c r="C57" s="289"/>
      <c r="D57" s="151" t="str">
        <f t="shared" si="0"/>
        <v>_Glob_MedDisc_Boven_07##</v>
      </c>
      <c r="E57" s="151"/>
      <c r="F57" s="151"/>
    </row>
    <row r="58" spans="1:6" x14ac:dyDescent="0.2">
      <c r="A58" s="151" t="s">
        <v>5308</v>
      </c>
      <c r="B58" s="151" t="str">
        <f>IF(ISBLANK(GlobBerMedDisc!$AU$9),"",GlobBerMedDisc!$AU$9)</f>
        <v/>
      </c>
      <c r="C58" s="289"/>
      <c r="D58" s="151" t="str">
        <f t="shared" si="0"/>
        <v>_Glob_MedDisc_Boven_08##</v>
      </c>
      <c r="E58" s="151"/>
      <c r="F58" s="151"/>
    </row>
    <row r="59" spans="1:6" x14ac:dyDescent="0.2">
      <c r="A59" s="151" t="s">
        <v>5310</v>
      </c>
      <c r="B59" s="151" t="str">
        <f>IF(ISBLANK(GlobBerMedDisc!$AU$10),"",GlobBerMedDisc!$AU$10)</f>
        <v/>
      </c>
      <c r="C59" s="289"/>
      <c r="D59" s="151" t="str">
        <f t="shared" si="0"/>
        <v>_Glob_MedDisc_Boven_09##</v>
      </c>
      <c r="E59" s="151"/>
      <c r="F59" s="151"/>
    </row>
    <row r="60" spans="1:6" x14ac:dyDescent="0.2">
      <c r="A60" s="151" t="s">
        <v>5312</v>
      </c>
      <c r="B60" s="151" t="str">
        <f>IF(ISBLANK(GlobBerMedDisc!$AU$11),"",GlobBerMedDisc!$AU$11)</f>
        <v/>
      </c>
      <c r="C60" s="289"/>
      <c r="D60" s="151" t="str">
        <f t="shared" si="0"/>
        <v>_Glob_MedDisc_Boven_10##</v>
      </c>
      <c r="E60" s="151"/>
      <c r="F60" s="151"/>
    </row>
    <row r="61" spans="1:6" x14ac:dyDescent="0.2">
      <c r="A61" s="151" t="s">
        <v>5314</v>
      </c>
      <c r="B61" s="151" t="str">
        <f>IF(ISBLANK(GlobBerMedDisc!$AU$12),"",GlobBerMedDisc!$AU$12)</f>
        <v/>
      </c>
      <c r="C61" s="289"/>
      <c r="D61" s="151" t="str">
        <f t="shared" si="0"/>
        <v>_Glob_MedDisc_Boven_11##</v>
      </c>
      <c r="E61" s="151"/>
      <c r="F61" s="151"/>
    </row>
    <row r="62" spans="1:6" x14ac:dyDescent="0.2">
      <c r="A62" s="151" t="s">
        <v>5316</v>
      </c>
      <c r="B62" s="151" t="str">
        <f>IF(ISBLANK(GlobBerMedDisc!$AU$13),"",GlobBerMedDisc!$AU$13)</f>
        <v/>
      </c>
      <c r="C62" s="289"/>
      <c r="D62" s="151" t="str">
        <f t="shared" si="0"/>
        <v>_Glob_MedDisc_Boven_12##</v>
      </c>
      <c r="E62" s="151"/>
      <c r="F62" s="151"/>
    </row>
    <row r="63" spans="1:6" x14ac:dyDescent="0.2">
      <c r="A63" s="151" t="s">
        <v>5318</v>
      </c>
      <c r="B63" s="151" t="str">
        <f>IF(ISBLANK(GlobBerMedDisc!$AU$14),"",GlobBerMedDisc!$AU$14)</f>
        <v/>
      </c>
      <c r="C63" s="289"/>
      <c r="D63" s="151" t="str">
        <f t="shared" si="0"/>
        <v>_Glob_MedDisc_Boven_13##</v>
      </c>
      <c r="E63" s="151"/>
      <c r="F63" s="151"/>
    </row>
    <row r="64" spans="1:6" x14ac:dyDescent="0.2">
      <c r="A64" s="151" t="s">
        <v>5320</v>
      </c>
      <c r="B64" s="151" t="str">
        <f>IF(ISBLANK(GlobBerMedDisc!$AU$15),"",GlobBerMedDisc!$AU$15)</f>
        <v/>
      </c>
      <c r="C64" s="289"/>
      <c r="D64" s="151" t="str">
        <f t="shared" si="0"/>
        <v>_Glob_MedDisc_Boven_14##</v>
      </c>
      <c r="E64" s="151"/>
      <c r="F64" s="151"/>
    </row>
    <row r="65" spans="1:6" x14ac:dyDescent="0.2">
      <c r="A65" s="151" t="s">
        <v>5322</v>
      </c>
      <c r="B65" s="151" t="str">
        <f>IF(ISBLANK(GlobBerMedDisc!$AU$16),"",GlobBerMedDisc!$AU$16)</f>
        <v/>
      </c>
      <c r="C65" s="289"/>
      <c r="D65" s="151" t="str">
        <f t="shared" si="0"/>
        <v>_Glob_MedDisc_Boven_15##</v>
      </c>
      <c r="E65" s="151"/>
      <c r="F65" s="151"/>
    </row>
    <row r="66" spans="1:6" x14ac:dyDescent="0.2">
      <c r="A66" s="151" t="s">
        <v>5324</v>
      </c>
      <c r="B66" s="151" t="str">
        <f>IF(ISBLANK(GlobBerMedDisc!$AU$17),"",GlobBerMedDisc!$AU$17)</f>
        <v/>
      </c>
      <c r="C66" s="289"/>
      <c r="D66" s="151" t="str">
        <f t="shared" si="0"/>
        <v>_Glob_MedDisc_Boven_16##</v>
      </c>
      <c r="E66" s="151"/>
      <c r="F66" s="151"/>
    </row>
    <row r="67" spans="1:6" x14ac:dyDescent="0.2">
      <c r="A67" s="151" t="s">
        <v>5326</v>
      </c>
      <c r="B67" s="151" t="str">
        <f>IF(ISBLANK(GlobBerMedDisc!$AU$18),"",GlobBerMedDisc!$AU$18)</f>
        <v/>
      </c>
      <c r="C67" s="289"/>
      <c r="D67" s="151" t="str">
        <f t="shared" ref="D67:D130" si="1">A67&amp;"##"&amp;B67</f>
        <v>_Glob_MedDisc_Boven_17##</v>
      </c>
      <c r="E67" s="151"/>
      <c r="F67" s="151"/>
    </row>
    <row r="68" spans="1:6" x14ac:dyDescent="0.2">
      <c r="A68" s="151" t="s">
        <v>5328</v>
      </c>
      <c r="B68" s="151" t="str">
        <f>IF(ISBLANK(GlobBerMedDisc!$AU$19),"",GlobBerMedDisc!$AU$19)</f>
        <v/>
      </c>
      <c r="C68" s="289"/>
      <c r="D68" s="151" t="str">
        <f t="shared" si="1"/>
        <v>_Glob_MedDisc_Boven_18##</v>
      </c>
      <c r="E68" s="151"/>
      <c r="F68" s="151"/>
    </row>
    <row r="69" spans="1:6" x14ac:dyDescent="0.2">
      <c r="A69" s="151" t="s">
        <v>5330</v>
      </c>
      <c r="B69" s="151" t="str">
        <f>IF(ISBLANK(GlobBerMedDisc!$AU$20),"",GlobBerMedDisc!$AU$20)</f>
        <v/>
      </c>
      <c r="C69" s="289"/>
      <c r="D69" s="151" t="str">
        <f t="shared" si="1"/>
        <v>_Glob_MedDisc_Boven_19##</v>
      </c>
      <c r="E69" s="151"/>
      <c r="F69" s="151"/>
    </row>
    <row r="70" spans="1:6" x14ac:dyDescent="0.2">
      <c r="A70" s="151" t="s">
        <v>5332</v>
      </c>
      <c r="B70" s="151" t="str">
        <f>IF(ISBLANK(GlobBerMedDisc!$AU$21),"",GlobBerMedDisc!$AU$21)</f>
        <v/>
      </c>
      <c r="C70" s="289"/>
      <c r="D70" s="151" t="str">
        <f t="shared" si="1"/>
        <v>_Glob_MedDisc_Boven_20##</v>
      </c>
      <c r="E70" s="151"/>
      <c r="F70" s="151"/>
    </row>
    <row r="71" spans="1:6" x14ac:dyDescent="0.2">
      <c r="A71" s="151" t="s">
        <v>5334</v>
      </c>
      <c r="B71" s="151" t="str">
        <f>IF(ISBLANK(GlobBerMedDisc!$AU$22),"",GlobBerMedDisc!$AU$22)</f>
        <v/>
      </c>
      <c r="C71" s="289"/>
      <c r="D71" s="151" t="str">
        <f t="shared" si="1"/>
        <v>_Glob_MedDisc_Boven_21##</v>
      </c>
      <c r="E71" s="151"/>
      <c r="F71" s="151"/>
    </row>
    <row r="72" spans="1:6" x14ac:dyDescent="0.2">
      <c r="A72" s="151" t="s">
        <v>5336</v>
      </c>
      <c r="B72" s="151" t="str">
        <f>IF(ISBLANK(GlobBerMedDisc!$AU$23),"",GlobBerMedDisc!$AU$23)</f>
        <v/>
      </c>
      <c r="C72" s="289"/>
      <c r="D72" s="151" t="str">
        <f t="shared" si="1"/>
        <v>_Glob_MedDisc_Boven_22##</v>
      </c>
      <c r="E72" s="151"/>
      <c r="F72" s="151"/>
    </row>
    <row r="73" spans="1:6" x14ac:dyDescent="0.2">
      <c r="A73" s="151" t="s">
        <v>5338</v>
      </c>
      <c r="B73" s="151" t="str">
        <f>IF(ISBLANK(GlobBerMedDisc!$AU$24),"",GlobBerMedDisc!$AU$24)</f>
        <v/>
      </c>
      <c r="C73" s="289"/>
      <c r="D73" s="151" t="str">
        <f t="shared" si="1"/>
        <v>_Glob_MedDisc_Boven_23##</v>
      </c>
      <c r="E73" s="151"/>
      <c r="F73" s="151"/>
    </row>
    <row r="74" spans="1:6" x14ac:dyDescent="0.2">
      <c r="A74" s="151" t="s">
        <v>5340</v>
      </c>
      <c r="B74" s="151" t="str">
        <f>IF(ISBLANK(GlobBerMedDisc!$AU$25),"",GlobBerMedDisc!$AU$25)</f>
        <v/>
      </c>
      <c r="C74" s="289"/>
      <c r="D74" s="151" t="str">
        <f t="shared" si="1"/>
        <v>_Glob_MedDisc_Boven_24##</v>
      </c>
      <c r="E74" s="151"/>
      <c r="F74" s="151"/>
    </row>
    <row r="75" spans="1:6" x14ac:dyDescent="0.2">
      <c r="A75" s="151" t="s">
        <v>5342</v>
      </c>
      <c r="B75" s="151" t="str">
        <f>IF(ISBLANK(GlobBerMedDisc!$AU$26),"",GlobBerMedDisc!$AU$26)</f>
        <v/>
      </c>
      <c r="C75" s="289"/>
      <c r="D75" s="151" t="str">
        <f t="shared" si="1"/>
        <v>_Glob_MedDisc_Boven_25##</v>
      </c>
      <c r="E75" s="151"/>
      <c r="F75" s="151"/>
    </row>
    <row r="76" spans="1:6" x14ac:dyDescent="0.2">
      <c r="A76" s="151" t="s">
        <v>5344</v>
      </c>
      <c r="B76" s="151" t="str">
        <f>IF(ISBLANK(GlobBerMedDisc!$AU$27),"",GlobBerMedDisc!$AU$27)</f>
        <v/>
      </c>
      <c r="C76" s="289"/>
      <c r="D76" s="151" t="str">
        <f t="shared" si="1"/>
        <v>_Glob_MedDisc_Boven_26##</v>
      </c>
      <c r="E76" s="151"/>
      <c r="F76" s="151"/>
    </row>
    <row r="77" spans="1:6" x14ac:dyDescent="0.2">
      <c r="A77" s="151" t="s">
        <v>5346</v>
      </c>
      <c r="B77" s="151" t="str">
        <f>IF(ISBLANK(GlobBerMedDisc!$AU$28),"",GlobBerMedDisc!$AU$28)</f>
        <v/>
      </c>
      <c r="C77" s="289"/>
      <c r="D77" s="151" t="str">
        <f t="shared" si="1"/>
        <v>_Glob_MedDisc_Boven_27##</v>
      </c>
      <c r="E77" s="151"/>
      <c r="F77" s="151"/>
    </row>
    <row r="78" spans="1:6" x14ac:dyDescent="0.2">
      <c r="A78" s="151" t="s">
        <v>5348</v>
      </c>
      <c r="B78" s="151" t="str">
        <f>IF(ISBLANK(GlobBerMedDisc!$AU$29),"",GlobBerMedDisc!$AU$29)</f>
        <v/>
      </c>
      <c r="C78" s="289"/>
      <c r="D78" s="151" t="str">
        <f t="shared" si="1"/>
        <v>_Glob_MedDisc_Boven_28##</v>
      </c>
      <c r="E78" s="151"/>
      <c r="F78" s="151"/>
    </row>
    <row r="79" spans="1:6" x14ac:dyDescent="0.2">
      <c r="A79" s="151" t="s">
        <v>5350</v>
      </c>
      <c r="B79" s="151" t="str">
        <f>IF(ISBLANK(GlobBerMedDisc!$AU$30),"",GlobBerMedDisc!$AU$30)</f>
        <v/>
      </c>
      <c r="C79" s="289"/>
      <c r="D79" s="151" t="str">
        <f t="shared" si="1"/>
        <v>_Glob_MedDisc_Boven_29##</v>
      </c>
      <c r="E79" s="151"/>
      <c r="F79" s="151"/>
    </row>
    <row r="80" spans="1:6" x14ac:dyDescent="0.2">
      <c r="A80" s="151" t="s">
        <v>5352</v>
      </c>
      <c r="B80" s="151" t="str">
        <f>IF(ISBLANK(GlobBerMedDisc!$AU$31),"",GlobBerMedDisc!$AU$31)</f>
        <v/>
      </c>
      <c r="C80" s="289"/>
      <c r="D80" s="151" t="str">
        <f t="shared" si="1"/>
        <v>_Glob_MedDisc_Boven_30##</v>
      </c>
      <c r="E80" s="151"/>
      <c r="F80" s="151"/>
    </row>
    <row r="81" spans="1:4" x14ac:dyDescent="0.2">
      <c r="A81" s="151" t="s">
        <v>1758</v>
      </c>
      <c r="B81" t="str">
        <f>IF(ISBLANK(GlobBerMedDisc!$F$2),"",GlobBerMedDisc!$F$2)</f>
        <v/>
      </c>
      <c r="C81" s="289"/>
      <c r="D81" s="151" t="str">
        <f t="shared" si="1"/>
        <v>_Glob_MedDisc_DoseEenh_01##</v>
      </c>
    </row>
    <row r="82" spans="1:4" x14ac:dyDescent="0.2">
      <c r="A82" s="151" t="s">
        <v>1759</v>
      </c>
      <c r="B82" t="str">
        <f>IF(ISBLANK(GlobBerMedDisc!$F$3),"",GlobBerMedDisc!$F$3)</f>
        <v/>
      </c>
      <c r="C82" s="289"/>
      <c r="D82" s="151" t="str">
        <f t="shared" si="1"/>
        <v>_Glob_MedDisc_DoseEenh_02##</v>
      </c>
    </row>
    <row r="83" spans="1:4" x14ac:dyDescent="0.2">
      <c r="A83" s="151" t="s">
        <v>1760</v>
      </c>
      <c r="B83" t="str">
        <f>IF(ISBLANK(GlobBerMedDisc!$F$4),"",GlobBerMedDisc!$F$4)</f>
        <v/>
      </c>
      <c r="C83" s="289"/>
      <c r="D83" s="151" t="str">
        <f t="shared" si="1"/>
        <v>_Glob_MedDisc_DoseEenh_03##</v>
      </c>
    </row>
    <row r="84" spans="1:4" x14ac:dyDescent="0.2">
      <c r="A84" s="151" t="s">
        <v>1761</v>
      </c>
      <c r="B84" t="str">
        <f>IF(ISBLANK(GlobBerMedDisc!$F$5),"",GlobBerMedDisc!$F$5)</f>
        <v/>
      </c>
      <c r="C84" s="289"/>
      <c r="D84" s="151" t="str">
        <f t="shared" si="1"/>
        <v>_Glob_MedDisc_DoseEenh_04##</v>
      </c>
    </row>
    <row r="85" spans="1:4" x14ac:dyDescent="0.2">
      <c r="A85" s="151" t="s">
        <v>1762</v>
      </c>
      <c r="B85" t="str">
        <f>IF(ISBLANK(GlobBerMedDisc!$F$6),"",GlobBerMedDisc!$F$6)</f>
        <v/>
      </c>
      <c r="C85" s="289"/>
      <c r="D85" s="151" t="str">
        <f t="shared" si="1"/>
        <v>_Glob_MedDisc_DoseEenh_05##</v>
      </c>
    </row>
    <row r="86" spans="1:4" x14ac:dyDescent="0.2">
      <c r="A86" s="151" t="s">
        <v>1763</v>
      </c>
      <c r="B86" t="str">
        <f>IF(ISBLANK(GlobBerMedDisc!$F$7),"",GlobBerMedDisc!$F$7)</f>
        <v/>
      </c>
      <c r="C86" s="289"/>
      <c r="D86" s="151" t="str">
        <f t="shared" si="1"/>
        <v>_Glob_MedDisc_DoseEenh_06##</v>
      </c>
    </row>
    <row r="87" spans="1:4" x14ac:dyDescent="0.2">
      <c r="A87" s="151" t="s">
        <v>1764</v>
      </c>
      <c r="B87" t="str">
        <f>IF(ISBLANK(GlobBerMedDisc!$F$8),"",GlobBerMedDisc!$F$8)</f>
        <v/>
      </c>
      <c r="C87" s="289"/>
      <c r="D87" s="151" t="str">
        <f t="shared" si="1"/>
        <v>_Glob_MedDisc_DoseEenh_07##</v>
      </c>
    </row>
    <row r="88" spans="1:4" x14ac:dyDescent="0.2">
      <c r="A88" s="151" t="s">
        <v>1765</v>
      </c>
      <c r="B88" t="str">
        <f>IF(ISBLANK(GlobBerMedDisc!$F$9),"",GlobBerMedDisc!$F$9)</f>
        <v/>
      </c>
      <c r="C88" s="289"/>
      <c r="D88" s="151" t="str">
        <f t="shared" si="1"/>
        <v>_Glob_MedDisc_DoseEenh_08##</v>
      </c>
    </row>
    <row r="89" spans="1:4" x14ac:dyDescent="0.2">
      <c r="A89" s="151" t="s">
        <v>1766</v>
      </c>
      <c r="B89" t="str">
        <f>IF(ISBLANK(GlobBerMedDisc!$F$10),"",GlobBerMedDisc!$F$10)</f>
        <v/>
      </c>
      <c r="C89" s="289"/>
      <c r="D89" s="151" t="str">
        <f t="shared" si="1"/>
        <v>_Glob_MedDisc_DoseEenh_09##</v>
      </c>
    </row>
    <row r="90" spans="1:4" x14ac:dyDescent="0.2">
      <c r="A90" s="151" t="s">
        <v>1767</v>
      </c>
      <c r="B90" t="str">
        <f>IF(ISBLANK(GlobBerMedDisc!$F$11),"",GlobBerMedDisc!$F$11)</f>
        <v/>
      </c>
      <c r="C90" s="289"/>
      <c r="D90" s="151" t="str">
        <f t="shared" si="1"/>
        <v>_Glob_MedDisc_DoseEenh_10##</v>
      </c>
    </row>
    <row r="91" spans="1:4" x14ac:dyDescent="0.2">
      <c r="A91" s="151" t="s">
        <v>1768</v>
      </c>
      <c r="B91" t="str">
        <f>IF(ISBLANK(GlobBerMedDisc!$F$12),"",GlobBerMedDisc!$F$12)</f>
        <v/>
      </c>
      <c r="C91" s="289"/>
      <c r="D91" s="151" t="str">
        <f t="shared" si="1"/>
        <v>_Glob_MedDisc_DoseEenh_11##</v>
      </c>
    </row>
    <row r="92" spans="1:4" x14ac:dyDescent="0.2">
      <c r="A92" s="151" t="s">
        <v>1769</v>
      </c>
      <c r="B92" t="str">
        <f>IF(ISBLANK(GlobBerMedDisc!$F$13),"",GlobBerMedDisc!$F$13)</f>
        <v/>
      </c>
      <c r="C92" s="289"/>
      <c r="D92" s="151" t="str">
        <f t="shared" si="1"/>
        <v>_Glob_MedDisc_DoseEenh_12##</v>
      </c>
    </row>
    <row r="93" spans="1:4" x14ac:dyDescent="0.2">
      <c r="A93" s="151" t="s">
        <v>1770</v>
      </c>
      <c r="B93" t="str">
        <f>IF(ISBLANK(GlobBerMedDisc!$F$14),"",GlobBerMedDisc!$F$14)</f>
        <v/>
      </c>
      <c r="C93" s="289"/>
      <c r="D93" s="151" t="str">
        <f t="shared" si="1"/>
        <v>_Glob_MedDisc_DoseEenh_13##</v>
      </c>
    </row>
    <row r="94" spans="1:4" x14ac:dyDescent="0.2">
      <c r="A94" s="151" t="s">
        <v>1771</v>
      </c>
      <c r="B94" t="str">
        <f>IF(ISBLANK(GlobBerMedDisc!$F$15),"",GlobBerMedDisc!$F$15)</f>
        <v/>
      </c>
      <c r="C94" s="289"/>
      <c r="D94" s="151" t="str">
        <f t="shared" si="1"/>
        <v>_Glob_MedDisc_DoseEenh_14##</v>
      </c>
    </row>
    <row r="95" spans="1:4" x14ac:dyDescent="0.2">
      <c r="A95" s="151" t="s">
        <v>1772</v>
      </c>
      <c r="B95" t="str">
        <f>IF(ISBLANK(GlobBerMedDisc!$F$16),"",GlobBerMedDisc!$F$16)</f>
        <v/>
      </c>
      <c r="C95" s="289"/>
      <c r="D95" s="151" t="str">
        <f t="shared" si="1"/>
        <v>_Glob_MedDisc_DoseEenh_15##</v>
      </c>
    </row>
    <row r="96" spans="1:4" x14ac:dyDescent="0.2">
      <c r="A96" s="151" t="s">
        <v>1773</v>
      </c>
      <c r="B96" t="str">
        <f>IF(ISBLANK(GlobBerMedDisc!$F$17),"",GlobBerMedDisc!$F$17)</f>
        <v/>
      </c>
      <c r="C96" s="289"/>
      <c r="D96" s="151" t="str">
        <f t="shared" si="1"/>
        <v>_Glob_MedDisc_DoseEenh_16##</v>
      </c>
    </row>
    <row r="97" spans="1:4" x14ac:dyDescent="0.2">
      <c r="A97" s="151" t="s">
        <v>1774</v>
      </c>
      <c r="B97" t="str">
        <f>IF(ISBLANK(GlobBerMedDisc!$F$18),"",GlobBerMedDisc!$F$18)</f>
        <v/>
      </c>
      <c r="C97" s="289"/>
      <c r="D97" s="151" t="str">
        <f t="shared" si="1"/>
        <v>_Glob_MedDisc_DoseEenh_17##</v>
      </c>
    </row>
    <row r="98" spans="1:4" x14ac:dyDescent="0.2">
      <c r="A98" s="151" t="s">
        <v>1775</v>
      </c>
      <c r="B98" t="str">
        <f>IF(ISBLANK(GlobBerMedDisc!$F$19),"",GlobBerMedDisc!$F$19)</f>
        <v/>
      </c>
      <c r="C98" s="289"/>
      <c r="D98" s="151" t="str">
        <f t="shared" si="1"/>
        <v>_Glob_MedDisc_DoseEenh_18##</v>
      </c>
    </row>
    <row r="99" spans="1:4" x14ac:dyDescent="0.2">
      <c r="A99" s="151" t="s">
        <v>1776</v>
      </c>
      <c r="B99" t="str">
        <f>IF(ISBLANK(GlobBerMedDisc!$F$20),"",GlobBerMedDisc!$F$20)</f>
        <v/>
      </c>
      <c r="C99" s="289"/>
      <c r="D99" s="151" t="str">
        <f t="shared" si="1"/>
        <v>_Glob_MedDisc_DoseEenh_19##</v>
      </c>
    </row>
    <row r="100" spans="1:4" x14ac:dyDescent="0.2">
      <c r="A100" s="151" t="s">
        <v>1777</v>
      </c>
      <c r="B100" t="str">
        <f>IF(ISBLANK(GlobBerMedDisc!$F$21),"",GlobBerMedDisc!$F$21)</f>
        <v/>
      </c>
      <c r="C100" s="289"/>
      <c r="D100" s="151" t="str">
        <f t="shared" si="1"/>
        <v>_Glob_MedDisc_DoseEenh_20##</v>
      </c>
    </row>
    <row r="101" spans="1:4" x14ac:dyDescent="0.2">
      <c r="A101" s="151" t="s">
        <v>1778</v>
      </c>
      <c r="B101" t="str">
        <f>IF(ISBLANK(GlobBerMedDisc!$F$22),"",GlobBerMedDisc!$F$22)</f>
        <v/>
      </c>
      <c r="C101" s="289"/>
      <c r="D101" s="151" t="str">
        <f t="shared" si="1"/>
        <v>_Glob_MedDisc_DoseEenh_21##</v>
      </c>
    </row>
    <row r="102" spans="1:4" x14ac:dyDescent="0.2">
      <c r="A102" s="151" t="s">
        <v>1779</v>
      </c>
      <c r="B102" t="str">
        <f>IF(ISBLANK(GlobBerMedDisc!$F$23),"",GlobBerMedDisc!$F$23)</f>
        <v/>
      </c>
      <c r="C102" s="289"/>
      <c r="D102" s="151" t="str">
        <f t="shared" si="1"/>
        <v>_Glob_MedDisc_DoseEenh_22##</v>
      </c>
    </row>
    <row r="103" spans="1:4" x14ac:dyDescent="0.2">
      <c r="A103" s="151" t="s">
        <v>1780</v>
      </c>
      <c r="B103" t="str">
        <f>IF(ISBLANK(GlobBerMedDisc!$F$24),"",GlobBerMedDisc!$F$24)</f>
        <v/>
      </c>
      <c r="C103" s="289"/>
      <c r="D103" s="151" t="str">
        <f t="shared" si="1"/>
        <v>_Glob_MedDisc_DoseEenh_23##</v>
      </c>
    </row>
    <row r="104" spans="1:4" x14ac:dyDescent="0.2">
      <c r="A104" s="151" t="s">
        <v>1781</v>
      </c>
      <c r="B104" t="str">
        <f>IF(ISBLANK(GlobBerMedDisc!$F$25),"",GlobBerMedDisc!$F$25)</f>
        <v/>
      </c>
      <c r="C104" s="289"/>
      <c r="D104" s="151" t="str">
        <f t="shared" si="1"/>
        <v>_Glob_MedDisc_DoseEenh_24##</v>
      </c>
    </row>
    <row r="105" spans="1:4" x14ac:dyDescent="0.2">
      <c r="A105" s="151" t="s">
        <v>1782</v>
      </c>
      <c r="B105" t="str">
        <f>IF(ISBLANK(GlobBerMedDisc!$F$26),"",GlobBerMedDisc!$F$26)</f>
        <v/>
      </c>
      <c r="C105" s="289"/>
      <c r="D105" s="151" t="str">
        <f t="shared" si="1"/>
        <v>_Glob_MedDisc_DoseEenh_25##</v>
      </c>
    </row>
    <row r="106" spans="1:4" x14ac:dyDescent="0.2">
      <c r="A106" s="151" t="s">
        <v>1783</v>
      </c>
      <c r="B106" t="str">
        <f>IF(ISBLANK(GlobBerMedDisc!$F$27),"",GlobBerMedDisc!$F$27)</f>
        <v/>
      </c>
      <c r="C106" s="289"/>
      <c r="D106" s="151" t="str">
        <f t="shared" si="1"/>
        <v>_Glob_MedDisc_DoseEenh_26##</v>
      </c>
    </row>
    <row r="107" spans="1:4" x14ac:dyDescent="0.2">
      <c r="A107" s="151" t="s">
        <v>1784</v>
      </c>
      <c r="B107" t="str">
        <f>IF(ISBLANK(GlobBerMedDisc!$F$28),"",GlobBerMedDisc!$F$28)</f>
        <v/>
      </c>
      <c r="C107" s="289"/>
      <c r="D107" s="151" t="str">
        <f t="shared" si="1"/>
        <v>_Glob_MedDisc_DoseEenh_27##</v>
      </c>
    </row>
    <row r="108" spans="1:4" x14ac:dyDescent="0.2">
      <c r="A108" s="151" t="s">
        <v>1785</v>
      </c>
      <c r="B108" t="str">
        <f>IF(ISBLANK(GlobBerMedDisc!$F$29),"",GlobBerMedDisc!$F$29)</f>
        <v/>
      </c>
      <c r="C108" s="289"/>
      <c r="D108" s="151" t="str">
        <f t="shared" si="1"/>
        <v>_Glob_MedDisc_DoseEenh_28##</v>
      </c>
    </row>
    <row r="109" spans="1:4" x14ac:dyDescent="0.2">
      <c r="A109" s="151" t="s">
        <v>1786</v>
      </c>
      <c r="B109" t="str">
        <f>IF(ISBLANK(GlobBerMedDisc!$F$30),"",GlobBerMedDisc!$F$30)</f>
        <v/>
      </c>
      <c r="C109" s="289"/>
      <c r="D109" s="151" t="str">
        <f t="shared" si="1"/>
        <v>_Glob_MedDisc_DoseEenh_29##</v>
      </c>
    </row>
    <row r="110" spans="1:4" x14ac:dyDescent="0.2">
      <c r="A110" s="151" t="s">
        <v>1787</v>
      </c>
      <c r="B110" t="str">
        <f>IF(ISBLANK(GlobBerMedDisc!$F$31),"",GlobBerMedDisc!$F$31)</f>
        <v/>
      </c>
      <c r="C110" s="289"/>
      <c r="D110" s="151" t="str">
        <f t="shared" si="1"/>
        <v>_Glob_MedDisc_DoseEenh_30##</v>
      </c>
    </row>
    <row r="111" spans="1:4" x14ac:dyDescent="0.2">
      <c r="A111" s="151" t="s">
        <v>1788</v>
      </c>
      <c r="B111">
        <f>IF(ISBLANK(GlobBerMedDisc!$G$2),"",GlobBerMedDisc!$G$2)</f>
        <v>0</v>
      </c>
      <c r="C111" s="153">
        <v>0</v>
      </c>
      <c r="D111" s="151" t="str">
        <f t="shared" si="1"/>
        <v>_Glob_MedDisc_DoseHoev_01##0</v>
      </c>
    </row>
    <row r="112" spans="1:4" x14ac:dyDescent="0.2">
      <c r="A112" s="151" t="s">
        <v>1789</v>
      </c>
      <c r="B112">
        <f>IF(ISBLANK(GlobBerMedDisc!$G$3),"",GlobBerMedDisc!$G$3)</f>
        <v>0</v>
      </c>
      <c r="C112" s="153">
        <v>0</v>
      </c>
      <c r="D112" s="151" t="str">
        <f t="shared" si="1"/>
        <v>_Glob_MedDisc_DoseHoev_02##0</v>
      </c>
    </row>
    <row r="113" spans="1:4" x14ac:dyDescent="0.2">
      <c r="A113" s="151" t="s">
        <v>1790</v>
      </c>
      <c r="B113">
        <f>IF(ISBLANK(GlobBerMedDisc!$G$4),"",GlobBerMedDisc!$G$4)</f>
        <v>0</v>
      </c>
      <c r="C113" s="153">
        <v>0</v>
      </c>
      <c r="D113" s="151" t="str">
        <f t="shared" si="1"/>
        <v>_Glob_MedDisc_DoseHoev_03##0</v>
      </c>
    </row>
    <row r="114" spans="1:4" x14ac:dyDescent="0.2">
      <c r="A114" s="151" t="s">
        <v>1791</v>
      </c>
      <c r="B114">
        <f>IF(ISBLANK(GlobBerMedDisc!$G$5),"",GlobBerMedDisc!$G$5)</f>
        <v>0</v>
      </c>
      <c r="C114" s="153">
        <v>0</v>
      </c>
      <c r="D114" s="151" t="str">
        <f t="shared" si="1"/>
        <v>_Glob_MedDisc_DoseHoev_04##0</v>
      </c>
    </row>
    <row r="115" spans="1:4" x14ac:dyDescent="0.2">
      <c r="A115" s="151" t="s">
        <v>1792</v>
      </c>
      <c r="B115" s="151">
        <f>IF(ISBLANK(GlobBerMedDisc!$G$6),"",GlobBerMedDisc!$G$6)</f>
        <v>0</v>
      </c>
      <c r="C115" s="153">
        <v>0</v>
      </c>
      <c r="D115" s="151" t="str">
        <f t="shared" si="1"/>
        <v>_Glob_MedDisc_DoseHoev_05##0</v>
      </c>
    </row>
    <row r="116" spans="1:4" x14ac:dyDescent="0.2">
      <c r="A116" s="151" t="s">
        <v>1793</v>
      </c>
      <c r="B116" s="151">
        <f>IF(ISBLANK(GlobBerMedDisc!$G$7),"",GlobBerMedDisc!$G$7)</f>
        <v>0</v>
      </c>
      <c r="C116" s="153">
        <v>0</v>
      </c>
      <c r="D116" s="151" t="str">
        <f t="shared" si="1"/>
        <v>_Glob_MedDisc_DoseHoev_06##0</v>
      </c>
    </row>
    <row r="117" spans="1:4" x14ac:dyDescent="0.2">
      <c r="A117" s="151" t="s">
        <v>1794</v>
      </c>
      <c r="B117" s="151">
        <f>IF(ISBLANK(GlobBerMedDisc!$G$8),"",GlobBerMedDisc!$G$8)</f>
        <v>0</v>
      </c>
      <c r="C117" s="153">
        <v>0</v>
      </c>
      <c r="D117" s="151" t="str">
        <f t="shared" si="1"/>
        <v>_Glob_MedDisc_DoseHoev_07##0</v>
      </c>
    </row>
    <row r="118" spans="1:4" x14ac:dyDescent="0.2">
      <c r="A118" s="151" t="s">
        <v>1795</v>
      </c>
      <c r="B118" s="151">
        <f>IF(ISBLANK(GlobBerMedDisc!$G$9),"",GlobBerMedDisc!$G$9)</f>
        <v>0</v>
      </c>
      <c r="C118" s="153">
        <v>0</v>
      </c>
      <c r="D118" s="151" t="str">
        <f t="shared" si="1"/>
        <v>_Glob_MedDisc_DoseHoev_08##0</v>
      </c>
    </row>
    <row r="119" spans="1:4" x14ac:dyDescent="0.2">
      <c r="A119" s="151" t="s">
        <v>1796</v>
      </c>
      <c r="B119" s="151">
        <f>IF(ISBLANK(GlobBerMedDisc!$G$10),"",GlobBerMedDisc!$G$10)</f>
        <v>0</v>
      </c>
      <c r="C119" s="153">
        <v>0</v>
      </c>
      <c r="D119" s="151" t="str">
        <f t="shared" si="1"/>
        <v>_Glob_MedDisc_DoseHoev_09##0</v>
      </c>
    </row>
    <row r="120" spans="1:4" x14ac:dyDescent="0.2">
      <c r="A120" s="151" t="s">
        <v>1797</v>
      </c>
      <c r="B120" s="151">
        <f>IF(ISBLANK(GlobBerMedDisc!$G$11),"",GlobBerMedDisc!$G$11)</f>
        <v>0</v>
      </c>
      <c r="C120" s="153">
        <v>0</v>
      </c>
      <c r="D120" s="151" t="str">
        <f t="shared" si="1"/>
        <v>_Glob_MedDisc_DoseHoev_10##0</v>
      </c>
    </row>
    <row r="121" spans="1:4" x14ac:dyDescent="0.2">
      <c r="A121" s="151" t="s">
        <v>1798</v>
      </c>
      <c r="B121" s="151">
        <f>IF(ISBLANK(GlobBerMedDisc!$G$12),"",GlobBerMedDisc!$G$12)</f>
        <v>0</v>
      </c>
      <c r="C121" s="153">
        <v>0</v>
      </c>
      <c r="D121" s="151" t="str">
        <f t="shared" si="1"/>
        <v>_Glob_MedDisc_DoseHoev_11##0</v>
      </c>
    </row>
    <row r="122" spans="1:4" x14ac:dyDescent="0.2">
      <c r="A122" s="151" t="s">
        <v>1799</v>
      </c>
      <c r="B122" s="151">
        <f>IF(ISBLANK(GlobBerMedDisc!$G$13),"",GlobBerMedDisc!$G$13)</f>
        <v>0</v>
      </c>
      <c r="C122" s="153">
        <v>0</v>
      </c>
      <c r="D122" s="151" t="str">
        <f t="shared" si="1"/>
        <v>_Glob_MedDisc_DoseHoev_12##0</v>
      </c>
    </row>
    <row r="123" spans="1:4" x14ac:dyDescent="0.2">
      <c r="A123" s="151" t="s">
        <v>1800</v>
      </c>
      <c r="B123">
        <f>IF(ISBLANK(GlobBerMedDisc!$G$14),"",GlobBerMedDisc!$G$14)</f>
        <v>0</v>
      </c>
      <c r="C123" s="153">
        <v>0</v>
      </c>
      <c r="D123" s="151" t="str">
        <f t="shared" si="1"/>
        <v>_Glob_MedDisc_DoseHoev_13##0</v>
      </c>
    </row>
    <row r="124" spans="1:4" x14ac:dyDescent="0.2">
      <c r="A124" s="151" t="s">
        <v>1801</v>
      </c>
      <c r="B124">
        <f>IF(ISBLANK(GlobBerMedDisc!$G$15),"",GlobBerMedDisc!$G$15)</f>
        <v>0</v>
      </c>
      <c r="C124" s="153">
        <v>0</v>
      </c>
      <c r="D124" s="151" t="str">
        <f t="shared" si="1"/>
        <v>_Glob_MedDisc_DoseHoev_14##0</v>
      </c>
    </row>
    <row r="125" spans="1:4" x14ac:dyDescent="0.2">
      <c r="A125" s="151" t="s">
        <v>1802</v>
      </c>
      <c r="B125">
        <f>IF(ISBLANK(GlobBerMedDisc!$G$16),"",GlobBerMedDisc!$G$16)</f>
        <v>0</v>
      </c>
      <c r="C125" s="153">
        <v>0</v>
      </c>
      <c r="D125" s="151" t="str">
        <f t="shared" si="1"/>
        <v>_Glob_MedDisc_DoseHoev_15##0</v>
      </c>
    </row>
    <row r="126" spans="1:4" x14ac:dyDescent="0.2">
      <c r="A126" s="151" t="s">
        <v>1803</v>
      </c>
      <c r="B126">
        <f>IF(ISBLANK(GlobBerMedDisc!$G$17),"",GlobBerMedDisc!$G$17)</f>
        <v>0</v>
      </c>
      <c r="C126" s="153">
        <v>0</v>
      </c>
      <c r="D126" s="151" t="str">
        <f t="shared" si="1"/>
        <v>_Glob_MedDisc_DoseHoev_16##0</v>
      </c>
    </row>
    <row r="127" spans="1:4" x14ac:dyDescent="0.2">
      <c r="A127" s="151" t="s">
        <v>1804</v>
      </c>
      <c r="B127">
        <f>IF(ISBLANK(GlobBerMedDisc!$G$18),"",GlobBerMedDisc!$G$18)</f>
        <v>0</v>
      </c>
      <c r="C127" s="153">
        <v>0</v>
      </c>
      <c r="D127" s="151" t="str">
        <f t="shared" si="1"/>
        <v>_Glob_MedDisc_DoseHoev_17##0</v>
      </c>
    </row>
    <row r="128" spans="1:4" x14ac:dyDescent="0.2">
      <c r="A128" s="151" t="s">
        <v>1805</v>
      </c>
      <c r="B128">
        <f>IF(ISBLANK(GlobBerMedDisc!$G$19),"",GlobBerMedDisc!$G$19)</f>
        <v>0</v>
      </c>
      <c r="C128" s="153">
        <v>0</v>
      </c>
      <c r="D128" s="151" t="str">
        <f t="shared" si="1"/>
        <v>_Glob_MedDisc_DoseHoev_18##0</v>
      </c>
    </row>
    <row r="129" spans="1:4" x14ac:dyDescent="0.2">
      <c r="A129" s="151" t="s">
        <v>1806</v>
      </c>
      <c r="B129">
        <f>IF(ISBLANK(GlobBerMedDisc!$G$20),"",GlobBerMedDisc!$G$20)</f>
        <v>0</v>
      </c>
      <c r="C129" s="153">
        <v>0</v>
      </c>
      <c r="D129" s="151" t="str">
        <f t="shared" si="1"/>
        <v>_Glob_MedDisc_DoseHoev_19##0</v>
      </c>
    </row>
    <row r="130" spans="1:4" x14ac:dyDescent="0.2">
      <c r="A130" s="151" t="s">
        <v>1807</v>
      </c>
      <c r="B130">
        <f>IF(ISBLANK(GlobBerMedDisc!$G$21),"",GlobBerMedDisc!$G$21)</f>
        <v>0</v>
      </c>
      <c r="C130" s="153">
        <v>0</v>
      </c>
      <c r="D130" s="151" t="str">
        <f t="shared" si="1"/>
        <v>_Glob_MedDisc_DoseHoev_20##0</v>
      </c>
    </row>
    <row r="131" spans="1:4" x14ac:dyDescent="0.2">
      <c r="A131" s="151" t="s">
        <v>1808</v>
      </c>
      <c r="B131">
        <f>IF(ISBLANK(GlobBerMedDisc!$G$22),"",GlobBerMedDisc!$G$22)</f>
        <v>0</v>
      </c>
      <c r="C131" s="153">
        <v>0</v>
      </c>
      <c r="D131" s="151" t="str">
        <f t="shared" ref="D131:D194" si="2">A131&amp;"##"&amp;B131</f>
        <v>_Glob_MedDisc_DoseHoev_21##0</v>
      </c>
    </row>
    <row r="132" spans="1:4" x14ac:dyDescent="0.2">
      <c r="A132" s="151" t="s">
        <v>1809</v>
      </c>
      <c r="B132">
        <f>IF(ISBLANK(GlobBerMedDisc!$G$23),"",GlobBerMedDisc!$G$23)</f>
        <v>0</v>
      </c>
      <c r="C132" s="153">
        <v>0</v>
      </c>
      <c r="D132" s="151" t="str">
        <f t="shared" si="2"/>
        <v>_Glob_MedDisc_DoseHoev_22##0</v>
      </c>
    </row>
    <row r="133" spans="1:4" x14ac:dyDescent="0.2">
      <c r="A133" s="151" t="s">
        <v>1810</v>
      </c>
      <c r="B133">
        <f>IF(ISBLANK(GlobBerMedDisc!$G$24),"",GlobBerMedDisc!$G$24)</f>
        <v>0</v>
      </c>
      <c r="C133" s="153">
        <v>0</v>
      </c>
      <c r="D133" s="151" t="str">
        <f t="shared" si="2"/>
        <v>_Glob_MedDisc_DoseHoev_23##0</v>
      </c>
    </row>
    <row r="134" spans="1:4" x14ac:dyDescent="0.2">
      <c r="A134" s="151" t="s">
        <v>1811</v>
      </c>
      <c r="B134">
        <f>IF(ISBLANK(GlobBerMedDisc!$G$25),"",GlobBerMedDisc!$G$25)</f>
        <v>0</v>
      </c>
      <c r="C134" s="153">
        <v>0</v>
      </c>
      <c r="D134" s="151" t="str">
        <f t="shared" si="2"/>
        <v>_Glob_MedDisc_DoseHoev_24##0</v>
      </c>
    </row>
    <row r="135" spans="1:4" x14ac:dyDescent="0.2">
      <c r="A135" s="151" t="s">
        <v>1812</v>
      </c>
      <c r="B135">
        <f>IF(ISBLANK(GlobBerMedDisc!$G$26),"",GlobBerMedDisc!$G$26)</f>
        <v>0</v>
      </c>
      <c r="C135" s="153">
        <v>0</v>
      </c>
      <c r="D135" s="151" t="str">
        <f t="shared" si="2"/>
        <v>_Glob_MedDisc_DoseHoev_25##0</v>
      </c>
    </row>
    <row r="136" spans="1:4" x14ac:dyDescent="0.2">
      <c r="A136" s="151" t="s">
        <v>1813</v>
      </c>
      <c r="B136">
        <f>IF(ISBLANK(GlobBerMedDisc!$G$27),"",GlobBerMedDisc!$G$27)</f>
        <v>0</v>
      </c>
      <c r="C136" s="153">
        <v>0</v>
      </c>
      <c r="D136" s="151" t="str">
        <f t="shared" si="2"/>
        <v>_Glob_MedDisc_DoseHoev_26##0</v>
      </c>
    </row>
    <row r="137" spans="1:4" x14ac:dyDescent="0.2">
      <c r="A137" s="151" t="s">
        <v>1814</v>
      </c>
      <c r="B137">
        <f>IF(ISBLANK(GlobBerMedDisc!$G$28),"",GlobBerMedDisc!$G$28)</f>
        <v>0</v>
      </c>
      <c r="C137" s="153">
        <v>0</v>
      </c>
      <c r="D137" s="151" t="str">
        <f t="shared" si="2"/>
        <v>_Glob_MedDisc_DoseHoev_27##0</v>
      </c>
    </row>
    <row r="138" spans="1:4" x14ac:dyDescent="0.2">
      <c r="A138" s="151" t="s">
        <v>1815</v>
      </c>
      <c r="B138">
        <f>IF(ISBLANK(GlobBerMedDisc!$G$29),"",GlobBerMedDisc!$G$29)</f>
        <v>0</v>
      </c>
      <c r="C138" s="153">
        <v>0</v>
      </c>
      <c r="D138" s="151" t="str">
        <f t="shared" si="2"/>
        <v>_Glob_MedDisc_DoseHoev_28##0</v>
      </c>
    </row>
    <row r="139" spans="1:4" x14ac:dyDescent="0.2">
      <c r="A139" s="151" t="s">
        <v>1816</v>
      </c>
      <c r="B139">
        <f>IF(ISBLANK(GlobBerMedDisc!$G$30),"",GlobBerMedDisc!$G$30)</f>
        <v>0</v>
      </c>
      <c r="C139" s="153">
        <v>0</v>
      </c>
      <c r="D139" s="151" t="str">
        <f t="shared" si="2"/>
        <v>_Glob_MedDisc_DoseHoev_29##0</v>
      </c>
    </row>
    <row r="140" spans="1:4" x14ac:dyDescent="0.2">
      <c r="A140" s="151" t="s">
        <v>1817</v>
      </c>
      <c r="B140">
        <f>IF(ISBLANK(GlobBerMedDisc!$G$31),"",GlobBerMedDisc!$G$31)</f>
        <v>0</v>
      </c>
      <c r="C140" s="153">
        <v>0</v>
      </c>
      <c r="D140" s="151" t="str">
        <f t="shared" si="2"/>
        <v>_Glob_MedDisc_DoseHoev_30##0</v>
      </c>
    </row>
    <row r="141" spans="1:4" x14ac:dyDescent="0.2">
      <c r="A141" s="151" t="s">
        <v>1818</v>
      </c>
      <c r="B141" t="str">
        <f>IF(ISBLANK(GlobBerMedDisc!$AM$2),"",GlobBerMedDisc!$AM$2)</f>
        <v/>
      </c>
      <c r="C141" s="44"/>
      <c r="D141" s="151" t="str">
        <f t="shared" si="2"/>
        <v>_Glob_MedDisc_Etiket_01##</v>
      </c>
    </row>
    <row r="142" spans="1:4" x14ac:dyDescent="0.2">
      <c r="A142" s="151" t="s">
        <v>1819</v>
      </c>
      <c r="B142" t="str">
        <f>IF(ISBLANK(GlobBerMedDisc!$AM$3),"",GlobBerMedDisc!$AM$3)</f>
        <v/>
      </c>
      <c r="C142" s="44"/>
      <c r="D142" s="151" t="str">
        <f t="shared" si="2"/>
        <v>_Glob_MedDisc_Etiket_02##</v>
      </c>
    </row>
    <row r="143" spans="1:4" x14ac:dyDescent="0.2">
      <c r="A143" s="151" t="s">
        <v>1820</v>
      </c>
      <c r="B143" t="str">
        <f>IF(ISBLANK(GlobBerMedDisc!$AM$4),"",GlobBerMedDisc!$AM$4)</f>
        <v/>
      </c>
      <c r="C143" s="44"/>
      <c r="D143" s="151" t="str">
        <f t="shared" si="2"/>
        <v>_Glob_MedDisc_Etiket_03##</v>
      </c>
    </row>
    <row r="144" spans="1:4" x14ac:dyDescent="0.2">
      <c r="A144" s="151" t="s">
        <v>1821</v>
      </c>
      <c r="B144" t="str">
        <f>IF(ISBLANK(GlobBerMedDisc!$AM$5),"",GlobBerMedDisc!$AM$5)</f>
        <v/>
      </c>
      <c r="C144" s="44"/>
      <c r="D144" s="151" t="str">
        <f t="shared" si="2"/>
        <v>_Glob_MedDisc_Etiket_04##</v>
      </c>
    </row>
    <row r="145" spans="1:4" x14ac:dyDescent="0.2">
      <c r="A145" s="151" t="s">
        <v>1822</v>
      </c>
      <c r="B145" t="str">
        <f>IF(ISBLANK(GlobBerMedDisc!$AM$6),"",GlobBerMedDisc!$AM$6)</f>
        <v/>
      </c>
      <c r="C145" s="44"/>
      <c r="D145" s="151" t="str">
        <f t="shared" si="2"/>
        <v>_Glob_MedDisc_Etiket_05##</v>
      </c>
    </row>
    <row r="146" spans="1:4" x14ac:dyDescent="0.2">
      <c r="A146" s="151" t="s">
        <v>1823</v>
      </c>
      <c r="B146" t="str">
        <f>IF(ISBLANK(GlobBerMedDisc!$AM$7),"",GlobBerMedDisc!$AM$7)</f>
        <v/>
      </c>
      <c r="C146" s="44"/>
      <c r="D146" s="151" t="str">
        <f t="shared" si="2"/>
        <v>_Glob_MedDisc_Etiket_06##</v>
      </c>
    </row>
    <row r="147" spans="1:4" x14ac:dyDescent="0.2">
      <c r="A147" s="151" t="s">
        <v>1824</v>
      </c>
      <c r="B147" t="str">
        <f>IF(ISBLANK(GlobBerMedDisc!$AM$8),"",GlobBerMedDisc!$AM$8)</f>
        <v/>
      </c>
      <c r="C147" s="44"/>
      <c r="D147" s="151" t="str">
        <f t="shared" si="2"/>
        <v>_Glob_MedDisc_Etiket_07##</v>
      </c>
    </row>
    <row r="148" spans="1:4" x14ac:dyDescent="0.2">
      <c r="A148" s="151" t="s">
        <v>1825</v>
      </c>
      <c r="B148" t="str">
        <f>IF(ISBLANK(GlobBerMedDisc!$AM$9),"",GlobBerMedDisc!$AM$9)</f>
        <v/>
      </c>
      <c r="C148" s="44"/>
      <c r="D148" s="151" t="str">
        <f t="shared" si="2"/>
        <v>_Glob_MedDisc_Etiket_08##</v>
      </c>
    </row>
    <row r="149" spans="1:4" x14ac:dyDescent="0.2">
      <c r="A149" s="151" t="s">
        <v>1826</v>
      </c>
      <c r="B149" t="str">
        <f>IF(ISBLANK(GlobBerMedDisc!$AM$10),"",GlobBerMedDisc!$AM$10)</f>
        <v/>
      </c>
      <c r="C149" s="44"/>
      <c r="D149" s="151" t="str">
        <f t="shared" si="2"/>
        <v>_Glob_MedDisc_Etiket_09##</v>
      </c>
    </row>
    <row r="150" spans="1:4" x14ac:dyDescent="0.2">
      <c r="A150" s="151" t="s">
        <v>1827</v>
      </c>
      <c r="B150" t="str">
        <f>IF(ISBLANK(GlobBerMedDisc!$AM$11),"",GlobBerMedDisc!$AM$11)</f>
        <v/>
      </c>
      <c r="C150" s="44"/>
      <c r="D150" s="151" t="str">
        <f t="shared" si="2"/>
        <v>_Glob_MedDisc_Etiket_10##</v>
      </c>
    </row>
    <row r="151" spans="1:4" x14ac:dyDescent="0.2">
      <c r="A151" s="151" t="s">
        <v>1828</v>
      </c>
      <c r="B151" t="str">
        <f>IF(ISBLANK(GlobBerMedDisc!$AM$12),"",GlobBerMedDisc!$AM$12)</f>
        <v/>
      </c>
      <c r="C151" s="44"/>
      <c r="D151" s="151" t="str">
        <f t="shared" si="2"/>
        <v>_Glob_MedDisc_Etiket_11##</v>
      </c>
    </row>
    <row r="152" spans="1:4" x14ac:dyDescent="0.2">
      <c r="A152" s="151" t="s">
        <v>1829</v>
      </c>
      <c r="B152" t="str">
        <f>IF(ISBLANK(GlobBerMedDisc!$AM$13),"",GlobBerMedDisc!$AM$13)</f>
        <v/>
      </c>
      <c r="C152" s="44"/>
      <c r="D152" s="151" t="str">
        <f t="shared" si="2"/>
        <v>_Glob_MedDisc_Etiket_12##</v>
      </c>
    </row>
    <row r="153" spans="1:4" x14ac:dyDescent="0.2">
      <c r="A153" s="151" t="s">
        <v>1830</v>
      </c>
      <c r="B153" t="str">
        <f>IF(ISBLANK(GlobBerMedDisc!$AM$14),"",GlobBerMedDisc!$AM$14)</f>
        <v/>
      </c>
      <c r="C153" s="44"/>
      <c r="D153" s="151" t="str">
        <f t="shared" si="2"/>
        <v>_Glob_MedDisc_Etiket_13##</v>
      </c>
    </row>
    <row r="154" spans="1:4" x14ac:dyDescent="0.2">
      <c r="A154" s="151" t="s">
        <v>1831</v>
      </c>
      <c r="B154" t="str">
        <f>IF(ISBLANK(GlobBerMedDisc!$AM$15),"",GlobBerMedDisc!$AM$15)</f>
        <v/>
      </c>
      <c r="C154" s="44"/>
      <c r="D154" s="151" t="str">
        <f t="shared" si="2"/>
        <v>_Glob_MedDisc_Etiket_14##</v>
      </c>
    </row>
    <row r="155" spans="1:4" x14ac:dyDescent="0.2">
      <c r="A155" s="151" t="s">
        <v>1832</v>
      </c>
      <c r="B155" t="str">
        <f>IF(ISBLANK(GlobBerMedDisc!$AM$16),"",GlobBerMedDisc!$AM$16)</f>
        <v/>
      </c>
      <c r="C155" s="44"/>
      <c r="D155" s="151" t="str">
        <f t="shared" si="2"/>
        <v>_Glob_MedDisc_Etiket_15##</v>
      </c>
    </row>
    <row r="156" spans="1:4" x14ac:dyDescent="0.2">
      <c r="A156" s="151" t="s">
        <v>1833</v>
      </c>
      <c r="B156" t="str">
        <f>IF(ISBLANK(GlobBerMedDisc!$AM$17),"",GlobBerMedDisc!$AM$17)</f>
        <v/>
      </c>
      <c r="C156" s="44"/>
      <c r="D156" s="151" t="str">
        <f t="shared" si="2"/>
        <v>_Glob_MedDisc_Etiket_16##</v>
      </c>
    </row>
    <row r="157" spans="1:4" x14ac:dyDescent="0.2">
      <c r="A157" s="151" t="s">
        <v>1834</v>
      </c>
      <c r="B157" t="str">
        <f>IF(ISBLANK(GlobBerMedDisc!$AM$18),"",GlobBerMedDisc!$AM$18)</f>
        <v/>
      </c>
      <c r="C157" s="44"/>
      <c r="D157" s="151" t="str">
        <f t="shared" si="2"/>
        <v>_Glob_MedDisc_Etiket_17##</v>
      </c>
    </row>
    <row r="158" spans="1:4" x14ac:dyDescent="0.2">
      <c r="A158" s="151" t="s">
        <v>1835</v>
      </c>
      <c r="B158" t="str">
        <f>IF(ISBLANK(GlobBerMedDisc!$AM$19),"",GlobBerMedDisc!$AM$19)</f>
        <v/>
      </c>
      <c r="C158" s="44"/>
      <c r="D158" s="151" t="str">
        <f t="shared" si="2"/>
        <v>_Glob_MedDisc_Etiket_18##</v>
      </c>
    </row>
    <row r="159" spans="1:4" x14ac:dyDescent="0.2">
      <c r="A159" s="151" t="s">
        <v>1836</v>
      </c>
      <c r="B159" t="str">
        <f>IF(ISBLANK(GlobBerMedDisc!$AM$20),"",GlobBerMedDisc!$AM$20)</f>
        <v/>
      </c>
      <c r="C159" s="44"/>
      <c r="D159" s="151" t="str">
        <f t="shared" si="2"/>
        <v>_Glob_MedDisc_Etiket_19##</v>
      </c>
    </row>
    <row r="160" spans="1:4" x14ac:dyDescent="0.2">
      <c r="A160" s="151" t="s">
        <v>1837</v>
      </c>
      <c r="B160" t="str">
        <f>IF(ISBLANK(GlobBerMedDisc!$AM$21),"",GlobBerMedDisc!$AM$21)</f>
        <v/>
      </c>
      <c r="C160" s="44"/>
      <c r="D160" s="151" t="str">
        <f t="shared" si="2"/>
        <v>_Glob_MedDisc_Etiket_20##</v>
      </c>
    </row>
    <row r="161" spans="1:4" x14ac:dyDescent="0.2">
      <c r="A161" s="151" t="s">
        <v>1838</v>
      </c>
      <c r="B161" t="str">
        <f>IF(ISBLANK(GlobBerMedDisc!$AM$22),"",GlobBerMedDisc!$AM$22)</f>
        <v/>
      </c>
      <c r="C161" s="44"/>
      <c r="D161" s="151" t="str">
        <f t="shared" si="2"/>
        <v>_Glob_MedDisc_Etiket_21##</v>
      </c>
    </row>
    <row r="162" spans="1:4" x14ac:dyDescent="0.2">
      <c r="A162" s="151" t="s">
        <v>1839</v>
      </c>
      <c r="B162" t="str">
        <f>IF(ISBLANK(GlobBerMedDisc!$AM$23),"",GlobBerMedDisc!$AM$23)</f>
        <v/>
      </c>
      <c r="C162" s="44"/>
      <c r="D162" s="151" t="str">
        <f t="shared" si="2"/>
        <v>_Glob_MedDisc_Etiket_22##</v>
      </c>
    </row>
    <row r="163" spans="1:4" x14ac:dyDescent="0.2">
      <c r="A163" s="151" t="s">
        <v>1840</v>
      </c>
      <c r="B163" t="str">
        <f>IF(ISBLANK(GlobBerMedDisc!$AM$24),"",GlobBerMedDisc!$AM$24)</f>
        <v/>
      </c>
      <c r="C163" s="44"/>
      <c r="D163" s="151" t="str">
        <f t="shared" si="2"/>
        <v>_Glob_MedDisc_Etiket_23##</v>
      </c>
    </row>
    <row r="164" spans="1:4" x14ac:dyDescent="0.2">
      <c r="A164" s="151" t="s">
        <v>1841</v>
      </c>
      <c r="B164" t="str">
        <f>IF(ISBLANK(GlobBerMedDisc!$AM$25),"",GlobBerMedDisc!$AM$25)</f>
        <v/>
      </c>
      <c r="C164" s="44"/>
      <c r="D164" s="151" t="str">
        <f t="shared" si="2"/>
        <v>_Glob_MedDisc_Etiket_24##</v>
      </c>
    </row>
    <row r="165" spans="1:4" x14ac:dyDescent="0.2">
      <c r="A165" s="151" t="s">
        <v>1842</v>
      </c>
      <c r="B165" t="str">
        <f>IF(ISBLANK(GlobBerMedDisc!$AM$26),"",GlobBerMedDisc!$AM$26)</f>
        <v/>
      </c>
      <c r="C165" s="44"/>
      <c r="D165" s="151" t="str">
        <f t="shared" si="2"/>
        <v>_Glob_MedDisc_Etiket_25##</v>
      </c>
    </row>
    <row r="166" spans="1:4" x14ac:dyDescent="0.2">
      <c r="A166" s="151" t="s">
        <v>1843</v>
      </c>
      <c r="B166" t="str">
        <f>IF(ISBLANK(GlobBerMedDisc!$AM$27),"",GlobBerMedDisc!$AM$27)</f>
        <v/>
      </c>
      <c r="C166" s="44"/>
      <c r="D166" s="151" t="str">
        <f t="shared" si="2"/>
        <v>_Glob_MedDisc_Etiket_26##</v>
      </c>
    </row>
    <row r="167" spans="1:4" x14ac:dyDescent="0.2">
      <c r="A167" s="151" t="s">
        <v>1844</v>
      </c>
      <c r="B167" t="str">
        <f>IF(ISBLANK(GlobBerMedDisc!$AM$28),"",GlobBerMedDisc!$AM$28)</f>
        <v/>
      </c>
      <c r="C167" s="44"/>
      <c r="D167" s="151" t="str">
        <f t="shared" si="2"/>
        <v>_Glob_MedDisc_Etiket_27##</v>
      </c>
    </row>
    <row r="168" spans="1:4" x14ac:dyDescent="0.2">
      <c r="A168" s="151" t="s">
        <v>1845</v>
      </c>
      <c r="B168" t="str">
        <f>IF(ISBLANK(GlobBerMedDisc!$AM$29),"",GlobBerMedDisc!$AM$29)</f>
        <v/>
      </c>
      <c r="C168" s="44"/>
      <c r="D168" s="151" t="str">
        <f t="shared" si="2"/>
        <v>_Glob_MedDisc_Etiket_28##</v>
      </c>
    </row>
    <row r="169" spans="1:4" x14ac:dyDescent="0.2">
      <c r="A169" s="151" t="s">
        <v>1846</v>
      </c>
      <c r="B169" t="str">
        <f>IF(ISBLANK(GlobBerMedDisc!$AM$30),"",GlobBerMedDisc!$AM$30)</f>
        <v/>
      </c>
      <c r="C169" s="44"/>
      <c r="D169" s="151" t="str">
        <f t="shared" si="2"/>
        <v>_Glob_MedDisc_Etiket_29##</v>
      </c>
    </row>
    <row r="170" spans="1:4" x14ac:dyDescent="0.2">
      <c r="A170" s="151" t="s">
        <v>1847</v>
      </c>
      <c r="B170" t="str">
        <f>IF(ISBLANK(GlobBerMedDisc!$AM$31),"",GlobBerMedDisc!$AM$31)</f>
        <v/>
      </c>
      <c r="C170" s="44"/>
      <c r="D170" s="151" t="str">
        <f t="shared" si="2"/>
        <v>_Glob_MedDisc_Etiket_30##</v>
      </c>
    </row>
    <row r="171" spans="1:4" x14ac:dyDescent="0.2">
      <c r="A171" s="151" t="s">
        <v>5670</v>
      </c>
      <c r="B171">
        <f>IF(ISBLANK(GlobBerMedDisc!$I$2),"",GlobBerMedDisc!$I$2)</f>
        <v>1</v>
      </c>
      <c r="C171" s="151">
        <v>1</v>
      </c>
      <c r="D171" s="151" t="str">
        <f t="shared" si="2"/>
        <v>_Glob_MedDisc_Freq_01##1</v>
      </c>
    </row>
    <row r="172" spans="1:4" x14ac:dyDescent="0.2">
      <c r="A172" s="151" t="s">
        <v>5672</v>
      </c>
      <c r="B172">
        <f>IF(ISBLANK(GlobBerMedDisc!$I$3),"",GlobBerMedDisc!$I$3)</f>
        <v>1</v>
      </c>
      <c r="C172" s="151">
        <v>1</v>
      </c>
      <c r="D172" s="151" t="str">
        <f t="shared" si="2"/>
        <v>_Glob_MedDisc_Freq_02##1</v>
      </c>
    </row>
    <row r="173" spans="1:4" x14ac:dyDescent="0.2">
      <c r="A173" s="151" t="s">
        <v>5674</v>
      </c>
      <c r="B173">
        <f>IF(ISBLANK(GlobBerMedDisc!$I$4),"",GlobBerMedDisc!$I$4)</f>
        <v>1</v>
      </c>
      <c r="C173" s="151">
        <v>1</v>
      </c>
      <c r="D173" s="151" t="str">
        <f t="shared" si="2"/>
        <v>_Glob_MedDisc_Freq_03##1</v>
      </c>
    </row>
    <row r="174" spans="1:4" x14ac:dyDescent="0.2">
      <c r="A174" s="151" t="s">
        <v>5676</v>
      </c>
      <c r="B174">
        <f>IF(ISBLANK(GlobBerMedDisc!$I$5),"",GlobBerMedDisc!$I$5)</f>
        <v>1</v>
      </c>
      <c r="C174" s="151">
        <v>1</v>
      </c>
      <c r="D174" s="151" t="str">
        <f t="shared" si="2"/>
        <v>_Glob_MedDisc_Freq_04##1</v>
      </c>
    </row>
    <row r="175" spans="1:4" x14ac:dyDescent="0.2">
      <c r="A175" s="151" t="s">
        <v>5678</v>
      </c>
      <c r="B175">
        <f>IF(ISBLANK(GlobBerMedDisc!$I$6),"",GlobBerMedDisc!$I$6)</f>
        <v>1</v>
      </c>
      <c r="C175" s="151">
        <v>1</v>
      </c>
      <c r="D175" s="151" t="str">
        <f t="shared" si="2"/>
        <v>_Glob_MedDisc_Freq_05##1</v>
      </c>
    </row>
    <row r="176" spans="1:4" x14ac:dyDescent="0.2">
      <c r="A176" s="151" t="s">
        <v>5680</v>
      </c>
      <c r="B176">
        <f>IF(ISBLANK(GlobBerMedDisc!$I$7),"",GlobBerMedDisc!$I$7)</f>
        <v>1</v>
      </c>
      <c r="C176" s="151">
        <v>1</v>
      </c>
      <c r="D176" s="151" t="str">
        <f t="shared" si="2"/>
        <v>_Glob_MedDisc_Freq_06##1</v>
      </c>
    </row>
    <row r="177" spans="1:4" x14ac:dyDescent="0.2">
      <c r="A177" s="151" t="s">
        <v>5682</v>
      </c>
      <c r="B177">
        <f>IF(ISBLANK(GlobBerMedDisc!$I$8),"",GlobBerMedDisc!$I$8)</f>
        <v>1</v>
      </c>
      <c r="C177" s="151">
        <v>1</v>
      </c>
      <c r="D177" s="151" t="str">
        <f t="shared" si="2"/>
        <v>_Glob_MedDisc_Freq_07##1</v>
      </c>
    </row>
    <row r="178" spans="1:4" x14ac:dyDescent="0.2">
      <c r="A178" s="151" t="s">
        <v>5684</v>
      </c>
      <c r="B178">
        <f>IF(ISBLANK(GlobBerMedDisc!$I$9),"",GlobBerMedDisc!$I$9)</f>
        <v>1</v>
      </c>
      <c r="C178" s="151">
        <v>1</v>
      </c>
      <c r="D178" s="151" t="str">
        <f t="shared" si="2"/>
        <v>_Glob_MedDisc_Freq_08##1</v>
      </c>
    </row>
    <row r="179" spans="1:4" x14ac:dyDescent="0.2">
      <c r="A179" s="151" t="s">
        <v>5686</v>
      </c>
      <c r="B179">
        <f>IF(ISBLANK(GlobBerMedDisc!$I$10),"",GlobBerMedDisc!$I$10)</f>
        <v>1</v>
      </c>
      <c r="C179" s="151">
        <v>1</v>
      </c>
      <c r="D179" s="151" t="str">
        <f t="shared" si="2"/>
        <v>_Glob_MedDisc_Freq_09##1</v>
      </c>
    </row>
    <row r="180" spans="1:4" x14ac:dyDescent="0.2">
      <c r="A180" s="151" t="s">
        <v>5688</v>
      </c>
      <c r="B180">
        <f>IF(ISBLANK(GlobBerMedDisc!$I$11),"",GlobBerMedDisc!$I$11)</f>
        <v>1</v>
      </c>
      <c r="C180" s="151">
        <v>1</v>
      </c>
      <c r="D180" s="151" t="str">
        <f t="shared" si="2"/>
        <v>_Glob_MedDisc_Freq_10##1</v>
      </c>
    </row>
    <row r="181" spans="1:4" x14ac:dyDescent="0.2">
      <c r="A181" s="151" t="s">
        <v>5690</v>
      </c>
      <c r="B181">
        <f>IF(ISBLANK(GlobBerMedDisc!$I$12),"",GlobBerMedDisc!$I$12)</f>
        <v>1</v>
      </c>
      <c r="C181" s="151">
        <v>1</v>
      </c>
      <c r="D181" s="151" t="str">
        <f t="shared" si="2"/>
        <v>_Glob_MedDisc_Freq_11##1</v>
      </c>
    </row>
    <row r="182" spans="1:4" x14ac:dyDescent="0.2">
      <c r="A182" s="151" t="s">
        <v>5692</v>
      </c>
      <c r="B182">
        <f>IF(ISBLANK(GlobBerMedDisc!$I$13),"",GlobBerMedDisc!$I$13)</f>
        <v>1</v>
      </c>
      <c r="C182" s="151">
        <v>1</v>
      </c>
      <c r="D182" s="151" t="str">
        <f t="shared" si="2"/>
        <v>_Glob_MedDisc_Freq_12##1</v>
      </c>
    </row>
    <row r="183" spans="1:4" x14ac:dyDescent="0.2">
      <c r="A183" s="151" t="s">
        <v>5694</v>
      </c>
      <c r="B183">
        <f>IF(ISBLANK(GlobBerMedDisc!$I$14),"",GlobBerMedDisc!$I$14)</f>
        <v>1</v>
      </c>
      <c r="C183" s="151">
        <v>1</v>
      </c>
      <c r="D183" s="151" t="str">
        <f t="shared" si="2"/>
        <v>_Glob_MedDisc_Freq_13##1</v>
      </c>
    </row>
    <row r="184" spans="1:4" x14ac:dyDescent="0.2">
      <c r="A184" s="151" t="s">
        <v>5696</v>
      </c>
      <c r="B184">
        <f>IF(ISBLANK(GlobBerMedDisc!$I$15),"",GlobBerMedDisc!$I$15)</f>
        <v>1</v>
      </c>
      <c r="C184" s="151">
        <v>1</v>
      </c>
      <c r="D184" s="151" t="str">
        <f t="shared" si="2"/>
        <v>_Glob_MedDisc_Freq_14##1</v>
      </c>
    </row>
    <row r="185" spans="1:4" x14ac:dyDescent="0.2">
      <c r="A185" s="151" t="s">
        <v>5698</v>
      </c>
      <c r="B185">
        <f>IF(ISBLANK(GlobBerMedDisc!$I$16),"",GlobBerMedDisc!$I$16)</f>
        <v>1</v>
      </c>
      <c r="C185" s="151">
        <v>1</v>
      </c>
      <c r="D185" s="151" t="str">
        <f t="shared" si="2"/>
        <v>_Glob_MedDisc_Freq_15##1</v>
      </c>
    </row>
    <row r="186" spans="1:4" x14ac:dyDescent="0.2">
      <c r="A186" s="151" t="s">
        <v>5700</v>
      </c>
      <c r="B186">
        <f>IF(ISBLANK(GlobBerMedDisc!$I$17),"",GlobBerMedDisc!$I$17)</f>
        <v>1</v>
      </c>
      <c r="C186" s="151">
        <v>1</v>
      </c>
      <c r="D186" s="151" t="str">
        <f t="shared" si="2"/>
        <v>_Glob_MedDisc_Freq_16##1</v>
      </c>
    </row>
    <row r="187" spans="1:4" x14ac:dyDescent="0.2">
      <c r="A187" s="151" t="s">
        <v>5702</v>
      </c>
      <c r="B187">
        <f>IF(ISBLANK(GlobBerMedDisc!$I$18),"",GlobBerMedDisc!$I$18)</f>
        <v>1</v>
      </c>
      <c r="C187" s="151">
        <v>1</v>
      </c>
      <c r="D187" s="151" t="str">
        <f t="shared" si="2"/>
        <v>_Glob_MedDisc_Freq_17##1</v>
      </c>
    </row>
    <row r="188" spans="1:4" x14ac:dyDescent="0.2">
      <c r="A188" s="151" t="s">
        <v>5704</v>
      </c>
      <c r="B188">
        <f>IF(ISBLANK(GlobBerMedDisc!$I$19),"",GlobBerMedDisc!$I$19)</f>
        <v>1</v>
      </c>
      <c r="C188" s="151">
        <v>1</v>
      </c>
      <c r="D188" s="151" t="str">
        <f t="shared" si="2"/>
        <v>_Glob_MedDisc_Freq_18##1</v>
      </c>
    </row>
    <row r="189" spans="1:4" x14ac:dyDescent="0.2">
      <c r="A189" s="151" t="s">
        <v>5706</v>
      </c>
      <c r="B189">
        <f>IF(ISBLANK(GlobBerMedDisc!$I$20),"",GlobBerMedDisc!$I$20)</f>
        <v>1</v>
      </c>
      <c r="C189" s="151">
        <v>1</v>
      </c>
      <c r="D189" s="151" t="str">
        <f t="shared" si="2"/>
        <v>_Glob_MedDisc_Freq_19##1</v>
      </c>
    </row>
    <row r="190" spans="1:4" x14ac:dyDescent="0.2">
      <c r="A190" s="151" t="s">
        <v>5708</v>
      </c>
      <c r="B190">
        <f>IF(ISBLANK(GlobBerMedDisc!$I$21),"",GlobBerMedDisc!$I$21)</f>
        <v>1</v>
      </c>
      <c r="C190" s="151">
        <v>1</v>
      </c>
      <c r="D190" s="151" t="str">
        <f t="shared" si="2"/>
        <v>_Glob_MedDisc_Freq_20##1</v>
      </c>
    </row>
    <row r="191" spans="1:4" x14ac:dyDescent="0.2">
      <c r="A191" s="151" t="s">
        <v>5710</v>
      </c>
      <c r="B191">
        <f>IF(ISBLANK(GlobBerMedDisc!$I$22),"",GlobBerMedDisc!$I$22)</f>
        <v>1</v>
      </c>
      <c r="C191" s="151">
        <v>1</v>
      </c>
      <c r="D191" s="151" t="str">
        <f t="shared" si="2"/>
        <v>_Glob_MedDisc_Freq_21##1</v>
      </c>
    </row>
    <row r="192" spans="1:4" x14ac:dyDescent="0.2">
      <c r="A192" s="151" t="s">
        <v>5712</v>
      </c>
      <c r="B192">
        <f>IF(ISBLANK(GlobBerMedDisc!$I$23),"",GlobBerMedDisc!$I$23)</f>
        <v>1</v>
      </c>
      <c r="C192" s="151">
        <v>1</v>
      </c>
      <c r="D192" s="151" t="str">
        <f t="shared" si="2"/>
        <v>_Glob_MedDisc_Freq_22##1</v>
      </c>
    </row>
    <row r="193" spans="1:4" x14ac:dyDescent="0.2">
      <c r="A193" s="151" t="s">
        <v>5714</v>
      </c>
      <c r="B193">
        <f>IF(ISBLANK(GlobBerMedDisc!$I$24),"",GlobBerMedDisc!$I$24)</f>
        <v>1</v>
      </c>
      <c r="C193" s="151">
        <v>1</v>
      </c>
      <c r="D193" s="151" t="str">
        <f t="shared" si="2"/>
        <v>_Glob_MedDisc_Freq_23##1</v>
      </c>
    </row>
    <row r="194" spans="1:4" x14ac:dyDescent="0.2">
      <c r="A194" s="151" t="s">
        <v>5716</v>
      </c>
      <c r="B194">
        <f>IF(ISBLANK(GlobBerMedDisc!$I$25),"",GlobBerMedDisc!$I$25)</f>
        <v>1</v>
      </c>
      <c r="C194" s="151">
        <v>1</v>
      </c>
      <c r="D194" s="151" t="str">
        <f t="shared" si="2"/>
        <v>_Glob_MedDisc_Freq_24##1</v>
      </c>
    </row>
    <row r="195" spans="1:4" x14ac:dyDescent="0.2">
      <c r="A195" s="151" t="s">
        <v>5718</v>
      </c>
      <c r="B195">
        <f>IF(ISBLANK(GlobBerMedDisc!$I$26),"",GlobBerMedDisc!$I$26)</f>
        <v>1</v>
      </c>
      <c r="C195" s="151">
        <v>1</v>
      </c>
      <c r="D195" s="151" t="str">
        <f t="shared" ref="D195:D258" si="3">A195&amp;"##"&amp;B195</f>
        <v>_Glob_MedDisc_Freq_25##1</v>
      </c>
    </row>
    <row r="196" spans="1:4" x14ac:dyDescent="0.2">
      <c r="A196" s="151" t="s">
        <v>5720</v>
      </c>
      <c r="B196">
        <f>IF(ISBLANK(GlobBerMedDisc!$I$27),"",GlobBerMedDisc!$I$27)</f>
        <v>1</v>
      </c>
      <c r="C196" s="151">
        <v>1</v>
      </c>
      <c r="D196" s="151" t="str">
        <f t="shared" si="3"/>
        <v>_Glob_MedDisc_Freq_26##1</v>
      </c>
    </row>
    <row r="197" spans="1:4" x14ac:dyDescent="0.2">
      <c r="A197" s="151" t="s">
        <v>5722</v>
      </c>
      <c r="B197">
        <f>IF(ISBLANK(GlobBerMedDisc!$I$28),"",GlobBerMedDisc!$I$28)</f>
        <v>1</v>
      </c>
      <c r="C197" s="151">
        <v>1</v>
      </c>
      <c r="D197" s="151" t="str">
        <f t="shared" si="3"/>
        <v>_Glob_MedDisc_Freq_27##1</v>
      </c>
    </row>
    <row r="198" spans="1:4" x14ac:dyDescent="0.2">
      <c r="A198" s="151" t="s">
        <v>5724</v>
      </c>
      <c r="B198">
        <f>IF(ISBLANK(GlobBerMedDisc!$I$29),"",GlobBerMedDisc!$I$29)</f>
        <v>1</v>
      </c>
      <c r="C198" s="151">
        <v>1</v>
      </c>
      <c r="D198" s="151" t="str">
        <f t="shared" si="3"/>
        <v>_Glob_MedDisc_Freq_28##1</v>
      </c>
    </row>
    <row r="199" spans="1:4" x14ac:dyDescent="0.2">
      <c r="A199" s="151" t="s">
        <v>5726</v>
      </c>
      <c r="B199">
        <f>IF(ISBLANK(GlobBerMedDisc!$I$30),"",GlobBerMedDisc!$I$30)</f>
        <v>1</v>
      </c>
      <c r="C199" s="151">
        <v>1</v>
      </c>
      <c r="D199" s="151" t="str">
        <f t="shared" si="3"/>
        <v>_Glob_MedDisc_Freq_29##1</v>
      </c>
    </row>
    <row r="200" spans="1:4" x14ac:dyDescent="0.2">
      <c r="A200" s="151" t="s">
        <v>5728</v>
      </c>
      <c r="B200">
        <f>IF(ISBLANK(GlobBerMedDisc!$I$31),"",GlobBerMedDisc!$I$31)</f>
        <v>1</v>
      </c>
      <c r="C200" s="151">
        <v>1</v>
      </c>
      <c r="D200" s="151" t="str">
        <f t="shared" si="3"/>
        <v>_Glob_MedDisc_Freq_30##1</v>
      </c>
    </row>
    <row r="201" spans="1:4" x14ac:dyDescent="0.2">
      <c r="A201" s="151" t="s">
        <v>5939</v>
      </c>
      <c r="B201" t="str">
        <f>IF(ISBLANK(GlobBerMedDisc!$BE$2),"",GlobBerMedDisc!$BE$2)</f>
        <v/>
      </c>
      <c r="C201" s="151"/>
      <c r="D201" s="151" t="str">
        <f t="shared" si="3"/>
        <v>_Glob_MedDisc_FreqList_01##</v>
      </c>
    </row>
    <row r="202" spans="1:4" x14ac:dyDescent="0.2">
      <c r="A202" s="151" t="s">
        <v>5940</v>
      </c>
      <c r="B202" t="str">
        <f>IF(ISBLANK(GlobBerMedDisc!$BE$3),"",GlobBerMedDisc!$BE$3)</f>
        <v/>
      </c>
      <c r="C202" s="151"/>
      <c r="D202" s="151" t="str">
        <f t="shared" si="3"/>
        <v>_Glob_MedDisc_FreqList_02##</v>
      </c>
    </row>
    <row r="203" spans="1:4" x14ac:dyDescent="0.2">
      <c r="A203" s="151" t="s">
        <v>5941</v>
      </c>
      <c r="B203" t="str">
        <f>IF(ISBLANK(GlobBerMedDisc!$BE$4),"",GlobBerMedDisc!$BE$4)</f>
        <v/>
      </c>
      <c r="C203" s="151"/>
      <c r="D203" s="151" t="str">
        <f t="shared" si="3"/>
        <v>_Glob_MedDisc_FreqList_03##</v>
      </c>
    </row>
    <row r="204" spans="1:4" x14ac:dyDescent="0.2">
      <c r="A204" s="151" t="s">
        <v>5942</v>
      </c>
      <c r="B204" t="str">
        <f>IF(ISBLANK(GlobBerMedDisc!$BE$5),"",GlobBerMedDisc!$BE$5)</f>
        <v/>
      </c>
      <c r="C204" s="151"/>
      <c r="D204" s="151" t="str">
        <f t="shared" si="3"/>
        <v>_Glob_MedDisc_FreqList_04##</v>
      </c>
    </row>
    <row r="205" spans="1:4" x14ac:dyDescent="0.2">
      <c r="A205" s="151" t="s">
        <v>5943</v>
      </c>
      <c r="B205" t="str">
        <f>IF(ISBLANK(GlobBerMedDisc!$BE$6),"",GlobBerMedDisc!$BE$6)</f>
        <v/>
      </c>
      <c r="C205" s="151"/>
      <c r="D205" s="151" t="str">
        <f t="shared" si="3"/>
        <v>_Glob_MedDisc_FreqList_05##</v>
      </c>
    </row>
    <row r="206" spans="1:4" x14ac:dyDescent="0.2">
      <c r="A206" s="151" t="s">
        <v>5944</v>
      </c>
      <c r="B206" t="str">
        <f>IF(ISBLANK(GlobBerMedDisc!$BE$7),"",GlobBerMedDisc!$BE$7)</f>
        <v/>
      </c>
      <c r="C206" s="151"/>
      <c r="D206" s="151" t="str">
        <f t="shared" si="3"/>
        <v>_Glob_MedDisc_FreqList_06##</v>
      </c>
    </row>
    <row r="207" spans="1:4" x14ac:dyDescent="0.2">
      <c r="A207" s="151" t="s">
        <v>5945</v>
      </c>
      <c r="B207" t="str">
        <f>IF(ISBLANK(GlobBerMedDisc!$BE$8),"",GlobBerMedDisc!$BE$8)</f>
        <v/>
      </c>
      <c r="C207" s="151"/>
      <c r="D207" s="151" t="str">
        <f t="shared" si="3"/>
        <v>_Glob_MedDisc_FreqList_07##</v>
      </c>
    </row>
    <row r="208" spans="1:4" x14ac:dyDescent="0.2">
      <c r="A208" s="151" t="s">
        <v>5946</v>
      </c>
      <c r="B208" t="str">
        <f>IF(ISBLANK(GlobBerMedDisc!$BE$9),"",GlobBerMedDisc!$BE$9)</f>
        <v/>
      </c>
      <c r="C208" s="151"/>
      <c r="D208" s="151" t="str">
        <f t="shared" si="3"/>
        <v>_Glob_MedDisc_FreqList_08##</v>
      </c>
    </row>
    <row r="209" spans="1:4" x14ac:dyDescent="0.2">
      <c r="A209" s="151" t="s">
        <v>5947</v>
      </c>
      <c r="B209" t="str">
        <f>IF(ISBLANK(GlobBerMedDisc!$BE$10),"",GlobBerMedDisc!$BE$10)</f>
        <v/>
      </c>
      <c r="C209" s="151"/>
      <c r="D209" s="151" t="str">
        <f t="shared" si="3"/>
        <v>_Glob_MedDisc_FreqList_09##</v>
      </c>
    </row>
    <row r="210" spans="1:4" x14ac:dyDescent="0.2">
      <c r="A210" s="151" t="s">
        <v>5948</v>
      </c>
      <c r="B210" t="str">
        <f>IF(ISBLANK(GlobBerMedDisc!$BE$11),"",GlobBerMedDisc!$BE$11)</f>
        <v/>
      </c>
      <c r="C210" s="151"/>
      <c r="D210" s="151" t="str">
        <f t="shared" si="3"/>
        <v>_Glob_MedDisc_FreqList_10##</v>
      </c>
    </row>
    <row r="211" spans="1:4" x14ac:dyDescent="0.2">
      <c r="A211" s="151" t="s">
        <v>5949</v>
      </c>
      <c r="B211" t="str">
        <f>IF(ISBLANK(GlobBerMedDisc!$BE$12),"",GlobBerMedDisc!$BE$12)</f>
        <v/>
      </c>
      <c r="C211" s="151"/>
      <c r="D211" s="151" t="str">
        <f t="shared" si="3"/>
        <v>_Glob_MedDisc_FreqList_11##</v>
      </c>
    </row>
    <row r="212" spans="1:4" x14ac:dyDescent="0.2">
      <c r="A212" s="151" t="s">
        <v>5950</v>
      </c>
      <c r="B212" t="str">
        <f>IF(ISBLANK(GlobBerMedDisc!$BE$13),"",GlobBerMedDisc!$BE$13)</f>
        <v/>
      </c>
      <c r="C212" s="151"/>
      <c r="D212" s="151" t="str">
        <f t="shared" si="3"/>
        <v>_Glob_MedDisc_FreqList_12##</v>
      </c>
    </row>
    <row r="213" spans="1:4" x14ac:dyDescent="0.2">
      <c r="A213" s="151" t="s">
        <v>5951</v>
      </c>
      <c r="B213" t="str">
        <f>IF(ISBLANK(GlobBerMedDisc!$BE$14),"",GlobBerMedDisc!$BE$14)</f>
        <v/>
      </c>
      <c r="C213" s="151"/>
      <c r="D213" s="151" t="str">
        <f t="shared" si="3"/>
        <v>_Glob_MedDisc_FreqList_13##</v>
      </c>
    </row>
    <row r="214" spans="1:4" x14ac:dyDescent="0.2">
      <c r="A214" s="151" t="s">
        <v>5952</v>
      </c>
      <c r="B214" t="str">
        <f>IF(ISBLANK(GlobBerMedDisc!$BE$15),"",GlobBerMedDisc!$BE$15)</f>
        <v/>
      </c>
      <c r="C214" s="151"/>
      <c r="D214" s="151" t="str">
        <f t="shared" si="3"/>
        <v>_Glob_MedDisc_FreqList_14##</v>
      </c>
    </row>
    <row r="215" spans="1:4" x14ac:dyDescent="0.2">
      <c r="A215" s="151" t="s">
        <v>5953</v>
      </c>
      <c r="B215" t="str">
        <f>IF(ISBLANK(GlobBerMedDisc!$BE$16),"",GlobBerMedDisc!$BE$16)</f>
        <v/>
      </c>
      <c r="C215" s="151"/>
      <c r="D215" s="151" t="str">
        <f t="shared" si="3"/>
        <v>_Glob_MedDisc_FreqList_15##</v>
      </c>
    </row>
    <row r="216" spans="1:4" x14ac:dyDescent="0.2">
      <c r="A216" s="151" t="s">
        <v>5954</v>
      </c>
      <c r="B216" t="str">
        <f>IF(ISBLANK(GlobBerMedDisc!$BE$17),"",GlobBerMedDisc!$BE$17)</f>
        <v/>
      </c>
      <c r="C216" s="151"/>
      <c r="D216" s="151" t="str">
        <f t="shared" si="3"/>
        <v>_Glob_MedDisc_FreqList_16##</v>
      </c>
    </row>
    <row r="217" spans="1:4" x14ac:dyDescent="0.2">
      <c r="A217" s="151" t="s">
        <v>5955</v>
      </c>
      <c r="B217" t="str">
        <f>IF(ISBLANK(GlobBerMedDisc!$BE$18),"",GlobBerMedDisc!$BE$18)</f>
        <v/>
      </c>
      <c r="C217" s="151"/>
      <c r="D217" s="151" t="str">
        <f t="shared" si="3"/>
        <v>_Glob_MedDisc_FreqList_17##</v>
      </c>
    </row>
    <row r="218" spans="1:4" x14ac:dyDescent="0.2">
      <c r="A218" s="151" t="s">
        <v>5956</v>
      </c>
      <c r="B218" t="str">
        <f>IF(ISBLANK(GlobBerMedDisc!$BE$19),"",GlobBerMedDisc!$BE$19)</f>
        <v/>
      </c>
      <c r="C218" s="151"/>
      <c r="D218" s="151" t="str">
        <f t="shared" si="3"/>
        <v>_Glob_MedDisc_FreqList_18##</v>
      </c>
    </row>
    <row r="219" spans="1:4" x14ac:dyDescent="0.2">
      <c r="A219" s="151" t="s">
        <v>5957</v>
      </c>
      <c r="B219" t="str">
        <f>IF(ISBLANK(GlobBerMedDisc!$BE$20),"",GlobBerMedDisc!$BE$20)</f>
        <v/>
      </c>
      <c r="C219" s="151"/>
      <c r="D219" s="151" t="str">
        <f t="shared" si="3"/>
        <v>_Glob_MedDisc_FreqList_19##</v>
      </c>
    </row>
    <row r="220" spans="1:4" x14ac:dyDescent="0.2">
      <c r="A220" s="151" t="s">
        <v>5958</v>
      </c>
      <c r="B220" t="str">
        <f>IF(ISBLANK(GlobBerMedDisc!$BE$21),"",GlobBerMedDisc!$BE$21)</f>
        <v/>
      </c>
      <c r="C220" s="151"/>
      <c r="D220" s="151" t="str">
        <f t="shared" si="3"/>
        <v>_Glob_MedDisc_FreqList_20##</v>
      </c>
    </row>
    <row r="221" spans="1:4" x14ac:dyDescent="0.2">
      <c r="A221" s="151" t="s">
        <v>5959</v>
      </c>
      <c r="B221" t="str">
        <f>IF(ISBLANK(GlobBerMedDisc!$BE$22),"",GlobBerMedDisc!$BE$22)</f>
        <v/>
      </c>
      <c r="C221" s="151"/>
      <c r="D221" s="151" t="str">
        <f t="shared" si="3"/>
        <v>_Glob_MedDisc_FreqList_21##</v>
      </c>
    </row>
    <row r="222" spans="1:4" x14ac:dyDescent="0.2">
      <c r="A222" s="151" t="s">
        <v>5960</v>
      </c>
      <c r="B222" t="str">
        <f>IF(ISBLANK(GlobBerMedDisc!$BE$23),"",GlobBerMedDisc!$BE$23)</f>
        <v/>
      </c>
      <c r="C222" s="151"/>
      <c r="D222" s="151" t="str">
        <f t="shared" si="3"/>
        <v>_Glob_MedDisc_FreqList_22##</v>
      </c>
    </row>
    <row r="223" spans="1:4" x14ac:dyDescent="0.2">
      <c r="A223" s="151" t="s">
        <v>5961</v>
      </c>
      <c r="B223" t="str">
        <f>IF(ISBLANK(GlobBerMedDisc!$BE$24),"",GlobBerMedDisc!$BE$24)</f>
        <v/>
      </c>
      <c r="C223" s="151"/>
      <c r="D223" s="151" t="str">
        <f t="shared" si="3"/>
        <v>_Glob_MedDisc_FreqList_23##</v>
      </c>
    </row>
    <row r="224" spans="1:4" x14ac:dyDescent="0.2">
      <c r="A224" s="151" t="s">
        <v>5962</v>
      </c>
      <c r="B224" t="str">
        <f>IF(ISBLANK(GlobBerMedDisc!$BE$25),"",GlobBerMedDisc!$BE$25)</f>
        <v/>
      </c>
      <c r="C224" s="151"/>
      <c r="D224" s="151" t="str">
        <f t="shared" si="3"/>
        <v>_Glob_MedDisc_FreqList_24##</v>
      </c>
    </row>
    <row r="225" spans="1:4" x14ac:dyDescent="0.2">
      <c r="A225" s="151" t="s">
        <v>5963</v>
      </c>
      <c r="B225" t="str">
        <f>IF(ISBLANK(GlobBerMedDisc!$BE$26),"",GlobBerMedDisc!$BE$26)</f>
        <v/>
      </c>
      <c r="C225" s="151"/>
      <c r="D225" s="151" t="str">
        <f t="shared" si="3"/>
        <v>_Glob_MedDisc_FreqList_25##</v>
      </c>
    </row>
    <row r="226" spans="1:4" x14ac:dyDescent="0.2">
      <c r="A226" s="151" t="s">
        <v>5964</v>
      </c>
      <c r="B226" t="str">
        <f>IF(ISBLANK(GlobBerMedDisc!$BE$27),"",GlobBerMedDisc!$BE$27)</f>
        <v/>
      </c>
      <c r="C226" s="151"/>
      <c r="D226" s="151" t="str">
        <f t="shared" si="3"/>
        <v>_Glob_MedDisc_FreqList_26##</v>
      </c>
    </row>
    <row r="227" spans="1:4" x14ac:dyDescent="0.2">
      <c r="A227" s="151" t="s">
        <v>5965</v>
      </c>
      <c r="B227" t="str">
        <f>IF(ISBLANK(GlobBerMedDisc!$BE$28),"",GlobBerMedDisc!$BE$28)</f>
        <v/>
      </c>
      <c r="C227" s="151"/>
      <c r="D227" s="151" t="str">
        <f t="shared" si="3"/>
        <v>_Glob_MedDisc_FreqList_27##</v>
      </c>
    </row>
    <row r="228" spans="1:4" x14ac:dyDescent="0.2">
      <c r="A228" s="151" t="s">
        <v>5966</v>
      </c>
      <c r="B228" t="str">
        <f>IF(ISBLANK(GlobBerMedDisc!$BE$29),"",GlobBerMedDisc!$BE$29)</f>
        <v/>
      </c>
      <c r="C228" s="151"/>
      <c r="D228" s="151" t="str">
        <f t="shared" si="3"/>
        <v>_Glob_MedDisc_FreqList_28##</v>
      </c>
    </row>
    <row r="229" spans="1:4" x14ac:dyDescent="0.2">
      <c r="A229" s="151" t="s">
        <v>5967</v>
      </c>
      <c r="B229" t="str">
        <f>IF(ISBLANK(GlobBerMedDisc!$BE$30),"",GlobBerMedDisc!$BE$30)</f>
        <v/>
      </c>
      <c r="C229" s="151"/>
      <c r="D229" s="151" t="str">
        <f t="shared" si="3"/>
        <v>_Glob_MedDisc_FreqList_29##</v>
      </c>
    </row>
    <row r="230" spans="1:4" x14ac:dyDescent="0.2">
      <c r="A230" s="151" t="s">
        <v>5968</v>
      </c>
      <c r="B230" t="str">
        <f>IF(ISBLANK(GlobBerMedDisc!$BE$31),"",GlobBerMedDisc!$BE$31)</f>
        <v/>
      </c>
      <c r="C230" s="151"/>
      <c r="D230" s="151" t="str">
        <f t="shared" si="3"/>
        <v>_Glob_MedDisc_FreqList_30##</v>
      </c>
    </row>
    <row r="231" spans="1:4" x14ac:dyDescent="0.2">
      <c r="A231" s="151" t="s">
        <v>1848</v>
      </c>
      <c r="B231" t="str">
        <f>IF(ISBLANK(GlobBerMedDisc!$D$2),"",GlobBerMedDisc!$D$2)</f>
        <v/>
      </c>
      <c r="C231" s="44"/>
      <c r="D231" s="151" t="str">
        <f t="shared" si="3"/>
        <v>_Glob_MedDisc_Generic_01##</v>
      </c>
    </row>
    <row r="232" spans="1:4" x14ac:dyDescent="0.2">
      <c r="A232" s="151" t="s">
        <v>1849</v>
      </c>
      <c r="B232" t="str">
        <f>IF(ISBLANK(GlobBerMedDisc!$D$3),"",GlobBerMedDisc!$D$3)</f>
        <v/>
      </c>
      <c r="C232" s="44"/>
      <c r="D232" s="151" t="str">
        <f t="shared" si="3"/>
        <v>_Glob_MedDisc_Generic_02##</v>
      </c>
    </row>
    <row r="233" spans="1:4" x14ac:dyDescent="0.2">
      <c r="A233" s="151" t="s">
        <v>1850</v>
      </c>
      <c r="B233" t="str">
        <f>IF(ISBLANK(GlobBerMedDisc!$D$4),"",GlobBerMedDisc!$D$4)</f>
        <v/>
      </c>
      <c r="C233" s="44"/>
      <c r="D233" s="151" t="str">
        <f t="shared" si="3"/>
        <v>_Glob_MedDisc_Generic_03##</v>
      </c>
    </row>
    <row r="234" spans="1:4" x14ac:dyDescent="0.2">
      <c r="A234" s="151" t="s">
        <v>1851</v>
      </c>
      <c r="B234" t="str">
        <f>IF(ISBLANK(GlobBerMedDisc!$D$5),"",GlobBerMedDisc!$D$5)</f>
        <v/>
      </c>
      <c r="C234" s="44"/>
      <c r="D234" s="151" t="str">
        <f t="shared" si="3"/>
        <v>_Glob_MedDisc_Generic_04##</v>
      </c>
    </row>
    <row r="235" spans="1:4" x14ac:dyDescent="0.2">
      <c r="A235" s="151" t="s">
        <v>1852</v>
      </c>
      <c r="B235" t="str">
        <f>IF(ISBLANK(GlobBerMedDisc!$D$6),"",GlobBerMedDisc!$D$6)</f>
        <v/>
      </c>
      <c r="C235" s="44"/>
      <c r="D235" s="151" t="str">
        <f t="shared" si="3"/>
        <v>_Glob_MedDisc_Generic_05##</v>
      </c>
    </row>
    <row r="236" spans="1:4" x14ac:dyDescent="0.2">
      <c r="A236" s="151" t="s">
        <v>1853</v>
      </c>
      <c r="B236" t="str">
        <f>IF(ISBLANK(GlobBerMedDisc!$D$7),"",GlobBerMedDisc!$D$7)</f>
        <v/>
      </c>
      <c r="C236" s="44"/>
      <c r="D236" s="151" t="str">
        <f t="shared" si="3"/>
        <v>_Glob_MedDisc_Generic_06##</v>
      </c>
    </row>
    <row r="237" spans="1:4" x14ac:dyDescent="0.2">
      <c r="A237" s="151" t="s">
        <v>1854</v>
      </c>
      <c r="B237" t="str">
        <f>IF(ISBLANK(GlobBerMedDisc!$D$8),"",GlobBerMedDisc!$D$8)</f>
        <v/>
      </c>
      <c r="C237" s="44"/>
      <c r="D237" s="151" t="str">
        <f t="shared" si="3"/>
        <v>_Glob_MedDisc_Generic_07##</v>
      </c>
    </row>
    <row r="238" spans="1:4" x14ac:dyDescent="0.2">
      <c r="A238" s="151" t="s">
        <v>1855</v>
      </c>
      <c r="B238" t="str">
        <f>IF(ISBLANK(GlobBerMedDisc!$D$9),"",GlobBerMedDisc!$D$9)</f>
        <v/>
      </c>
      <c r="C238" s="44"/>
      <c r="D238" s="151" t="str">
        <f t="shared" si="3"/>
        <v>_Glob_MedDisc_Generic_08##</v>
      </c>
    </row>
    <row r="239" spans="1:4" x14ac:dyDescent="0.2">
      <c r="A239" s="151" t="s">
        <v>1856</v>
      </c>
      <c r="B239" t="str">
        <f>IF(ISBLANK(GlobBerMedDisc!$D$10),"",GlobBerMedDisc!$D$10)</f>
        <v/>
      </c>
      <c r="C239" s="44"/>
      <c r="D239" s="151" t="str">
        <f t="shared" si="3"/>
        <v>_Glob_MedDisc_Generic_09##</v>
      </c>
    </row>
    <row r="240" spans="1:4" x14ac:dyDescent="0.2">
      <c r="A240" s="151" t="s">
        <v>1857</v>
      </c>
      <c r="B240" t="str">
        <f>IF(ISBLANK(GlobBerMedDisc!$D$11),"",GlobBerMedDisc!$D$11)</f>
        <v/>
      </c>
      <c r="C240" s="44"/>
      <c r="D240" s="151" t="str">
        <f t="shared" si="3"/>
        <v>_Glob_MedDisc_Generic_10##</v>
      </c>
    </row>
    <row r="241" spans="1:6" x14ac:dyDescent="0.2">
      <c r="A241" s="151" t="s">
        <v>1858</v>
      </c>
      <c r="B241" t="str">
        <f>IF(ISBLANK(GlobBerMedDisc!$D$12),"",GlobBerMedDisc!$D$12)</f>
        <v/>
      </c>
      <c r="C241" s="44"/>
      <c r="D241" s="151" t="str">
        <f t="shared" si="3"/>
        <v>_Glob_MedDisc_Generic_11##</v>
      </c>
    </row>
    <row r="242" spans="1:6" x14ac:dyDescent="0.2">
      <c r="A242" s="151" t="s">
        <v>1859</v>
      </c>
      <c r="B242" t="str">
        <f>IF(ISBLANK(GlobBerMedDisc!$D$13),"",GlobBerMedDisc!$D$13)</f>
        <v/>
      </c>
      <c r="C242" s="44"/>
      <c r="D242" s="151" t="str">
        <f t="shared" si="3"/>
        <v>_Glob_MedDisc_Generic_12##</v>
      </c>
    </row>
    <row r="243" spans="1:6" x14ac:dyDescent="0.2">
      <c r="A243" s="151" t="s">
        <v>1860</v>
      </c>
      <c r="B243" t="str">
        <f>IF(ISBLANK(GlobBerMedDisc!$D$14),"",GlobBerMedDisc!$D$14)</f>
        <v/>
      </c>
      <c r="C243" s="44"/>
      <c r="D243" s="151" t="str">
        <f t="shared" si="3"/>
        <v>_Glob_MedDisc_Generic_13##</v>
      </c>
    </row>
    <row r="244" spans="1:6" x14ac:dyDescent="0.2">
      <c r="A244" s="151" t="s">
        <v>1861</v>
      </c>
      <c r="B244" t="str">
        <f>IF(ISBLANK(GlobBerMedDisc!$D$15),"",GlobBerMedDisc!$D$15)</f>
        <v/>
      </c>
      <c r="C244" s="44"/>
      <c r="D244" s="151" t="str">
        <f t="shared" si="3"/>
        <v>_Glob_MedDisc_Generic_14##</v>
      </c>
    </row>
    <row r="245" spans="1:6" x14ac:dyDescent="0.2">
      <c r="A245" s="151" t="s">
        <v>1862</v>
      </c>
      <c r="B245" t="str">
        <f>IF(ISBLANK(GlobBerMedDisc!$D$16),"",GlobBerMedDisc!$D$16)</f>
        <v/>
      </c>
      <c r="C245" s="44"/>
      <c r="D245" s="151" t="str">
        <f t="shared" si="3"/>
        <v>_Glob_MedDisc_Generic_15##</v>
      </c>
    </row>
    <row r="246" spans="1:6" x14ac:dyDescent="0.2">
      <c r="A246" s="151" t="s">
        <v>1863</v>
      </c>
      <c r="B246" t="str">
        <f>IF(ISBLANK(GlobBerMedDisc!$D$17),"",GlobBerMedDisc!$D$17)</f>
        <v/>
      </c>
      <c r="C246" s="44"/>
      <c r="D246" s="151" t="str">
        <f t="shared" si="3"/>
        <v>_Glob_MedDisc_Generic_16##</v>
      </c>
    </row>
    <row r="247" spans="1:6" s="151" customFormat="1" x14ac:dyDescent="0.2">
      <c r="A247" s="151" t="s">
        <v>1864</v>
      </c>
      <c r="B247" t="str">
        <f>IF(ISBLANK(GlobBerMedDisc!$D$18),"",GlobBerMedDisc!$D$18)</f>
        <v/>
      </c>
      <c r="C247" s="44"/>
      <c r="D247" s="151" t="str">
        <f t="shared" si="3"/>
        <v>_Glob_MedDisc_Generic_17##</v>
      </c>
      <c r="E247"/>
      <c r="F247"/>
    </row>
    <row r="248" spans="1:6" s="151" customFormat="1" x14ac:dyDescent="0.2">
      <c r="A248" s="151" t="s">
        <v>1865</v>
      </c>
      <c r="B248" t="str">
        <f>IF(ISBLANK(GlobBerMedDisc!$D$19),"",GlobBerMedDisc!$D$19)</f>
        <v/>
      </c>
      <c r="C248" s="44"/>
      <c r="D248" s="151" t="str">
        <f t="shared" si="3"/>
        <v>_Glob_MedDisc_Generic_18##</v>
      </c>
      <c r="E248"/>
      <c r="F248"/>
    </row>
    <row r="249" spans="1:6" s="151" customFormat="1" x14ac:dyDescent="0.2">
      <c r="A249" s="151" t="s">
        <v>1866</v>
      </c>
      <c r="B249" t="str">
        <f>IF(ISBLANK(GlobBerMedDisc!$D$20),"",GlobBerMedDisc!$D$20)</f>
        <v/>
      </c>
      <c r="C249" s="44"/>
      <c r="D249" s="151" t="str">
        <f t="shared" si="3"/>
        <v>_Glob_MedDisc_Generic_19##</v>
      </c>
      <c r="E249"/>
      <c r="F249"/>
    </row>
    <row r="250" spans="1:6" s="151" customFormat="1" x14ac:dyDescent="0.2">
      <c r="A250" s="151" t="s">
        <v>1867</v>
      </c>
      <c r="B250" t="str">
        <f>IF(ISBLANK(GlobBerMedDisc!$D$21),"",GlobBerMedDisc!$D$21)</f>
        <v/>
      </c>
      <c r="C250" s="44"/>
      <c r="D250" s="151" t="str">
        <f t="shared" si="3"/>
        <v>_Glob_MedDisc_Generic_20##</v>
      </c>
      <c r="E250"/>
      <c r="F250"/>
    </row>
    <row r="251" spans="1:6" s="151" customFormat="1" x14ac:dyDescent="0.2">
      <c r="A251" s="151" t="s">
        <v>1868</v>
      </c>
      <c r="B251" t="str">
        <f>IF(ISBLANK(GlobBerMedDisc!$D$22),"",GlobBerMedDisc!$D$22)</f>
        <v/>
      </c>
      <c r="C251" s="44"/>
      <c r="D251" s="151" t="str">
        <f t="shared" si="3"/>
        <v>_Glob_MedDisc_Generic_21##</v>
      </c>
      <c r="E251"/>
      <c r="F251"/>
    </row>
    <row r="252" spans="1:6" s="151" customFormat="1" x14ac:dyDescent="0.2">
      <c r="A252" s="151" t="s">
        <v>1869</v>
      </c>
      <c r="B252" t="str">
        <f>IF(ISBLANK(GlobBerMedDisc!$D$23),"",GlobBerMedDisc!$D$23)</f>
        <v/>
      </c>
      <c r="C252" s="44"/>
      <c r="D252" s="151" t="str">
        <f t="shared" si="3"/>
        <v>_Glob_MedDisc_Generic_22##</v>
      </c>
      <c r="E252"/>
      <c r="F252"/>
    </row>
    <row r="253" spans="1:6" s="151" customFormat="1" x14ac:dyDescent="0.2">
      <c r="A253" s="151" t="s">
        <v>1870</v>
      </c>
      <c r="B253" t="str">
        <f>IF(ISBLANK(GlobBerMedDisc!$D$24),"",GlobBerMedDisc!$D$24)</f>
        <v/>
      </c>
      <c r="C253" s="44"/>
      <c r="D253" s="151" t="str">
        <f t="shared" si="3"/>
        <v>_Glob_MedDisc_Generic_23##</v>
      </c>
      <c r="E253"/>
      <c r="F253"/>
    </row>
    <row r="254" spans="1:6" s="151" customFormat="1" x14ac:dyDescent="0.2">
      <c r="A254" s="151" t="s">
        <v>1871</v>
      </c>
      <c r="B254" t="str">
        <f>IF(ISBLANK(GlobBerMedDisc!$D$25),"",GlobBerMedDisc!$D$25)</f>
        <v/>
      </c>
      <c r="C254" s="44"/>
      <c r="D254" s="151" t="str">
        <f t="shared" si="3"/>
        <v>_Glob_MedDisc_Generic_24##</v>
      </c>
      <c r="E254"/>
      <c r="F254"/>
    </row>
    <row r="255" spans="1:6" s="151" customFormat="1" x14ac:dyDescent="0.2">
      <c r="A255" s="151" t="s">
        <v>1872</v>
      </c>
      <c r="B255" t="str">
        <f>IF(ISBLANK(GlobBerMedDisc!$D$26),"",GlobBerMedDisc!$D$26)</f>
        <v/>
      </c>
      <c r="C255" s="44"/>
      <c r="D255" s="151" t="str">
        <f t="shared" si="3"/>
        <v>_Glob_MedDisc_Generic_25##</v>
      </c>
      <c r="E255"/>
      <c r="F255"/>
    </row>
    <row r="256" spans="1:6" s="151" customFormat="1" x14ac:dyDescent="0.2">
      <c r="A256" s="151" t="s">
        <v>1873</v>
      </c>
      <c r="B256" t="str">
        <f>IF(ISBLANK(GlobBerMedDisc!$D$27),"",GlobBerMedDisc!$D$27)</f>
        <v/>
      </c>
      <c r="C256" s="44"/>
      <c r="D256" s="151" t="str">
        <f t="shared" si="3"/>
        <v>_Glob_MedDisc_Generic_26##</v>
      </c>
      <c r="E256"/>
      <c r="F256"/>
    </row>
    <row r="257" spans="1:6" s="151" customFormat="1" x14ac:dyDescent="0.2">
      <c r="A257" s="151" t="s">
        <v>1874</v>
      </c>
      <c r="B257" t="str">
        <f>IF(ISBLANK(GlobBerMedDisc!$D$28),"",GlobBerMedDisc!$D$28)</f>
        <v/>
      </c>
      <c r="C257" s="44"/>
      <c r="D257" s="151" t="str">
        <f t="shared" si="3"/>
        <v>_Glob_MedDisc_Generic_27##</v>
      </c>
      <c r="E257"/>
      <c r="F257"/>
    </row>
    <row r="258" spans="1:6" s="151" customFormat="1" x14ac:dyDescent="0.2">
      <c r="A258" s="151" t="s">
        <v>1875</v>
      </c>
      <c r="B258" t="str">
        <f>IF(ISBLANK(GlobBerMedDisc!$D$29),"",GlobBerMedDisc!$D$29)</f>
        <v/>
      </c>
      <c r="C258" s="44"/>
      <c r="D258" s="151" t="str">
        <f t="shared" si="3"/>
        <v>_Glob_MedDisc_Generic_28##</v>
      </c>
      <c r="E258"/>
      <c r="F258"/>
    </row>
    <row r="259" spans="1:6" s="151" customFormat="1" x14ac:dyDescent="0.2">
      <c r="A259" s="151" t="s">
        <v>1876</v>
      </c>
      <c r="B259" t="str">
        <f>IF(ISBLANK(GlobBerMedDisc!$D$30),"",GlobBerMedDisc!$D$30)</f>
        <v/>
      </c>
      <c r="C259" s="44"/>
      <c r="D259" s="151" t="str">
        <f t="shared" ref="D259:D322" si="4">A259&amp;"##"&amp;B259</f>
        <v>_Glob_MedDisc_Generic_29##</v>
      </c>
      <c r="E259"/>
      <c r="F259"/>
    </row>
    <row r="260" spans="1:6" s="151" customFormat="1" x14ac:dyDescent="0.2">
      <c r="A260" s="151" t="s">
        <v>1877</v>
      </c>
      <c r="B260" t="str">
        <f>IF(ISBLANK(GlobBerMedDisc!$D$31),"",GlobBerMedDisc!$D$31)</f>
        <v/>
      </c>
      <c r="C260" s="44"/>
      <c r="D260" s="151" t="str">
        <f t="shared" si="4"/>
        <v>_Glob_MedDisc_Generic_30##</v>
      </c>
      <c r="E260"/>
      <c r="F260"/>
    </row>
    <row r="261" spans="1:6" s="151" customFormat="1" x14ac:dyDescent="0.2">
      <c r="A261" s="151" t="s">
        <v>1878</v>
      </c>
      <c r="B261" s="151" t="str">
        <f>IF(ISBLANK(GlobBerMedDisc!$V$2),"",GlobBerMedDisc!$V$2)</f>
        <v/>
      </c>
      <c r="C261" s="44"/>
      <c r="D261" s="151" t="str">
        <f t="shared" si="4"/>
        <v>_Glob_MedDisc_GPK_01##</v>
      </c>
    </row>
    <row r="262" spans="1:6" s="151" customFormat="1" x14ac:dyDescent="0.2">
      <c r="A262" s="151" t="s">
        <v>1879</v>
      </c>
      <c r="B262" s="151" t="str">
        <f>IF(ISBLANK(GlobBerMedDisc!$V$3),"",GlobBerMedDisc!$V$3)</f>
        <v/>
      </c>
      <c r="C262" s="44"/>
      <c r="D262" s="151" t="str">
        <f t="shared" si="4"/>
        <v>_Glob_MedDisc_GPK_02##</v>
      </c>
    </row>
    <row r="263" spans="1:6" s="151" customFormat="1" x14ac:dyDescent="0.2">
      <c r="A263" s="151" t="s">
        <v>1880</v>
      </c>
      <c r="B263" s="151" t="str">
        <f>IF(ISBLANK(GlobBerMedDisc!$V$4),"",GlobBerMedDisc!$V$4)</f>
        <v/>
      </c>
      <c r="C263" s="44"/>
      <c r="D263" s="151" t="str">
        <f t="shared" si="4"/>
        <v>_Glob_MedDisc_GPK_03##</v>
      </c>
    </row>
    <row r="264" spans="1:6" s="151" customFormat="1" x14ac:dyDescent="0.2">
      <c r="A264" s="151" t="s">
        <v>1881</v>
      </c>
      <c r="B264" s="151" t="str">
        <f>IF(ISBLANK(GlobBerMedDisc!$V$5),"",GlobBerMedDisc!$V$5)</f>
        <v/>
      </c>
      <c r="C264" s="44"/>
      <c r="D264" s="151" t="str">
        <f t="shared" si="4"/>
        <v>_Glob_MedDisc_GPK_04##</v>
      </c>
    </row>
    <row r="265" spans="1:6" s="151" customFormat="1" x14ac:dyDescent="0.2">
      <c r="A265" s="151" t="s">
        <v>1882</v>
      </c>
      <c r="B265" s="151" t="str">
        <f>IF(ISBLANK(GlobBerMedDisc!$V$6),"",GlobBerMedDisc!$V$6)</f>
        <v/>
      </c>
      <c r="C265" s="44"/>
      <c r="D265" s="151" t="str">
        <f t="shared" si="4"/>
        <v>_Glob_MedDisc_GPK_05##</v>
      </c>
    </row>
    <row r="266" spans="1:6" s="151" customFormat="1" x14ac:dyDescent="0.2">
      <c r="A266" s="151" t="s">
        <v>1883</v>
      </c>
      <c r="B266" s="151" t="str">
        <f>IF(ISBLANK(GlobBerMedDisc!$V$7),"",GlobBerMedDisc!$V$7)</f>
        <v/>
      </c>
      <c r="C266" s="44"/>
      <c r="D266" s="151" t="str">
        <f t="shared" si="4"/>
        <v>_Glob_MedDisc_GPK_06##</v>
      </c>
    </row>
    <row r="267" spans="1:6" s="151" customFormat="1" x14ac:dyDescent="0.2">
      <c r="A267" s="151" t="s">
        <v>1884</v>
      </c>
      <c r="B267" s="151" t="str">
        <f>IF(ISBLANK(GlobBerMedDisc!$V$8),"",GlobBerMedDisc!$V$8)</f>
        <v/>
      </c>
      <c r="C267" s="44"/>
      <c r="D267" s="151" t="str">
        <f t="shared" si="4"/>
        <v>_Glob_MedDisc_GPK_07##</v>
      </c>
    </row>
    <row r="268" spans="1:6" s="151" customFormat="1" x14ac:dyDescent="0.2">
      <c r="A268" s="151" t="s">
        <v>1885</v>
      </c>
      <c r="B268" s="151" t="str">
        <f>IF(ISBLANK(GlobBerMedDisc!$V$9),"",GlobBerMedDisc!$V$9)</f>
        <v/>
      </c>
      <c r="C268" s="44"/>
      <c r="D268" s="151" t="str">
        <f t="shared" si="4"/>
        <v>_Glob_MedDisc_GPK_08##</v>
      </c>
    </row>
    <row r="269" spans="1:6" s="151" customFormat="1" x14ac:dyDescent="0.2">
      <c r="A269" s="151" t="s">
        <v>1886</v>
      </c>
      <c r="B269" s="151" t="str">
        <f>IF(ISBLANK(GlobBerMedDisc!$V$10),"",GlobBerMedDisc!$V$10)</f>
        <v/>
      </c>
      <c r="C269" s="44"/>
      <c r="D269" s="151" t="str">
        <f t="shared" si="4"/>
        <v>_Glob_MedDisc_GPK_09##</v>
      </c>
    </row>
    <row r="270" spans="1:6" s="151" customFormat="1" x14ac:dyDescent="0.2">
      <c r="A270" s="151" t="s">
        <v>1887</v>
      </c>
      <c r="B270" s="151" t="str">
        <f>IF(ISBLANK(GlobBerMedDisc!$V$11),"",GlobBerMedDisc!$V$11)</f>
        <v/>
      </c>
      <c r="C270" s="44"/>
      <c r="D270" s="151" t="str">
        <f t="shared" si="4"/>
        <v>_Glob_MedDisc_GPK_10##</v>
      </c>
    </row>
    <row r="271" spans="1:6" s="151" customFormat="1" x14ac:dyDescent="0.2">
      <c r="A271" s="151" t="s">
        <v>1888</v>
      </c>
      <c r="B271" s="151" t="str">
        <f>IF(ISBLANK(GlobBerMedDisc!$V$12),"",GlobBerMedDisc!$V$12)</f>
        <v/>
      </c>
      <c r="C271" s="44"/>
      <c r="D271" s="151" t="str">
        <f t="shared" si="4"/>
        <v>_Glob_MedDisc_GPK_11##</v>
      </c>
    </row>
    <row r="272" spans="1:6" s="151" customFormat="1" x14ac:dyDescent="0.2">
      <c r="A272" s="151" t="s">
        <v>1889</v>
      </c>
      <c r="B272" s="151" t="str">
        <f>IF(ISBLANK(GlobBerMedDisc!$V$13),"",GlobBerMedDisc!$V$13)</f>
        <v/>
      </c>
      <c r="C272" s="44"/>
      <c r="D272" s="151" t="str">
        <f t="shared" si="4"/>
        <v>_Glob_MedDisc_GPK_12##</v>
      </c>
    </row>
    <row r="273" spans="1:6" s="151" customFormat="1" x14ac:dyDescent="0.2">
      <c r="A273" s="151" t="s">
        <v>1890</v>
      </c>
      <c r="B273" s="151" t="str">
        <f>IF(ISBLANK(GlobBerMedDisc!$V$14),"",GlobBerMedDisc!$V$14)</f>
        <v/>
      </c>
      <c r="C273" s="44"/>
      <c r="D273" s="151" t="str">
        <f t="shared" si="4"/>
        <v>_Glob_MedDisc_GPK_13##</v>
      </c>
    </row>
    <row r="274" spans="1:6" s="151" customFormat="1" x14ac:dyDescent="0.2">
      <c r="A274" s="151" t="s">
        <v>1891</v>
      </c>
      <c r="B274" s="151" t="str">
        <f>IF(ISBLANK(GlobBerMedDisc!$V$15),"",GlobBerMedDisc!$V$15)</f>
        <v/>
      </c>
      <c r="C274" s="44"/>
      <c r="D274" s="151" t="str">
        <f t="shared" si="4"/>
        <v>_Glob_MedDisc_GPK_14##</v>
      </c>
    </row>
    <row r="275" spans="1:6" s="151" customFormat="1" x14ac:dyDescent="0.2">
      <c r="A275" s="151" t="s">
        <v>1892</v>
      </c>
      <c r="B275" s="151" t="str">
        <f>IF(ISBLANK(GlobBerMedDisc!$V$16),"",GlobBerMedDisc!$V$16)</f>
        <v/>
      </c>
      <c r="C275" s="44"/>
      <c r="D275" s="151" t="str">
        <f t="shared" si="4"/>
        <v>_Glob_MedDisc_GPK_15##</v>
      </c>
    </row>
    <row r="276" spans="1:6" s="151" customFormat="1" x14ac:dyDescent="0.2">
      <c r="A276" s="151" t="s">
        <v>1893</v>
      </c>
      <c r="B276" s="151" t="str">
        <f>IF(ISBLANK(GlobBerMedDisc!$V$17),"",GlobBerMedDisc!$V$17)</f>
        <v/>
      </c>
      <c r="C276" s="44"/>
      <c r="D276" s="151" t="str">
        <f t="shared" si="4"/>
        <v>_Glob_MedDisc_GPK_16##</v>
      </c>
    </row>
    <row r="277" spans="1:6" x14ac:dyDescent="0.2">
      <c r="A277" s="151" t="s">
        <v>1894</v>
      </c>
      <c r="B277" s="151" t="str">
        <f>IF(ISBLANK(GlobBerMedDisc!$V$18),"",GlobBerMedDisc!$V$18)</f>
        <v/>
      </c>
      <c r="C277" s="44"/>
      <c r="D277" s="151" t="str">
        <f t="shared" si="4"/>
        <v>_Glob_MedDisc_GPK_17##</v>
      </c>
      <c r="E277" s="151"/>
      <c r="F277" s="151"/>
    </row>
    <row r="278" spans="1:6" x14ac:dyDescent="0.2">
      <c r="A278" s="151" t="s">
        <v>1895</v>
      </c>
      <c r="B278" s="151" t="str">
        <f>IF(ISBLANK(GlobBerMedDisc!$V$19),"",GlobBerMedDisc!$V$19)</f>
        <v/>
      </c>
      <c r="C278" s="44"/>
      <c r="D278" s="151" t="str">
        <f t="shared" si="4"/>
        <v>_Glob_MedDisc_GPK_18##</v>
      </c>
      <c r="E278" s="151"/>
      <c r="F278" s="151"/>
    </row>
    <row r="279" spans="1:6" x14ac:dyDescent="0.2">
      <c r="A279" s="151" t="s">
        <v>1896</v>
      </c>
      <c r="B279" s="151" t="str">
        <f>IF(ISBLANK(GlobBerMedDisc!$V$20),"",GlobBerMedDisc!$V$20)</f>
        <v/>
      </c>
      <c r="C279" s="44"/>
      <c r="D279" s="151" t="str">
        <f t="shared" si="4"/>
        <v>_Glob_MedDisc_GPK_19##</v>
      </c>
      <c r="E279" s="151"/>
      <c r="F279" s="151"/>
    </row>
    <row r="280" spans="1:6" x14ac:dyDescent="0.2">
      <c r="A280" s="151" t="s">
        <v>1897</v>
      </c>
      <c r="B280" s="151" t="str">
        <f>IF(ISBLANK(GlobBerMedDisc!$V$21),"",GlobBerMedDisc!$V$21)</f>
        <v/>
      </c>
      <c r="C280" s="44"/>
      <c r="D280" s="151" t="str">
        <f t="shared" si="4"/>
        <v>_Glob_MedDisc_GPK_20##</v>
      </c>
      <c r="E280" s="151"/>
      <c r="F280" s="151"/>
    </row>
    <row r="281" spans="1:6" x14ac:dyDescent="0.2">
      <c r="A281" s="151" t="s">
        <v>1898</v>
      </c>
      <c r="B281" s="151" t="str">
        <f>IF(ISBLANK(GlobBerMedDisc!$V$22),"",GlobBerMedDisc!$V$22)</f>
        <v/>
      </c>
      <c r="C281" s="44"/>
      <c r="D281" s="151" t="str">
        <f t="shared" si="4"/>
        <v>_Glob_MedDisc_GPK_21##</v>
      </c>
      <c r="E281" s="151"/>
      <c r="F281" s="151"/>
    </row>
    <row r="282" spans="1:6" x14ac:dyDescent="0.2">
      <c r="A282" s="151" t="s">
        <v>1899</v>
      </c>
      <c r="B282" s="151" t="str">
        <f>IF(ISBLANK(GlobBerMedDisc!$V$23),"",GlobBerMedDisc!$V$23)</f>
        <v/>
      </c>
      <c r="C282" s="44"/>
      <c r="D282" s="151" t="str">
        <f t="shared" si="4"/>
        <v>_Glob_MedDisc_GPK_22##</v>
      </c>
      <c r="E282" s="151"/>
      <c r="F282" s="151"/>
    </row>
    <row r="283" spans="1:6" x14ac:dyDescent="0.2">
      <c r="A283" s="151" t="s">
        <v>1900</v>
      </c>
      <c r="B283" s="151" t="str">
        <f>IF(ISBLANK(GlobBerMedDisc!$V$24),"",GlobBerMedDisc!$V$24)</f>
        <v/>
      </c>
      <c r="C283" s="44"/>
      <c r="D283" s="151" t="str">
        <f t="shared" si="4"/>
        <v>_Glob_MedDisc_GPK_23##</v>
      </c>
      <c r="E283" s="151"/>
      <c r="F283" s="151"/>
    </row>
    <row r="284" spans="1:6" x14ac:dyDescent="0.2">
      <c r="A284" s="151" t="s">
        <v>1901</v>
      </c>
      <c r="B284" s="151" t="str">
        <f>IF(ISBLANK(GlobBerMedDisc!$V$25),"",GlobBerMedDisc!$V$25)</f>
        <v/>
      </c>
      <c r="C284" s="44"/>
      <c r="D284" s="151" t="str">
        <f t="shared" si="4"/>
        <v>_Glob_MedDisc_GPK_24##</v>
      </c>
      <c r="E284" s="151"/>
      <c r="F284" s="151"/>
    </row>
    <row r="285" spans="1:6" x14ac:dyDescent="0.2">
      <c r="A285" s="151" t="s">
        <v>1902</v>
      </c>
      <c r="B285" s="151" t="str">
        <f>IF(ISBLANK(GlobBerMedDisc!$V$26),"",GlobBerMedDisc!$V$26)</f>
        <v/>
      </c>
      <c r="C285" s="44"/>
      <c r="D285" s="151" t="str">
        <f t="shared" si="4"/>
        <v>_Glob_MedDisc_GPK_25##</v>
      </c>
      <c r="E285" s="151"/>
      <c r="F285" s="151"/>
    </row>
    <row r="286" spans="1:6" x14ac:dyDescent="0.2">
      <c r="A286" s="151" t="s">
        <v>1903</v>
      </c>
      <c r="B286" s="151" t="str">
        <f>IF(ISBLANK(GlobBerMedDisc!$V$27),"",GlobBerMedDisc!$V$27)</f>
        <v/>
      </c>
      <c r="C286" s="44"/>
      <c r="D286" s="151" t="str">
        <f t="shared" si="4"/>
        <v>_Glob_MedDisc_GPK_26##</v>
      </c>
      <c r="E286" s="151"/>
      <c r="F286" s="151"/>
    </row>
    <row r="287" spans="1:6" x14ac:dyDescent="0.2">
      <c r="A287" s="151" t="s">
        <v>1904</v>
      </c>
      <c r="B287" s="151" t="str">
        <f>IF(ISBLANK(GlobBerMedDisc!$V$28),"",GlobBerMedDisc!$V$28)</f>
        <v/>
      </c>
      <c r="C287" s="44"/>
      <c r="D287" s="151" t="str">
        <f t="shared" si="4"/>
        <v>_Glob_MedDisc_GPK_27##</v>
      </c>
      <c r="E287" s="151"/>
      <c r="F287" s="151"/>
    </row>
    <row r="288" spans="1:6" x14ac:dyDescent="0.2">
      <c r="A288" s="151" t="s">
        <v>1905</v>
      </c>
      <c r="B288" s="151" t="str">
        <f>IF(ISBLANK(GlobBerMedDisc!$V$29),"",GlobBerMedDisc!$V$29)</f>
        <v/>
      </c>
      <c r="C288" s="44"/>
      <c r="D288" s="151" t="str">
        <f t="shared" si="4"/>
        <v>_Glob_MedDisc_GPK_28##</v>
      </c>
      <c r="E288" s="151"/>
      <c r="F288" s="151"/>
    </row>
    <row r="289" spans="1:6" x14ac:dyDescent="0.2">
      <c r="A289" s="151" t="s">
        <v>1906</v>
      </c>
      <c r="B289" s="151" t="str">
        <f>IF(ISBLANK(GlobBerMedDisc!$V$30),"",GlobBerMedDisc!$V$30)</f>
        <v/>
      </c>
      <c r="C289" s="44"/>
      <c r="D289" s="151" t="str">
        <f t="shared" si="4"/>
        <v>_Glob_MedDisc_GPK_29##</v>
      </c>
      <c r="E289" s="151"/>
      <c r="F289" s="151"/>
    </row>
    <row r="290" spans="1:6" x14ac:dyDescent="0.2">
      <c r="A290" s="151" t="s">
        <v>1907</v>
      </c>
      <c r="B290" s="151" t="str">
        <f>IF(ISBLANK(GlobBerMedDisc!$V$31),"",GlobBerMedDisc!$V$31)</f>
        <v/>
      </c>
      <c r="C290" s="44"/>
      <c r="D290" s="151" t="str">
        <f t="shared" si="4"/>
        <v>_Glob_MedDisc_GPK_30##</v>
      </c>
      <c r="E290" s="151"/>
      <c r="F290" s="151"/>
    </row>
    <row r="291" spans="1:6" s="151" customFormat="1" x14ac:dyDescent="0.2">
      <c r="A291" s="151" t="s">
        <v>7145</v>
      </c>
      <c r="B291" s="151" t="b">
        <f>IF(ISBLANK(GlobBerMedDisc!$BP$2),"",GlobBerMedDisc!$BP$2)</f>
        <v>1</v>
      </c>
      <c r="C291" s="289" t="b">
        <v>1</v>
      </c>
      <c r="D291" s="151" t="str">
        <f t="shared" si="4"/>
        <v>_Glob_MedDisc_HasDose_01##WAAR</v>
      </c>
    </row>
    <row r="292" spans="1:6" s="151" customFormat="1" x14ac:dyDescent="0.2">
      <c r="A292" s="151" t="s">
        <v>7147</v>
      </c>
      <c r="B292" s="151" t="b">
        <f>IF(ISBLANK(GlobBerMedDisc!$BP$3),"",GlobBerMedDisc!$BP$3)</f>
        <v>1</v>
      </c>
      <c r="C292" s="289" t="b">
        <v>1</v>
      </c>
      <c r="D292" s="151" t="str">
        <f t="shared" si="4"/>
        <v>_Glob_MedDisc_HasDose_02##WAAR</v>
      </c>
    </row>
    <row r="293" spans="1:6" s="151" customFormat="1" x14ac:dyDescent="0.2">
      <c r="A293" s="151" t="s">
        <v>7149</v>
      </c>
      <c r="B293" s="151" t="b">
        <f>IF(ISBLANK(GlobBerMedDisc!$BP$4),"",GlobBerMedDisc!$BP$4)</f>
        <v>1</v>
      </c>
      <c r="C293" s="289" t="b">
        <v>1</v>
      </c>
      <c r="D293" s="151" t="str">
        <f t="shared" si="4"/>
        <v>_Glob_MedDisc_HasDose_03##WAAR</v>
      </c>
    </row>
    <row r="294" spans="1:6" s="151" customFormat="1" x14ac:dyDescent="0.2">
      <c r="A294" s="151" t="s">
        <v>7151</v>
      </c>
      <c r="B294" s="151" t="b">
        <f>IF(ISBLANK(GlobBerMedDisc!$BP$5),"",GlobBerMedDisc!$BP$5)</f>
        <v>1</v>
      </c>
      <c r="C294" s="289" t="b">
        <v>1</v>
      </c>
      <c r="D294" s="151" t="str">
        <f t="shared" si="4"/>
        <v>_Glob_MedDisc_HasDose_04##WAAR</v>
      </c>
    </row>
    <row r="295" spans="1:6" s="151" customFormat="1" x14ac:dyDescent="0.2">
      <c r="A295" s="151" t="s">
        <v>7153</v>
      </c>
      <c r="B295" s="151" t="b">
        <f>IF(ISBLANK(GlobBerMedDisc!$BP$6),"",GlobBerMedDisc!$BP$6)</f>
        <v>1</v>
      </c>
      <c r="C295" s="289" t="b">
        <v>1</v>
      </c>
      <c r="D295" s="151" t="str">
        <f t="shared" si="4"/>
        <v>_Glob_MedDisc_HasDose_05##WAAR</v>
      </c>
    </row>
    <row r="296" spans="1:6" s="151" customFormat="1" x14ac:dyDescent="0.2">
      <c r="A296" s="151" t="s">
        <v>7155</v>
      </c>
      <c r="B296" s="151" t="b">
        <f>IF(ISBLANK(GlobBerMedDisc!$BP$7),"",GlobBerMedDisc!$BP$7)</f>
        <v>1</v>
      </c>
      <c r="C296" s="289" t="b">
        <v>1</v>
      </c>
      <c r="D296" s="151" t="str">
        <f t="shared" si="4"/>
        <v>_Glob_MedDisc_HasDose_06##WAAR</v>
      </c>
    </row>
    <row r="297" spans="1:6" s="151" customFormat="1" x14ac:dyDescent="0.2">
      <c r="A297" s="151" t="s">
        <v>7157</v>
      </c>
      <c r="B297" s="151" t="b">
        <f>IF(ISBLANK(GlobBerMedDisc!$BP$8),"",GlobBerMedDisc!$BP$8)</f>
        <v>1</v>
      </c>
      <c r="C297" s="289" t="b">
        <v>1</v>
      </c>
      <c r="D297" s="151" t="str">
        <f t="shared" si="4"/>
        <v>_Glob_MedDisc_HasDose_07##WAAR</v>
      </c>
    </row>
    <row r="298" spans="1:6" s="151" customFormat="1" x14ac:dyDescent="0.2">
      <c r="A298" s="151" t="s">
        <v>7159</v>
      </c>
      <c r="B298" s="151" t="b">
        <f>IF(ISBLANK(GlobBerMedDisc!$BP$9),"",GlobBerMedDisc!$BP$9)</f>
        <v>1</v>
      </c>
      <c r="C298" s="289" t="b">
        <v>1</v>
      </c>
      <c r="D298" s="151" t="str">
        <f t="shared" si="4"/>
        <v>_Glob_MedDisc_HasDose_08##WAAR</v>
      </c>
    </row>
    <row r="299" spans="1:6" s="151" customFormat="1" x14ac:dyDescent="0.2">
      <c r="A299" s="151" t="s">
        <v>7161</v>
      </c>
      <c r="B299" s="151" t="b">
        <f>IF(ISBLANK(GlobBerMedDisc!$BP$10),"",GlobBerMedDisc!$BP$10)</f>
        <v>1</v>
      </c>
      <c r="C299" s="289" t="b">
        <v>1</v>
      </c>
      <c r="D299" s="151" t="str">
        <f t="shared" si="4"/>
        <v>_Glob_MedDisc_HasDose_09##WAAR</v>
      </c>
    </row>
    <row r="300" spans="1:6" s="151" customFormat="1" x14ac:dyDescent="0.2">
      <c r="A300" s="151" t="s">
        <v>7163</v>
      </c>
      <c r="B300" s="151" t="b">
        <f>IF(ISBLANK(GlobBerMedDisc!$BP$11),"",GlobBerMedDisc!$BP$11)</f>
        <v>1</v>
      </c>
      <c r="C300" s="289" t="b">
        <v>1</v>
      </c>
      <c r="D300" s="151" t="str">
        <f t="shared" si="4"/>
        <v>_Glob_MedDisc_HasDose_10##WAAR</v>
      </c>
    </row>
    <row r="301" spans="1:6" s="151" customFormat="1" x14ac:dyDescent="0.2">
      <c r="A301" s="151" t="s">
        <v>7165</v>
      </c>
      <c r="B301" s="151" t="b">
        <f>IF(ISBLANK(GlobBerMedDisc!$BP$12),"",GlobBerMedDisc!$BP$12)</f>
        <v>1</v>
      </c>
      <c r="C301" s="289" t="b">
        <v>1</v>
      </c>
      <c r="D301" s="151" t="str">
        <f t="shared" si="4"/>
        <v>_Glob_MedDisc_HasDose_11##WAAR</v>
      </c>
    </row>
    <row r="302" spans="1:6" s="151" customFormat="1" x14ac:dyDescent="0.2">
      <c r="A302" s="151" t="s">
        <v>7167</v>
      </c>
      <c r="B302" s="151" t="b">
        <f>IF(ISBLANK(GlobBerMedDisc!$BP$13),"",GlobBerMedDisc!$BP$13)</f>
        <v>1</v>
      </c>
      <c r="C302" s="289" t="b">
        <v>1</v>
      </c>
      <c r="D302" s="151" t="str">
        <f t="shared" si="4"/>
        <v>_Glob_MedDisc_HasDose_12##WAAR</v>
      </c>
    </row>
    <row r="303" spans="1:6" s="151" customFormat="1" x14ac:dyDescent="0.2">
      <c r="A303" s="151" t="s">
        <v>7169</v>
      </c>
      <c r="B303" s="151" t="b">
        <f>IF(ISBLANK(GlobBerMedDisc!$BP$14),"",GlobBerMedDisc!$BP$14)</f>
        <v>1</v>
      </c>
      <c r="C303" s="289" t="b">
        <v>1</v>
      </c>
      <c r="D303" s="151" t="str">
        <f t="shared" si="4"/>
        <v>_Glob_MedDisc_HasDose_13##WAAR</v>
      </c>
    </row>
    <row r="304" spans="1:6" s="151" customFormat="1" x14ac:dyDescent="0.2">
      <c r="A304" s="151" t="s">
        <v>7171</v>
      </c>
      <c r="B304" s="151" t="b">
        <f>IF(ISBLANK(GlobBerMedDisc!$BP$15),"",GlobBerMedDisc!$BP$15)</f>
        <v>1</v>
      </c>
      <c r="C304" s="289" t="b">
        <v>1</v>
      </c>
      <c r="D304" s="151" t="str">
        <f t="shared" si="4"/>
        <v>_Glob_MedDisc_HasDose_14##WAAR</v>
      </c>
    </row>
    <row r="305" spans="1:4" s="151" customFormat="1" x14ac:dyDescent="0.2">
      <c r="A305" s="151" t="s">
        <v>7173</v>
      </c>
      <c r="B305" s="151" t="b">
        <f>IF(ISBLANK(GlobBerMedDisc!$BP$16),"",GlobBerMedDisc!$BP$16)</f>
        <v>1</v>
      </c>
      <c r="C305" s="289" t="b">
        <v>1</v>
      </c>
      <c r="D305" s="151" t="str">
        <f t="shared" si="4"/>
        <v>_Glob_MedDisc_HasDose_15##WAAR</v>
      </c>
    </row>
    <row r="306" spans="1:4" s="151" customFormat="1" x14ac:dyDescent="0.2">
      <c r="A306" s="151" t="s">
        <v>7175</v>
      </c>
      <c r="B306" s="151" t="b">
        <f>IF(ISBLANK(GlobBerMedDisc!$BP$17),"",GlobBerMedDisc!$BP$17)</f>
        <v>1</v>
      </c>
      <c r="C306" s="289" t="b">
        <v>1</v>
      </c>
      <c r="D306" s="151" t="str">
        <f t="shared" si="4"/>
        <v>_Glob_MedDisc_HasDose_16##WAAR</v>
      </c>
    </row>
    <row r="307" spans="1:4" s="151" customFormat="1" x14ac:dyDescent="0.2">
      <c r="A307" s="151" t="s">
        <v>7177</v>
      </c>
      <c r="B307" s="151" t="b">
        <f>IF(ISBLANK(GlobBerMedDisc!$BP$18),"",GlobBerMedDisc!$BP$18)</f>
        <v>1</v>
      </c>
      <c r="C307" s="289" t="b">
        <v>1</v>
      </c>
      <c r="D307" s="151" t="str">
        <f t="shared" si="4"/>
        <v>_Glob_MedDisc_HasDose_17##WAAR</v>
      </c>
    </row>
    <row r="308" spans="1:4" s="151" customFormat="1" x14ac:dyDescent="0.2">
      <c r="A308" s="151" t="s">
        <v>7179</v>
      </c>
      <c r="B308" s="151" t="b">
        <f>IF(ISBLANK(GlobBerMedDisc!$BP$19),"",GlobBerMedDisc!$BP$19)</f>
        <v>1</v>
      </c>
      <c r="C308" s="289" t="b">
        <v>1</v>
      </c>
      <c r="D308" s="151" t="str">
        <f t="shared" si="4"/>
        <v>_Glob_MedDisc_HasDose_18##WAAR</v>
      </c>
    </row>
    <row r="309" spans="1:4" s="151" customFormat="1" x14ac:dyDescent="0.2">
      <c r="A309" s="151" t="s">
        <v>7181</v>
      </c>
      <c r="B309" s="151" t="b">
        <f>IF(ISBLANK(GlobBerMedDisc!$BP$20),"",GlobBerMedDisc!$BP$20)</f>
        <v>1</v>
      </c>
      <c r="C309" s="289" t="b">
        <v>1</v>
      </c>
      <c r="D309" s="151" t="str">
        <f t="shared" si="4"/>
        <v>_Glob_MedDisc_HasDose_19##WAAR</v>
      </c>
    </row>
    <row r="310" spans="1:4" s="151" customFormat="1" x14ac:dyDescent="0.2">
      <c r="A310" s="151" t="s">
        <v>7183</v>
      </c>
      <c r="B310" s="151" t="b">
        <f>IF(ISBLANK(GlobBerMedDisc!$BP$21),"",GlobBerMedDisc!$BP$21)</f>
        <v>1</v>
      </c>
      <c r="C310" s="289" t="b">
        <v>1</v>
      </c>
      <c r="D310" s="151" t="str">
        <f t="shared" si="4"/>
        <v>_Glob_MedDisc_HasDose_20##WAAR</v>
      </c>
    </row>
    <row r="311" spans="1:4" s="151" customFormat="1" x14ac:dyDescent="0.2">
      <c r="A311" s="151" t="s">
        <v>7185</v>
      </c>
      <c r="B311" s="151" t="b">
        <f>IF(ISBLANK(GlobBerMedDisc!$BP$22),"",GlobBerMedDisc!$BP$22)</f>
        <v>1</v>
      </c>
      <c r="C311" s="289" t="b">
        <v>1</v>
      </c>
      <c r="D311" s="151" t="str">
        <f t="shared" si="4"/>
        <v>_Glob_MedDisc_HasDose_21##WAAR</v>
      </c>
    </row>
    <row r="312" spans="1:4" s="151" customFormat="1" x14ac:dyDescent="0.2">
      <c r="A312" s="151" t="s">
        <v>7187</v>
      </c>
      <c r="B312" s="151" t="b">
        <f>IF(ISBLANK(GlobBerMedDisc!$BP$23),"",GlobBerMedDisc!$BP$23)</f>
        <v>1</v>
      </c>
      <c r="C312" s="289" t="b">
        <v>1</v>
      </c>
      <c r="D312" s="151" t="str">
        <f t="shared" si="4"/>
        <v>_Glob_MedDisc_HasDose_22##WAAR</v>
      </c>
    </row>
    <row r="313" spans="1:4" s="151" customFormat="1" x14ac:dyDescent="0.2">
      <c r="A313" s="151" t="s">
        <v>7189</v>
      </c>
      <c r="B313" s="151" t="b">
        <f>IF(ISBLANK(GlobBerMedDisc!$BP$24),"",GlobBerMedDisc!$BP$24)</f>
        <v>1</v>
      </c>
      <c r="C313" s="289" t="b">
        <v>1</v>
      </c>
      <c r="D313" s="151" t="str">
        <f t="shared" si="4"/>
        <v>_Glob_MedDisc_HasDose_23##WAAR</v>
      </c>
    </row>
    <row r="314" spans="1:4" s="151" customFormat="1" x14ac:dyDescent="0.2">
      <c r="A314" s="151" t="s">
        <v>7191</v>
      </c>
      <c r="B314" s="151" t="b">
        <f>IF(ISBLANK(GlobBerMedDisc!$BP$25),"",GlobBerMedDisc!$BP$25)</f>
        <v>1</v>
      </c>
      <c r="C314" s="289" t="b">
        <v>1</v>
      </c>
      <c r="D314" s="151" t="str">
        <f t="shared" si="4"/>
        <v>_Glob_MedDisc_HasDose_24##WAAR</v>
      </c>
    </row>
    <row r="315" spans="1:4" s="151" customFormat="1" x14ac:dyDescent="0.2">
      <c r="A315" s="151" t="s">
        <v>7193</v>
      </c>
      <c r="B315" s="151" t="b">
        <f>IF(ISBLANK(GlobBerMedDisc!$BP$26),"",GlobBerMedDisc!$BP$26)</f>
        <v>1</v>
      </c>
      <c r="C315" s="289" t="b">
        <v>1</v>
      </c>
      <c r="D315" s="151" t="str">
        <f t="shared" si="4"/>
        <v>_Glob_MedDisc_HasDose_25##WAAR</v>
      </c>
    </row>
    <row r="316" spans="1:4" s="151" customFormat="1" x14ac:dyDescent="0.2">
      <c r="A316" s="151" t="s">
        <v>7195</v>
      </c>
      <c r="B316" s="151" t="b">
        <f>IF(ISBLANK(GlobBerMedDisc!$BP$27),"",GlobBerMedDisc!$BP$27)</f>
        <v>1</v>
      </c>
      <c r="C316" s="289" t="b">
        <v>1</v>
      </c>
      <c r="D316" s="151" t="str">
        <f t="shared" si="4"/>
        <v>_Glob_MedDisc_HasDose_26##WAAR</v>
      </c>
    </row>
    <row r="317" spans="1:4" s="151" customFormat="1" x14ac:dyDescent="0.2">
      <c r="A317" s="151" t="s">
        <v>7197</v>
      </c>
      <c r="B317" s="151" t="b">
        <f>IF(ISBLANK(GlobBerMedDisc!$BP$28),"",GlobBerMedDisc!$BP$28)</f>
        <v>1</v>
      </c>
      <c r="C317" s="289" t="b">
        <v>1</v>
      </c>
      <c r="D317" s="151" t="str">
        <f t="shared" si="4"/>
        <v>_Glob_MedDisc_HasDose_27##WAAR</v>
      </c>
    </row>
    <row r="318" spans="1:4" s="151" customFormat="1" x14ac:dyDescent="0.2">
      <c r="A318" s="151" t="s">
        <v>7199</v>
      </c>
      <c r="B318" s="151" t="b">
        <f>IF(ISBLANK(GlobBerMedDisc!$BP$29),"",GlobBerMedDisc!$BP$29)</f>
        <v>1</v>
      </c>
      <c r="C318" s="289" t="b">
        <v>1</v>
      </c>
      <c r="D318" s="151" t="str">
        <f t="shared" si="4"/>
        <v>_Glob_MedDisc_HasDose_28##WAAR</v>
      </c>
    </row>
    <row r="319" spans="1:4" s="151" customFormat="1" x14ac:dyDescent="0.2">
      <c r="A319" s="151" t="s">
        <v>7201</v>
      </c>
      <c r="B319" s="151" t="b">
        <f>IF(ISBLANK(GlobBerMedDisc!$BP$30),"",GlobBerMedDisc!$BP$30)</f>
        <v>1</v>
      </c>
      <c r="C319" s="289" t="b">
        <v>1</v>
      </c>
      <c r="D319" s="151" t="str">
        <f t="shared" si="4"/>
        <v>_Glob_MedDisc_HasDose_29##WAAR</v>
      </c>
    </row>
    <row r="320" spans="1:4" s="151" customFormat="1" x14ac:dyDescent="0.2">
      <c r="A320" s="151" t="s">
        <v>7203</v>
      </c>
      <c r="B320" s="151" t="b">
        <f>IF(ISBLANK(GlobBerMedDisc!$BP$31),"",GlobBerMedDisc!$BP$31)</f>
        <v>1</v>
      </c>
      <c r="C320" s="289" t="b">
        <v>1</v>
      </c>
      <c r="D320" s="151" t="str">
        <f t="shared" si="4"/>
        <v>_Glob_MedDisc_HasDose_30##WAAR</v>
      </c>
    </row>
    <row r="321" spans="1:6" x14ac:dyDescent="0.2">
      <c r="A321" s="151" t="s">
        <v>1908</v>
      </c>
      <c r="B321" s="151" t="str">
        <f>IF(ISBLANK(GlobBerMedDisc!$B$2),"",GlobBerMedDisc!$B$2)</f>
        <v/>
      </c>
      <c r="C321" s="44"/>
      <c r="D321" s="151" t="str">
        <f t="shared" si="4"/>
        <v>_Glob_MedDisc_Ind_01##</v>
      </c>
      <c r="E321" s="151"/>
      <c r="F321" s="151"/>
    </row>
    <row r="322" spans="1:6" x14ac:dyDescent="0.2">
      <c r="A322" s="151" t="s">
        <v>1909</v>
      </c>
      <c r="B322" s="151" t="str">
        <f>IF(ISBLANK(GlobBerMedDisc!$B$3),"",GlobBerMedDisc!$B$3)</f>
        <v/>
      </c>
      <c r="C322" s="44"/>
      <c r="D322" s="151" t="str">
        <f t="shared" si="4"/>
        <v>_Glob_MedDisc_Ind_02##</v>
      </c>
      <c r="E322" s="151"/>
      <c r="F322" s="151"/>
    </row>
    <row r="323" spans="1:6" x14ac:dyDescent="0.2">
      <c r="A323" s="151" t="s">
        <v>1910</v>
      </c>
      <c r="B323" s="151" t="str">
        <f>IF(ISBLANK(GlobBerMedDisc!$B$4),"",GlobBerMedDisc!$B$4)</f>
        <v/>
      </c>
      <c r="C323" s="44"/>
      <c r="D323" s="151" t="str">
        <f t="shared" ref="D323:D386" si="5">A323&amp;"##"&amp;B323</f>
        <v>_Glob_MedDisc_Ind_03##</v>
      </c>
      <c r="E323" s="151"/>
      <c r="F323" s="151"/>
    </row>
    <row r="324" spans="1:6" x14ac:dyDescent="0.2">
      <c r="A324" s="151" t="s">
        <v>1911</v>
      </c>
      <c r="B324" s="151" t="str">
        <f>IF(ISBLANK(GlobBerMedDisc!$B$5),"",GlobBerMedDisc!$B$5)</f>
        <v/>
      </c>
      <c r="C324" s="44"/>
      <c r="D324" s="151" t="str">
        <f t="shared" si="5"/>
        <v>_Glob_MedDisc_Ind_04##</v>
      </c>
      <c r="E324" s="151"/>
      <c r="F324" s="151"/>
    </row>
    <row r="325" spans="1:6" x14ac:dyDescent="0.2">
      <c r="A325" s="151" t="s">
        <v>1912</v>
      </c>
      <c r="B325" s="151" t="str">
        <f>IF(ISBLANK(GlobBerMedDisc!$B$6),"",GlobBerMedDisc!$B$6)</f>
        <v/>
      </c>
      <c r="C325" s="44"/>
      <c r="D325" s="151" t="str">
        <f t="shared" si="5"/>
        <v>_Glob_MedDisc_Ind_05##</v>
      </c>
      <c r="E325" s="151"/>
      <c r="F325" s="151"/>
    </row>
    <row r="326" spans="1:6" s="151" customFormat="1" x14ac:dyDescent="0.2">
      <c r="A326" s="151" t="s">
        <v>1913</v>
      </c>
      <c r="B326" s="151" t="str">
        <f>IF(ISBLANK(GlobBerMedDisc!$B$7),"",GlobBerMedDisc!$B$7)</f>
        <v/>
      </c>
      <c r="C326" s="44"/>
      <c r="D326" s="151" t="str">
        <f t="shared" si="5"/>
        <v>_Glob_MedDisc_Ind_06##</v>
      </c>
    </row>
    <row r="327" spans="1:6" s="151" customFormat="1" x14ac:dyDescent="0.2">
      <c r="A327" s="151" t="s">
        <v>1914</v>
      </c>
      <c r="B327" s="151" t="str">
        <f>IF(ISBLANK(GlobBerMedDisc!$B$8),"",GlobBerMedDisc!$B$8)</f>
        <v/>
      </c>
      <c r="C327" s="44"/>
      <c r="D327" s="151" t="str">
        <f t="shared" si="5"/>
        <v>_Glob_MedDisc_Ind_07##</v>
      </c>
    </row>
    <row r="328" spans="1:6" s="151" customFormat="1" x14ac:dyDescent="0.2">
      <c r="A328" s="151" t="s">
        <v>1915</v>
      </c>
      <c r="B328" s="151" t="str">
        <f>IF(ISBLANK(GlobBerMedDisc!$B$9),"",GlobBerMedDisc!$B$9)</f>
        <v/>
      </c>
      <c r="C328" s="44"/>
      <c r="D328" s="151" t="str">
        <f t="shared" si="5"/>
        <v>_Glob_MedDisc_Ind_08##</v>
      </c>
    </row>
    <row r="329" spans="1:6" s="151" customFormat="1" x14ac:dyDescent="0.2">
      <c r="A329" s="151" t="s">
        <v>1916</v>
      </c>
      <c r="B329" s="151" t="str">
        <f>IF(ISBLANK(GlobBerMedDisc!$B$10),"",GlobBerMedDisc!$B$10)</f>
        <v/>
      </c>
      <c r="C329" s="44"/>
      <c r="D329" s="151" t="str">
        <f t="shared" si="5"/>
        <v>_Glob_MedDisc_Ind_09##</v>
      </c>
    </row>
    <row r="330" spans="1:6" s="151" customFormat="1" x14ac:dyDescent="0.2">
      <c r="A330" s="151" t="s">
        <v>1917</v>
      </c>
      <c r="B330" s="151" t="str">
        <f>IF(ISBLANK(GlobBerMedDisc!$B$11),"",GlobBerMedDisc!$B$11)</f>
        <v/>
      </c>
      <c r="C330" s="44"/>
      <c r="D330" s="151" t="str">
        <f t="shared" si="5"/>
        <v>_Glob_MedDisc_Ind_10##</v>
      </c>
    </row>
    <row r="331" spans="1:6" s="151" customFormat="1" x14ac:dyDescent="0.2">
      <c r="A331" s="151" t="s">
        <v>1918</v>
      </c>
      <c r="B331" s="151" t="str">
        <f>IF(ISBLANK(GlobBerMedDisc!$B$12),"",GlobBerMedDisc!$B$12)</f>
        <v/>
      </c>
      <c r="C331" s="44"/>
      <c r="D331" s="151" t="str">
        <f t="shared" si="5"/>
        <v>_Glob_MedDisc_Ind_11##</v>
      </c>
    </row>
    <row r="332" spans="1:6" s="151" customFormat="1" x14ac:dyDescent="0.2">
      <c r="A332" s="151" t="s">
        <v>1919</v>
      </c>
      <c r="B332" s="151" t="str">
        <f>IF(ISBLANK(GlobBerMedDisc!$B$13),"",GlobBerMedDisc!$B$13)</f>
        <v/>
      </c>
      <c r="C332" s="44"/>
      <c r="D332" s="151" t="str">
        <f t="shared" si="5"/>
        <v>_Glob_MedDisc_Ind_12##</v>
      </c>
    </row>
    <row r="333" spans="1:6" s="151" customFormat="1" x14ac:dyDescent="0.2">
      <c r="A333" s="151" t="s">
        <v>1920</v>
      </c>
      <c r="B333" s="151" t="str">
        <f>IF(ISBLANK(GlobBerMedDisc!$B$14),"",GlobBerMedDisc!$B$14)</f>
        <v/>
      </c>
      <c r="C333" s="44"/>
      <c r="D333" s="151" t="str">
        <f t="shared" si="5"/>
        <v>_Glob_MedDisc_Ind_13##</v>
      </c>
    </row>
    <row r="334" spans="1:6" s="151" customFormat="1" x14ac:dyDescent="0.2">
      <c r="A334" s="151" t="s">
        <v>1921</v>
      </c>
      <c r="B334" s="151" t="str">
        <f>IF(ISBLANK(GlobBerMedDisc!$B$15),"",GlobBerMedDisc!$B$15)</f>
        <v/>
      </c>
      <c r="C334" s="44"/>
      <c r="D334" s="151" t="str">
        <f t="shared" si="5"/>
        <v>_Glob_MedDisc_Ind_14##</v>
      </c>
    </row>
    <row r="335" spans="1:6" s="151" customFormat="1" x14ac:dyDescent="0.2">
      <c r="A335" s="151" t="s">
        <v>1922</v>
      </c>
      <c r="B335" s="151" t="str">
        <f>IF(ISBLANK(GlobBerMedDisc!$B$16),"",GlobBerMedDisc!$B$16)</f>
        <v/>
      </c>
      <c r="C335" s="44"/>
      <c r="D335" s="151" t="str">
        <f t="shared" si="5"/>
        <v>_Glob_MedDisc_Ind_15##</v>
      </c>
    </row>
    <row r="336" spans="1:6" x14ac:dyDescent="0.2">
      <c r="A336" s="151" t="s">
        <v>1923</v>
      </c>
      <c r="B336" s="151" t="str">
        <f>IF(ISBLANK(GlobBerMedDisc!$B$17),"",GlobBerMedDisc!$B$17)</f>
        <v/>
      </c>
      <c r="C336" s="44"/>
      <c r="D336" s="151" t="str">
        <f t="shared" si="5"/>
        <v>_Glob_MedDisc_Ind_16##</v>
      </c>
      <c r="E336" s="151"/>
      <c r="F336" s="151"/>
    </row>
    <row r="337" spans="1:6" x14ac:dyDescent="0.2">
      <c r="A337" s="151" t="s">
        <v>1924</v>
      </c>
      <c r="B337" s="151" t="str">
        <f>IF(ISBLANK(GlobBerMedDisc!$B$18),"",GlobBerMedDisc!$B$18)</f>
        <v/>
      </c>
      <c r="C337" s="44"/>
      <c r="D337" s="151" t="str">
        <f t="shared" si="5"/>
        <v>_Glob_MedDisc_Ind_17##</v>
      </c>
      <c r="E337" s="151"/>
      <c r="F337" s="151"/>
    </row>
    <row r="338" spans="1:6" x14ac:dyDescent="0.2">
      <c r="A338" s="151" t="s">
        <v>1925</v>
      </c>
      <c r="B338" s="151" t="str">
        <f>IF(ISBLANK(GlobBerMedDisc!$B$19),"",GlobBerMedDisc!$B$19)</f>
        <v/>
      </c>
      <c r="C338" s="44"/>
      <c r="D338" s="151" t="str">
        <f t="shared" si="5"/>
        <v>_Glob_MedDisc_Ind_18##</v>
      </c>
      <c r="E338" s="151"/>
      <c r="F338" s="151"/>
    </row>
    <row r="339" spans="1:6" x14ac:dyDescent="0.2">
      <c r="A339" s="151" t="s">
        <v>1926</v>
      </c>
      <c r="B339" s="151" t="str">
        <f>IF(ISBLANK(GlobBerMedDisc!$B$20),"",GlobBerMedDisc!$B$20)</f>
        <v/>
      </c>
      <c r="C339" s="44"/>
      <c r="D339" s="151" t="str">
        <f t="shared" si="5"/>
        <v>_Glob_MedDisc_Ind_19##</v>
      </c>
      <c r="E339" s="151"/>
      <c r="F339" s="151"/>
    </row>
    <row r="340" spans="1:6" x14ac:dyDescent="0.2">
      <c r="A340" s="151" t="s">
        <v>1927</v>
      </c>
      <c r="B340" s="151" t="str">
        <f>IF(ISBLANK(GlobBerMedDisc!$B$21),"",GlobBerMedDisc!$B$21)</f>
        <v/>
      </c>
      <c r="C340" s="44"/>
      <c r="D340" s="151" t="str">
        <f t="shared" si="5"/>
        <v>_Glob_MedDisc_Ind_20##</v>
      </c>
      <c r="E340" s="151"/>
      <c r="F340" s="151"/>
    </row>
    <row r="341" spans="1:6" x14ac:dyDescent="0.2">
      <c r="A341" s="151" t="s">
        <v>1928</v>
      </c>
      <c r="B341" s="151" t="str">
        <f>IF(ISBLANK(GlobBerMedDisc!$B$22),"",GlobBerMedDisc!$B$22)</f>
        <v/>
      </c>
      <c r="C341" s="44"/>
      <c r="D341" s="151" t="str">
        <f t="shared" si="5"/>
        <v>_Glob_MedDisc_Ind_21##</v>
      </c>
      <c r="E341" s="151"/>
      <c r="F341" s="151"/>
    </row>
    <row r="342" spans="1:6" x14ac:dyDescent="0.2">
      <c r="A342" s="151" t="s">
        <v>1929</v>
      </c>
      <c r="B342" s="151" t="str">
        <f>IF(ISBLANK(GlobBerMedDisc!$B$23),"",GlobBerMedDisc!$B$23)</f>
        <v/>
      </c>
      <c r="C342" s="44"/>
      <c r="D342" s="151" t="str">
        <f t="shared" si="5"/>
        <v>_Glob_MedDisc_Ind_22##</v>
      </c>
      <c r="E342" s="151"/>
      <c r="F342" s="151"/>
    </row>
    <row r="343" spans="1:6" x14ac:dyDescent="0.2">
      <c r="A343" s="151" t="s">
        <v>1930</v>
      </c>
      <c r="B343" s="151" t="str">
        <f>IF(ISBLANK(GlobBerMedDisc!$B$24),"",GlobBerMedDisc!$B$24)</f>
        <v/>
      </c>
      <c r="C343" s="44"/>
      <c r="D343" s="151" t="str">
        <f t="shared" si="5"/>
        <v>_Glob_MedDisc_Ind_23##</v>
      </c>
      <c r="E343" s="151"/>
      <c r="F343" s="151"/>
    </row>
    <row r="344" spans="1:6" x14ac:dyDescent="0.2">
      <c r="A344" s="151" t="s">
        <v>1931</v>
      </c>
      <c r="B344" s="151" t="str">
        <f>IF(ISBLANK(GlobBerMedDisc!$B$25),"",GlobBerMedDisc!$B$25)</f>
        <v/>
      </c>
      <c r="C344" s="44"/>
      <c r="D344" s="151" t="str">
        <f t="shared" si="5"/>
        <v>_Glob_MedDisc_Ind_24##</v>
      </c>
      <c r="E344" s="151"/>
      <c r="F344" s="151"/>
    </row>
    <row r="345" spans="1:6" x14ac:dyDescent="0.2">
      <c r="A345" s="151" t="s">
        <v>1932</v>
      </c>
      <c r="B345" s="151" t="str">
        <f>IF(ISBLANK(GlobBerMedDisc!$B$26),"",GlobBerMedDisc!$B$26)</f>
        <v/>
      </c>
      <c r="C345" s="44"/>
      <c r="D345" s="151" t="str">
        <f t="shared" si="5"/>
        <v>_Glob_MedDisc_Ind_25##</v>
      </c>
      <c r="E345" s="151"/>
      <c r="F345" s="151"/>
    </row>
    <row r="346" spans="1:6" x14ac:dyDescent="0.2">
      <c r="A346" s="151" t="s">
        <v>1933</v>
      </c>
      <c r="B346" s="151" t="str">
        <f>IF(ISBLANK(GlobBerMedDisc!$B$27),"",GlobBerMedDisc!$B$27)</f>
        <v/>
      </c>
      <c r="C346" s="44"/>
      <c r="D346" s="151" t="str">
        <f t="shared" si="5"/>
        <v>_Glob_MedDisc_Ind_26##</v>
      </c>
      <c r="E346" s="151"/>
      <c r="F346" s="151"/>
    </row>
    <row r="347" spans="1:6" x14ac:dyDescent="0.2">
      <c r="A347" s="151" t="s">
        <v>1934</v>
      </c>
      <c r="B347" s="151" t="str">
        <f>IF(ISBLANK(GlobBerMedDisc!$B$28),"",GlobBerMedDisc!$B$28)</f>
        <v/>
      </c>
      <c r="C347" s="44"/>
      <c r="D347" s="151" t="str">
        <f t="shared" si="5"/>
        <v>_Glob_MedDisc_Ind_27##</v>
      </c>
      <c r="E347" s="151"/>
      <c r="F347" s="151"/>
    </row>
    <row r="348" spans="1:6" x14ac:dyDescent="0.2">
      <c r="A348" s="151" t="s">
        <v>1935</v>
      </c>
      <c r="B348" s="151" t="str">
        <f>IF(ISBLANK(GlobBerMedDisc!$B$29),"",GlobBerMedDisc!$B$29)</f>
        <v/>
      </c>
      <c r="C348" s="44"/>
      <c r="D348" s="151" t="str">
        <f t="shared" si="5"/>
        <v>_Glob_MedDisc_Ind_28##</v>
      </c>
      <c r="E348" s="151"/>
      <c r="F348" s="151"/>
    </row>
    <row r="349" spans="1:6" x14ac:dyDescent="0.2">
      <c r="A349" s="151" t="s">
        <v>1936</v>
      </c>
      <c r="B349" s="151" t="str">
        <f>IF(ISBLANK(GlobBerMedDisc!$B$30),"",GlobBerMedDisc!$B$30)</f>
        <v/>
      </c>
      <c r="C349" s="44"/>
      <c r="D349" s="151" t="str">
        <f t="shared" si="5"/>
        <v>_Glob_MedDisc_Ind_29##</v>
      </c>
      <c r="E349" s="151"/>
      <c r="F349" s="151"/>
    </row>
    <row r="350" spans="1:6" x14ac:dyDescent="0.2">
      <c r="A350" s="151" t="s">
        <v>1937</v>
      </c>
      <c r="B350" s="151" t="str">
        <f>IF(ISBLANK(GlobBerMedDisc!$B$31),"",GlobBerMedDisc!$B$31)</f>
        <v/>
      </c>
      <c r="C350" s="44"/>
      <c r="D350" s="151" t="str">
        <f t="shared" si="5"/>
        <v>_Glob_MedDisc_Ind_30##</v>
      </c>
      <c r="E350" s="151"/>
      <c r="F350" s="151"/>
    </row>
    <row r="351" spans="1:6" x14ac:dyDescent="0.2">
      <c r="A351" s="151" t="s">
        <v>1938</v>
      </c>
      <c r="B351" s="151">
        <f>IF(ISBLANK(GlobBerMedDisc!$R$2),"",GlobBerMedDisc!$R$2)</f>
        <v>0</v>
      </c>
      <c r="C351" s="153">
        <v>0</v>
      </c>
      <c r="D351" s="151" t="str">
        <f t="shared" si="5"/>
        <v>_Glob_MedDisc_Inloop_01##0</v>
      </c>
      <c r="E351" s="151"/>
    </row>
    <row r="352" spans="1:6" x14ac:dyDescent="0.2">
      <c r="A352" s="151" t="s">
        <v>1939</v>
      </c>
      <c r="B352" s="151">
        <f>IF(ISBLANK(GlobBerMedDisc!$R$3),"",GlobBerMedDisc!$R$3)</f>
        <v>0</v>
      </c>
      <c r="C352" s="153">
        <v>0</v>
      </c>
      <c r="D352" s="151" t="str">
        <f t="shared" si="5"/>
        <v>_Glob_MedDisc_Inloop_02##0</v>
      </c>
      <c r="E352" s="151"/>
    </row>
    <row r="353" spans="1:8" x14ac:dyDescent="0.2">
      <c r="A353" s="151" t="s">
        <v>1940</v>
      </c>
      <c r="B353" s="151">
        <f>IF(ISBLANK(GlobBerMedDisc!$R$4),"",GlobBerMedDisc!$R$4)</f>
        <v>0</v>
      </c>
      <c r="C353" s="153">
        <v>0</v>
      </c>
      <c r="D353" s="151" t="str">
        <f t="shared" si="5"/>
        <v>_Glob_MedDisc_Inloop_03##0</v>
      </c>
      <c r="E353" s="151"/>
      <c r="G353" s="151"/>
      <c r="H353" s="151"/>
    </row>
    <row r="354" spans="1:8" x14ac:dyDescent="0.2">
      <c r="A354" s="151" t="s">
        <v>1941</v>
      </c>
      <c r="B354" s="151">
        <f>IF(ISBLANK(GlobBerMedDisc!$R$5),"",GlobBerMedDisc!$R$5)</f>
        <v>0</v>
      </c>
      <c r="C354" s="153">
        <v>0</v>
      </c>
      <c r="D354" s="151" t="str">
        <f t="shared" si="5"/>
        <v>_Glob_MedDisc_Inloop_04##0</v>
      </c>
      <c r="E354" s="151"/>
      <c r="G354" s="151"/>
      <c r="H354" s="151"/>
    </row>
    <row r="355" spans="1:8" x14ac:dyDescent="0.2">
      <c r="A355" s="151" t="s">
        <v>1942</v>
      </c>
      <c r="B355" s="151">
        <f>IF(ISBLANK(GlobBerMedDisc!$R$6),"",GlobBerMedDisc!$R$6)</f>
        <v>0</v>
      </c>
      <c r="C355" s="153">
        <v>0</v>
      </c>
      <c r="D355" s="151" t="str">
        <f t="shared" si="5"/>
        <v>_Glob_MedDisc_Inloop_05##0</v>
      </c>
      <c r="E355" s="151"/>
      <c r="G355" s="151"/>
      <c r="H355" s="151"/>
    </row>
    <row r="356" spans="1:8" x14ac:dyDescent="0.2">
      <c r="A356" s="151" t="s">
        <v>1943</v>
      </c>
      <c r="B356" s="151">
        <f>IF(ISBLANK(GlobBerMedDisc!$R$7),"",GlobBerMedDisc!$R$7)</f>
        <v>0</v>
      </c>
      <c r="C356" s="153">
        <v>0</v>
      </c>
      <c r="D356" s="151" t="str">
        <f t="shared" si="5"/>
        <v>_Glob_MedDisc_Inloop_06##0</v>
      </c>
      <c r="E356" s="151"/>
      <c r="G356" s="151"/>
      <c r="H356" s="151"/>
    </row>
    <row r="357" spans="1:8" x14ac:dyDescent="0.2">
      <c r="A357" s="151" t="s">
        <v>1944</v>
      </c>
      <c r="B357" s="151">
        <f>IF(ISBLANK(GlobBerMedDisc!$R$8),"",GlobBerMedDisc!$R$8)</f>
        <v>0</v>
      </c>
      <c r="C357" s="153">
        <v>0</v>
      </c>
      <c r="D357" s="151" t="str">
        <f t="shared" si="5"/>
        <v>_Glob_MedDisc_Inloop_07##0</v>
      </c>
      <c r="E357" s="151"/>
      <c r="G357" s="151"/>
      <c r="H357" s="151"/>
    </row>
    <row r="358" spans="1:8" x14ac:dyDescent="0.2">
      <c r="A358" s="151" t="s">
        <v>1945</v>
      </c>
      <c r="B358" s="151">
        <f>IF(ISBLANK(GlobBerMedDisc!$R$9),"",GlobBerMedDisc!$R$9)</f>
        <v>0</v>
      </c>
      <c r="C358" s="153">
        <v>0</v>
      </c>
      <c r="D358" s="151" t="str">
        <f t="shared" si="5"/>
        <v>_Glob_MedDisc_Inloop_08##0</v>
      </c>
      <c r="E358" s="151"/>
      <c r="G358" s="151"/>
      <c r="H358" s="151"/>
    </row>
    <row r="359" spans="1:8" x14ac:dyDescent="0.2">
      <c r="A359" s="151" t="s">
        <v>1946</v>
      </c>
      <c r="B359" s="151">
        <f>IF(ISBLANK(GlobBerMedDisc!$R$10),"",GlobBerMedDisc!$R$10)</f>
        <v>0</v>
      </c>
      <c r="C359" s="153">
        <v>0</v>
      </c>
      <c r="D359" s="151" t="str">
        <f t="shared" si="5"/>
        <v>_Glob_MedDisc_Inloop_09##0</v>
      </c>
      <c r="E359" s="151"/>
      <c r="G359" s="151"/>
      <c r="H359" s="151"/>
    </row>
    <row r="360" spans="1:8" x14ac:dyDescent="0.2">
      <c r="A360" s="151" t="s">
        <v>1947</v>
      </c>
      <c r="B360" s="151">
        <f>IF(ISBLANK(GlobBerMedDisc!$R$11),"",GlobBerMedDisc!$R$11)</f>
        <v>0</v>
      </c>
      <c r="C360" s="153">
        <v>0</v>
      </c>
      <c r="D360" s="151" t="str">
        <f t="shared" si="5"/>
        <v>_Glob_MedDisc_Inloop_10##0</v>
      </c>
      <c r="E360" s="151"/>
      <c r="G360" s="151"/>
      <c r="H360" s="151"/>
    </row>
    <row r="361" spans="1:8" x14ac:dyDescent="0.2">
      <c r="A361" s="151" t="s">
        <v>1948</v>
      </c>
      <c r="B361" s="151">
        <f>IF(ISBLANK(GlobBerMedDisc!$R$12),"",GlobBerMedDisc!$R$12)</f>
        <v>0</v>
      </c>
      <c r="C361" s="153">
        <v>0</v>
      </c>
      <c r="D361" s="151" t="str">
        <f t="shared" si="5"/>
        <v>_Glob_MedDisc_Inloop_11##0</v>
      </c>
      <c r="E361" s="151"/>
      <c r="G361" s="151"/>
      <c r="H361" s="151"/>
    </row>
    <row r="362" spans="1:8" x14ac:dyDescent="0.2">
      <c r="A362" s="151" t="s">
        <v>1949</v>
      </c>
      <c r="B362" s="151">
        <f>IF(ISBLANK(GlobBerMedDisc!$R$13),"",GlobBerMedDisc!$R$13)</f>
        <v>0</v>
      </c>
      <c r="C362" s="153">
        <v>0</v>
      </c>
      <c r="D362" s="151" t="str">
        <f t="shared" si="5"/>
        <v>_Glob_MedDisc_Inloop_12##0</v>
      </c>
      <c r="E362" s="151"/>
      <c r="G362" s="151"/>
      <c r="H362" s="151"/>
    </row>
    <row r="363" spans="1:8" x14ac:dyDescent="0.2">
      <c r="A363" s="151" t="s">
        <v>1950</v>
      </c>
      <c r="B363" s="151">
        <f>IF(ISBLANK(GlobBerMedDisc!$R$14),"",GlobBerMedDisc!$R$14)</f>
        <v>0</v>
      </c>
      <c r="C363" s="153">
        <v>0</v>
      </c>
      <c r="D363" s="151" t="str">
        <f t="shared" si="5"/>
        <v>_Glob_MedDisc_Inloop_13##0</v>
      </c>
      <c r="E363" s="151"/>
      <c r="G363" s="151"/>
      <c r="H363" s="151"/>
    </row>
    <row r="364" spans="1:8" x14ac:dyDescent="0.2">
      <c r="A364" s="151" t="s">
        <v>1951</v>
      </c>
      <c r="B364" s="151">
        <f>IF(ISBLANK(GlobBerMedDisc!$R$15),"",GlobBerMedDisc!$R$15)</f>
        <v>0</v>
      </c>
      <c r="C364" s="153">
        <v>0</v>
      </c>
      <c r="D364" s="151" t="str">
        <f t="shared" si="5"/>
        <v>_Glob_MedDisc_Inloop_14##0</v>
      </c>
      <c r="E364" s="151"/>
    </row>
    <row r="365" spans="1:8" x14ac:dyDescent="0.2">
      <c r="A365" s="151" t="s">
        <v>1952</v>
      </c>
      <c r="B365" s="151">
        <f>IF(ISBLANK(GlobBerMedDisc!$R$16),"",GlobBerMedDisc!$R$16)</f>
        <v>0</v>
      </c>
      <c r="C365" s="153">
        <v>0</v>
      </c>
      <c r="D365" s="151" t="str">
        <f t="shared" si="5"/>
        <v>_Glob_MedDisc_Inloop_15##0</v>
      </c>
      <c r="E365" s="151"/>
    </row>
    <row r="366" spans="1:8" x14ac:dyDescent="0.2">
      <c r="A366" s="151" t="s">
        <v>1953</v>
      </c>
      <c r="B366" s="151">
        <f>IF(ISBLANK(GlobBerMedDisc!$R$17),"",GlobBerMedDisc!$R$17)</f>
        <v>0</v>
      </c>
      <c r="C366" s="153">
        <v>0</v>
      </c>
      <c r="D366" s="151" t="str">
        <f t="shared" si="5"/>
        <v>_Glob_MedDisc_Inloop_16##0</v>
      </c>
      <c r="E366" s="151"/>
    </row>
    <row r="367" spans="1:8" s="151" customFormat="1" x14ac:dyDescent="0.2">
      <c r="A367" s="151" t="s">
        <v>1954</v>
      </c>
      <c r="B367" s="151">
        <f>IF(ISBLANK(GlobBerMedDisc!$R$18),"",GlobBerMedDisc!$R$18)</f>
        <v>0</v>
      </c>
      <c r="C367" s="153">
        <v>0</v>
      </c>
      <c r="D367" s="151" t="str">
        <f t="shared" si="5"/>
        <v>_Glob_MedDisc_Inloop_17##0</v>
      </c>
    </row>
    <row r="368" spans="1:8" s="151" customFormat="1" x14ac:dyDescent="0.2">
      <c r="A368" s="151" t="s">
        <v>1955</v>
      </c>
      <c r="B368" s="151">
        <f>IF(ISBLANK(GlobBerMedDisc!$R$19),"",GlobBerMedDisc!$R$19)</f>
        <v>0</v>
      </c>
      <c r="C368" s="153">
        <v>0</v>
      </c>
      <c r="D368" s="151" t="str">
        <f t="shared" si="5"/>
        <v>_Glob_MedDisc_Inloop_18##0</v>
      </c>
    </row>
    <row r="369" spans="1:5" s="151" customFormat="1" x14ac:dyDescent="0.2">
      <c r="A369" s="151" t="s">
        <v>1956</v>
      </c>
      <c r="B369" s="151">
        <f>IF(ISBLANK(GlobBerMedDisc!$R$20),"",GlobBerMedDisc!$R$20)</f>
        <v>0</v>
      </c>
      <c r="C369" s="153">
        <v>0</v>
      </c>
      <c r="D369" s="151" t="str">
        <f t="shared" si="5"/>
        <v>_Glob_MedDisc_Inloop_19##0</v>
      </c>
    </row>
    <row r="370" spans="1:5" s="151" customFormat="1" x14ac:dyDescent="0.2">
      <c r="A370" s="151" t="s">
        <v>1957</v>
      </c>
      <c r="B370" s="151">
        <f>IF(ISBLANK(GlobBerMedDisc!$R$21),"",GlobBerMedDisc!$R$21)</f>
        <v>0</v>
      </c>
      <c r="C370" s="153">
        <v>0</v>
      </c>
      <c r="D370" s="151" t="str">
        <f t="shared" si="5"/>
        <v>_Glob_MedDisc_Inloop_20##0</v>
      </c>
    </row>
    <row r="371" spans="1:5" s="151" customFormat="1" x14ac:dyDescent="0.2">
      <c r="A371" s="151" t="s">
        <v>1958</v>
      </c>
      <c r="B371" s="151">
        <f>IF(ISBLANK(GlobBerMedDisc!$R$22),"",GlobBerMedDisc!$R$22)</f>
        <v>0</v>
      </c>
      <c r="C371" s="153">
        <v>0</v>
      </c>
      <c r="D371" s="151" t="str">
        <f t="shared" si="5"/>
        <v>_Glob_MedDisc_Inloop_21##0</v>
      </c>
    </row>
    <row r="372" spans="1:5" s="151" customFormat="1" x14ac:dyDescent="0.2">
      <c r="A372" s="151" t="s">
        <v>1959</v>
      </c>
      <c r="B372" s="151">
        <f>IF(ISBLANK(GlobBerMedDisc!$R$23),"",GlobBerMedDisc!$R$23)</f>
        <v>0</v>
      </c>
      <c r="C372" s="153">
        <v>0</v>
      </c>
      <c r="D372" s="151" t="str">
        <f t="shared" si="5"/>
        <v>_Glob_MedDisc_Inloop_22##0</v>
      </c>
    </row>
    <row r="373" spans="1:5" s="151" customFormat="1" x14ac:dyDescent="0.2">
      <c r="A373" s="151" t="s">
        <v>1960</v>
      </c>
      <c r="B373" s="151">
        <f>IF(ISBLANK(GlobBerMedDisc!$R$24),"",GlobBerMedDisc!$R$24)</f>
        <v>0</v>
      </c>
      <c r="C373" s="153">
        <v>0</v>
      </c>
      <c r="D373" s="151" t="str">
        <f t="shared" si="5"/>
        <v>_Glob_MedDisc_Inloop_23##0</v>
      </c>
    </row>
    <row r="374" spans="1:5" s="151" customFormat="1" x14ac:dyDescent="0.2">
      <c r="A374" s="151" t="s">
        <v>1961</v>
      </c>
      <c r="B374" s="151">
        <f>IF(ISBLANK(GlobBerMedDisc!$R$25),"",GlobBerMedDisc!$R$25)</f>
        <v>0</v>
      </c>
      <c r="C374" s="153">
        <v>0</v>
      </c>
      <c r="D374" s="151" t="str">
        <f t="shared" si="5"/>
        <v>_Glob_MedDisc_Inloop_24##0</v>
      </c>
    </row>
    <row r="375" spans="1:5" s="151" customFormat="1" x14ac:dyDescent="0.2">
      <c r="A375" s="151" t="s">
        <v>1962</v>
      </c>
      <c r="B375" s="151">
        <f>IF(ISBLANK(GlobBerMedDisc!$R$26),"",GlobBerMedDisc!$R$26)</f>
        <v>0</v>
      </c>
      <c r="C375" s="153">
        <v>0</v>
      </c>
      <c r="D375" s="151" t="str">
        <f t="shared" si="5"/>
        <v>_Glob_MedDisc_Inloop_25##0</v>
      </c>
    </row>
    <row r="376" spans="1:5" s="151" customFormat="1" x14ac:dyDescent="0.2">
      <c r="A376" s="151" t="s">
        <v>1963</v>
      </c>
      <c r="B376" s="151">
        <f>IF(ISBLANK(GlobBerMedDisc!$R$27),"",GlobBerMedDisc!$R$27)</f>
        <v>0</v>
      </c>
      <c r="C376" s="153">
        <v>0</v>
      </c>
      <c r="D376" s="151" t="str">
        <f t="shared" si="5"/>
        <v>_Glob_MedDisc_Inloop_26##0</v>
      </c>
    </row>
    <row r="377" spans="1:5" s="151" customFormat="1" x14ac:dyDescent="0.2">
      <c r="A377" s="151" t="s">
        <v>1964</v>
      </c>
      <c r="B377" s="151">
        <f>IF(ISBLANK(GlobBerMedDisc!$R$28),"",GlobBerMedDisc!$R$28)</f>
        <v>0</v>
      </c>
      <c r="C377" s="153">
        <v>0</v>
      </c>
      <c r="D377" s="151" t="str">
        <f t="shared" si="5"/>
        <v>_Glob_MedDisc_Inloop_27##0</v>
      </c>
    </row>
    <row r="378" spans="1:5" s="151" customFormat="1" x14ac:dyDescent="0.2">
      <c r="A378" s="151" t="s">
        <v>1965</v>
      </c>
      <c r="B378" s="151">
        <f>IF(ISBLANK(GlobBerMedDisc!$R$29),"",GlobBerMedDisc!$R$29)</f>
        <v>0</v>
      </c>
      <c r="C378" s="153">
        <v>0</v>
      </c>
      <c r="D378" s="151" t="str">
        <f t="shared" si="5"/>
        <v>_Glob_MedDisc_Inloop_28##0</v>
      </c>
    </row>
    <row r="379" spans="1:5" s="151" customFormat="1" x14ac:dyDescent="0.2">
      <c r="A379" s="151" t="s">
        <v>1966</v>
      </c>
      <c r="B379" s="151">
        <f>IF(ISBLANK(GlobBerMedDisc!$R$30),"",GlobBerMedDisc!$R$30)</f>
        <v>0</v>
      </c>
      <c r="C379" s="153">
        <v>0</v>
      </c>
      <c r="D379" s="151" t="str">
        <f t="shared" si="5"/>
        <v>_Glob_MedDisc_Inloop_29##0</v>
      </c>
    </row>
    <row r="380" spans="1:5" s="151" customFormat="1" x14ac:dyDescent="0.2">
      <c r="A380" s="151" t="s">
        <v>1967</v>
      </c>
      <c r="B380" s="151">
        <f>IF(ISBLANK(GlobBerMedDisc!$R$31),"",GlobBerMedDisc!$R$31)</f>
        <v>0</v>
      </c>
      <c r="C380" s="153">
        <v>0</v>
      </c>
      <c r="D380" s="151" t="str">
        <f t="shared" si="5"/>
        <v>_Glob_MedDisc_Inloop_30##0</v>
      </c>
    </row>
    <row r="381" spans="1:5" s="151" customFormat="1" x14ac:dyDescent="0.2">
      <c r="A381" s="151" t="s">
        <v>5384</v>
      </c>
      <c r="B381" t="str">
        <f>IF(ISBLANK(GlobBerMedDisc!$AX$2),"",GlobBerMedDisc!$AX$2)</f>
        <v/>
      </c>
      <c r="C381" s="44"/>
      <c r="D381" s="151" t="str">
        <f t="shared" si="5"/>
        <v>_Glob_MedDisc_MaxConc_01##</v>
      </c>
      <c r="E381"/>
    </row>
    <row r="382" spans="1:5" s="151" customFormat="1" x14ac:dyDescent="0.2">
      <c r="A382" s="151" t="s">
        <v>5386</v>
      </c>
      <c r="B382" t="str">
        <f>IF(ISBLANK(GlobBerMedDisc!$AX$3),"",GlobBerMedDisc!$AX$3)</f>
        <v/>
      </c>
      <c r="C382" s="44"/>
      <c r="D382" s="151" t="str">
        <f t="shared" si="5"/>
        <v>_Glob_MedDisc_MaxConc_02##</v>
      </c>
      <c r="E382"/>
    </row>
    <row r="383" spans="1:5" s="151" customFormat="1" x14ac:dyDescent="0.2">
      <c r="A383" s="151" t="s">
        <v>5388</v>
      </c>
      <c r="B383" t="str">
        <f>IF(ISBLANK(GlobBerMedDisc!$AX$4),"",GlobBerMedDisc!$AX$4)</f>
        <v/>
      </c>
      <c r="C383" s="44"/>
      <c r="D383" s="151" t="str">
        <f t="shared" si="5"/>
        <v>_Glob_MedDisc_MaxConc_03##</v>
      </c>
      <c r="E383"/>
    </row>
    <row r="384" spans="1:5" s="151" customFormat="1" x14ac:dyDescent="0.2">
      <c r="A384" s="151" t="s">
        <v>5390</v>
      </c>
      <c r="B384" t="str">
        <f>IF(ISBLANK(GlobBerMedDisc!$AX$5),"",GlobBerMedDisc!$AX$5)</f>
        <v/>
      </c>
      <c r="C384" s="44"/>
      <c r="D384" s="151" t="str">
        <f t="shared" si="5"/>
        <v>_Glob_MedDisc_MaxConc_04##</v>
      </c>
      <c r="E384"/>
    </row>
    <row r="385" spans="1:6" s="151" customFormat="1" x14ac:dyDescent="0.2">
      <c r="A385" s="151" t="s">
        <v>5392</v>
      </c>
      <c r="B385" t="str">
        <f>IF(ISBLANK(GlobBerMedDisc!$AX$6),"",GlobBerMedDisc!$AX$6)</f>
        <v/>
      </c>
      <c r="C385" s="44"/>
      <c r="D385" s="151" t="str">
        <f t="shared" si="5"/>
        <v>_Glob_MedDisc_MaxConc_05##</v>
      </c>
      <c r="E385"/>
    </row>
    <row r="386" spans="1:6" s="151" customFormat="1" x14ac:dyDescent="0.2">
      <c r="A386" s="151" t="s">
        <v>5394</v>
      </c>
      <c r="B386" t="str">
        <f>IF(ISBLANK(GlobBerMedDisc!$AX$7),"",GlobBerMedDisc!$AX$7)</f>
        <v/>
      </c>
      <c r="C386" s="44"/>
      <c r="D386" s="151" t="str">
        <f t="shared" si="5"/>
        <v>_Glob_MedDisc_MaxConc_06##</v>
      </c>
      <c r="E386"/>
    </row>
    <row r="387" spans="1:6" s="151" customFormat="1" x14ac:dyDescent="0.2">
      <c r="A387" s="151" t="s">
        <v>5396</v>
      </c>
      <c r="B387" t="str">
        <f>IF(ISBLANK(GlobBerMedDisc!$AX$8),"",GlobBerMedDisc!$AX$8)</f>
        <v/>
      </c>
      <c r="C387" s="44"/>
      <c r="D387" s="151" t="str">
        <f t="shared" ref="D387:D450" si="6">A387&amp;"##"&amp;B387</f>
        <v>_Glob_MedDisc_MaxConc_07##</v>
      </c>
      <c r="E387"/>
    </row>
    <row r="388" spans="1:6" s="151" customFormat="1" x14ac:dyDescent="0.2">
      <c r="A388" s="151" t="s">
        <v>5398</v>
      </c>
      <c r="B388" t="str">
        <f>IF(ISBLANK(GlobBerMedDisc!$AX$9),"",GlobBerMedDisc!$AX$9)</f>
        <v/>
      </c>
      <c r="C388" s="44"/>
      <c r="D388" s="151" t="str">
        <f t="shared" si="6"/>
        <v>_Glob_MedDisc_MaxConc_08##</v>
      </c>
      <c r="E388"/>
    </row>
    <row r="389" spans="1:6" s="151" customFormat="1" x14ac:dyDescent="0.2">
      <c r="A389" s="151" t="s">
        <v>5400</v>
      </c>
      <c r="B389" t="str">
        <f>IF(ISBLANK(GlobBerMedDisc!$AX$10),"",GlobBerMedDisc!$AX$10)</f>
        <v/>
      </c>
      <c r="C389" s="44"/>
      <c r="D389" s="151" t="str">
        <f t="shared" si="6"/>
        <v>_Glob_MedDisc_MaxConc_09##</v>
      </c>
      <c r="E389"/>
    </row>
    <row r="390" spans="1:6" s="151" customFormat="1" x14ac:dyDescent="0.2">
      <c r="A390" s="151" t="s">
        <v>5402</v>
      </c>
      <c r="B390" t="str">
        <f>IF(ISBLANK(GlobBerMedDisc!$AX$11),"",GlobBerMedDisc!$AX$11)</f>
        <v/>
      </c>
      <c r="C390" s="44"/>
      <c r="D390" s="151" t="str">
        <f t="shared" si="6"/>
        <v>_Glob_MedDisc_MaxConc_10##</v>
      </c>
      <c r="E390"/>
    </row>
    <row r="391" spans="1:6" s="151" customFormat="1" x14ac:dyDescent="0.2">
      <c r="A391" s="151" t="s">
        <v>5404</v>
      </c>
      <c r="B391" t="str">
        <f>IF(ISBLANK(GlobBerMedDisc!$AX$12),"",GlobBerMedDisc!$AX$12)</f>
        <v/>
      </c>
      <c r="C391" s="44"/>
      <c r="D391" s="151" t="str">
        <f t="shared" si="6"/>
        <v>_Glob_MedDisc_MaxConc_11##</v>
      </c>
      <c r="E391"/>
    </row>
    <row r="392" spans="1:6" s="151" customFormat="1" x14ac:dyDescent="0.2">
      <c r="A392" s="151" t="s">
        <v>5406</v>
      </c>
      <c r="B392" t="str">
        <f>IF(ISBLANK(GlobBerMedDisc!$AX$13),"",GlobBerMedDisc!$AX$13)</f>
        <v/>
      </c>
      <c r="C392" s="44"/>
      <c r="D392" s="151" t="str">
        <f t="shared" si="6"/>
        <v>_Glob_MedDisc_MaxConc_12##</v>
      </c>
      <c r="E392"/>
    </row>
    <row r="393" spans="1:6" s="151" customFormat="1" x14ac:dyDescent="0.2">
      <c r="A393" s="151" t="s">
        <v>5408</v>
      </c>
      <c r="B393" t="str">
        <f>IF(ISBLANK(GlobBerMedDisc!$AX$14),"",GlobBerMedDisc!$AX$14)</f>
        <v/>
      </c>
      <c r="C393" s="44"/>
      <c r="D393" s="151" t="str">
        <f t="shared" si="6"/>
        <v>_Glob_MedDisc_MaxConc_13##</v>
      </c>
      <c r="E393"/>
    </row>
    <row r="394" spans="1:6" s="151" customFormat="1" x14ac:dyDescent="0.2">
      <c r="A394" s="151" t="s">
        <v>5410</v>
      </c>
      <c r="B394" t="str">
        <f>IF(ISBLANK(GlobBerMedDisc!$AX$15),"",GlobBerMedDisc!$AX$15)</f>
        <v/>
      </c>
      <c r="C394" s="44"/>
      <c r="D394" s="151" t="str">
        <f t="shared" si="6"/>
        <v>_Glob_MedDisc_MaxConc_14##</v>
      </c>
      <c r="E394"/>
    </row>
    <row r="395" spans="1:6" s="151" customFormat="1" x14ac:dyDescent="0.2">
      <c r="A395" s="151" t="s">
        <v>5412</v>
      </c>
      <c r="B395" t="str">
        <f>IF(ISBLANK(GlobBerMedDisc!$AX$16),"",GlobBerMedDisc!$AX$16)</f>
        <v/>
      </c>
      <c r="C395" s="44"/>
      <c r="D395" s="151" t="str">
        <f t="shared" si="6"/>
        <v>_Glob_MedDisc_MaxConc_15##</v>
      </c>
      <c r="E395"/>
    </row>
    <row r="396" spans="1:6" s="151" customFormat="1" x14ac:dyDescent="0.2">
      <c r="A396" s="151" t="s">
        <v>5414</v>
      </c>
      <c r="B396" t="str">
        <f>IF(ISBLANK(GlobBerMedDisc!$AX$17),"",GlobBerMedDisc!$AX$17)</f>
        <v/>
      </c>
      <c r="C396" s="44"/>
      <c r="D396" s="151" t="str">
        <f t="shared" si="6"/>
        <v>_Glob_MedDisc_MaxConc_16##</v>
      </c>
      <c r="E396"/>
    </row>
    <row r="397" spans="1:6" s="151" customFormat="1" x14ac:dyDescent="0.2">
      <c r="A397" s="151" t="s">
        <v>5416</v>
      </c>
      <c r="B397" t="str">
        <f>IF(ISBLANK(GlobBerMedDisc!$AX$18),"",GlobBerMedDisc!$AX$18)</f>
        <v/>
      </c>
      <c r="C397" s="44"/>
      <c r="D397" s="151" t="str">
        <f t="shared" si="6"/>
        <v>_Glob_MedDisc_MaxConc_17##</v>
      </c>
      <c r="F397"/>
    </row>
    <row r="398" spans="1:6" s="151" customFormat="1" x14ac:dyDescent="0.2">
      <c r="A398" s="151" t="s">
        <v>5418</v>
      </c>
      <c r="B398" t="str">
        <f>IF(ISBLANK(GlobBerMedDisc!$AX$19),"",GlobBerMedDisc!$AX$19)</f>
        <v/>
      </c>
      <c r="C398" s="44"/>
      <c r="D398" s="151" t="str">
        <f t="shared" si="6"/>
        <v>_Glob_MedDisc_MaxConc_18##</v>
      </c>
      <c r="F398"/>
    </row>
    <row r="399" spans="1:6" s="151" customFormat="1" x14ac:dyDescent="0.2">
      <c r="A399" s="151" t="s">
        <v>5420</v>
      </c>
      <c r="B399" t="str">
        <f>IF(ISBLANK(GlobBerMedDisc!$AX$20),"",GlobBerMedDisc!$AX$20)</f>
        <v/>
      </c>
      <c r="C399" s="44"/>
      <c r="D399" s="151" t="str">
        <f t="shared" si="6"/>
        <v>_Glob_MedDisc_MaxConc_19##</v>
      </c>
      <c r="F399"/>
    </row>
    <row r="400" spans="1:6" s="151" customFormat="1" x14ac:dyDescent="0.2">
      <c r="A400" s="151" t="s">
        <v>5422</v>
      </c>
      <c r="B400" t="str">
        <f>IF(ISBLANK(GlobBerMedDisc!$AX$21),"",GlobBerMedDisc!$AX$21)</f>
        <v/>
      </c>
      <c r="C400" s="44"/>
      <c r="D400" s="151" t="str">
        <f t="shared" si="6"/>
        <v>_Glob_MedDisc_MaxConc_20##</v>
      </c>
      <c r="F400"/>
    </row>
    <row r="401" spans="1:6" s="151" customFormat="1" x14ac:dyDescent="0.2">
      <c r="A401" s="151" t="s">
        <v>5424</v>
      </c>
      <c r="B401" t="str">
        <f>IF(ISBLANK(GlobBerMedDisc!$AX$22),"",GlobBerMedDisc!$AX$22)</f>
        <v/>
      </c>
      <c r="C401" s="44"/>
      <c r="D401" s="151" t="str">
        <f t="shared" si="6"/>
        <v>_Glob_MedDisc_MaxConc_21##</v>
      </c>
      <c r="F401"/>
    </row>
    <row r="402" spans="1:6" s="151" customFormat="1" x14ac:dyDescent="0.2">
      <c r="A402" s="151" t="s">
        <v>5426</v>
      </c>
      <c r="B402" t="str">
        <f>IF(ISBLANK(GlobBerMedDisc!$AX$23),"",GlobBerMedDisc!$AX$23)</f>
        <v/>
      </c>
      <c r="C402" s="44"/>
      <c r="D402" s="151" t="str">
        <f t="shared" si="6"/>
        <v>_Glob_MedDisc_MaxConc_22##</v>
      </c>
      <c r="F402"/>
    </row>
    <row r="403" spans="1:6" s="151" customFormat="1" x14ac:dyDescent="0.2">
      <c r="A403" s="151" t="s">
        <v>5428</v>
      </c>
      <c r="B403" t="str">
        <f>IF(ISBLANK(GlobBerMedDisc!$AX$24),"",GlobBerMedDisc!$AX$24)</f>
        <v/>
      </c>
      <c r="C403" s="44"/>
      <c r="D403" s="151" t="str">
        <f t="shared" si="6"/>
        <v>_Glob_MedDisc_MaxConc_23##</v>
      </c>
      <c r="F403"/>
    </row>
    <row r="404" spans="1:6" s="151" customFormat="1" x14ac:dyDescent="0.2">
      <c r="A404" s="151" t="s">
        <v>5430</v>
      </c>
      <c r="B404" t="str">
        <f>IF(ISBLANK(GlobBerMedDisc!$AX$25),"",GlobBerMedDisc!$AX$25)</f>
        <v/>
      </c>
      <c r="C404" s="44"/>
      <c r="D404" s="151" t="str">
        <f t="shared" si="6"/>
        <v>_Glob_MedDisc_MaxConc_24##</v>
      </c>
      <c r="F404"/>
    </row>
    <row r="405" spans="1:6" s="151" customFormat="1" x14ac:dyDescent="0.2">
      <c r="A405" s="151" t="s">
        <v>5432</v>
      </c>
      <c r="B405" t="str">
        <f>IF(ISBLANK(GlobBerMedDisc!$AX$26),"",GlobBerMedDisc!$AX$26)</f>
        <v/>
      </c>
      <c r="C405" s="44"/>
      <c r="D405" s="151" t="str">
        <f t="shared" si="6"/>
        <v>_Glob_MedDisc_MaxConc_25##</v>
      </c>
      <c r="F405"/>
    </row>
    <row r="406" spans="1:6" s="151" customFormat="1" x14ac:dyDescent="0.2">
      <c r="A406" s="151" t="s">
        <v>5434</v>
      </c>
      <c r="B406" t="str">
        <f>IF(ISBLANK(GlobBerMedDisc!$AX$27),"",GlobBerMedDisc!$AX$27)</f>
        <v/>
      </c>
      <c r="C406" s="44"/>
      <c r="D406" s="151" t="str">
        <f t="shared" si="6"/>
        <v>_Glob_MedDisc_MaxConc_26##</v>
      </c>
      <c r="F406"/>
    </row>
    <row r="407" spans="1:6" s="151" customFormat="1" x14ac:dyDescent="0.2">
      <c r="A407" s="151" t="s">
        <v>5436</v>
      </c>
      <c r="B407" t="str">
        <f>IF(ISBLANK(GlobBerMedDisc!$AX$28),"",GlobBerMedDisc!$AX$28)</f>
        <v/>
      </c>
      <c r="C407" s="44"/>
      <c r="D407" s="151" t="str">
        <f t="shared" si="6"/>
        <v>_Glob_MedDisc_MaxConc_27##</v>
      </c>
      <c r="F407"/>
    </row>
    <row r="408" spans="1:6" s="151" customFormat="1" x14ac:dyDescent="0.2">
      <c r="A408" s="151" t="s">
        <v>5438</v>
      </c>
      <c r="B408" t="str">
        <f>IF(ISBLANK(GlobBerMedDisc!$AX$29),"",GlobBerMedDisc!$AX$29)</f>
        <v/>
      </c>
      <c r="C408" s="44"/>
      <c r="D408" s="151" t="str">
        <f t="shared" si="6"/>
        <v>_Glob_MedDisc_MaxConc_28##</v>
      </c>
      <c r="F408"/>
    </row>
    <row r="409" spans="1:6" s="151" customFormat="1" x14ac:dyDescent="0.2">
      <c r="A409" s="151" t="s">
        <v>5440</v>
      </c>
      <c r="B409" t="str">
        <f>IF(ISBLANK(GlobBerMedDisc!$AX$30),"",GlobBerMedDisc!$AX$30)</f>
        <v/>
      </c>
      <c r="C409" s="44"/>
      <c r="D409" s="151" t="str">
        <f t="shared" si="6"/>
        <v>_Glob_MedDisc_MaxConc_29##</v>
      </c>
      <c r="F409"/>
    </row>
    <row r="410" spans="1:6" s="151" customFormat="1" x14ac:dyDescent="0.2">
      <c r="A410" s="151" t="s">
        <v>5442</v>
      </c>
      <c r="B410" t="str">
        <f>IF(ISBLANK(GlobBerMedDisc!$AX$31),"",GlobBerMedDisc!$AX$31)</f>
        <v/>
      </c>
      <c r="C410" s="44"/>
      <c r="D410" s="151" t="str">
        <f t="shared" si="6"/>
        <v>_Glob_MedDisc_MaxConc_30##</v>
      </c>
      <c r="F410"/>
    </row>
    <row r="411" spans="1:6" s="151" customFormat="1" x14ac:dyDescent="0.2">
      <c r="A411" s="151" t="s">
        <v>5730</v>
      </c>
      <c r="B411" s="151" t="str">
        <f>IF(ISBLANK(GlobBerMedDisc!$BJ$2),"",GlobBerMedDisc!$BJ$2)</f>
        <v/>
      </c>
      <c r="D411" s="151" t="str">
        <f t="shared" si="6"/>
        <v>_Glob_MedDisc_MaxDose_01##</v>
      </c>
      <c r="F411"/>
    </row>
    <row r="412" spans="1:6" s="151" customFormat="1" x14ac:dyDescent="0.2">
      <c r="A412" s="151" t="s">
        <v>5732</v>
      </c>
      <c r="B412" s="151" t="str">
        <f>IF(ISBLANK(GlobBerMedDisc!$BJ$3),"",GlobBerMedDisc!$BJ$3)</f>
        <v/>
      </c>
      <c r="D412" s="151" t="str">
        <f t="shared" si="6"/>
        <v>_Glob_MedDisc_MaxDose_02##</v>
      </c>
      <c r="F412"/>
    </row>
    <row r="413" spans="1:6" s="151" customFormat="1" x14ac:dyDescent="0.2">
      <c r="A413" s="151" t="s">
        <v>5734</v>
      </c>
      <c r="B413" s="151" t="str">
        <f>IF(ISBLANK(GlobBerMedDisc!$BJ$4),"",GlobBerMedDisc!$BJ$4)</f>
        <v/>
      </c>
      <c r="D413" s="151" t="str">
        <f t="shared" si="6"/>
        <v>_Glob_MedDisc_MaxDose_03##</v>
      </c>
      <c r="F413"/>
    </row>
    <row r="414" spans="1:6" s="151" customFormat="1" x14ac:dyDescent="0.2">
      <c r="A414" s="151" t="s">
        <v>5736</v>
      </c>
      <c r="B414" s="151" t="str">
        <f>IF(ISBLANK(GlobBerMedDisc!$BJ$5),"",GlobBerMedDisc!$BJ$5)</f>
        <v/>
      </c>
      <c r="D414" s="151" t="str">
        <f t="shared" si="6"/>
        <v>_Glob_MedDisc_MaxDose_04##</v>
      </c>
      <c r="F414"/>
    </row>
    <row r="415" spans="1:6" s="151" customFormat="1" x14ac:dyDescent="0.2">
      <c r="A415" s="151" t="s">
        <v>5738</v>
      </c>
      <c r="B415" s="151" t="str">
        <f>IF(ISBLANK(GlobBerMedDisc!$BJ$6),"",GlobBerMedDisc!$BJ$6)</f>
        <v/>
      </c>
      <c r="D415" s="151" t="str">
        <f t="shared" si="6"/>
        <v>_Glob_MedDisc_MaxDose_05##</v>
      </c>
      <c r="F415"/>
    </row>
    <row r="416" spans="1:6" s="151" customFormat="1" x14ac:dyDescent="0.2">
      <c r="A416" s="151" t="s">
        <v>5740</v>
      </c>
      <c r="B416" s="151" t="str">
        <f>IF(ISBLANK(GlobBerMedDisc!$BJ$7),"",GlobBerMedDisc!$BJ$7)</f>
        <v/>
      </c>
      <c r="D416" s="151" t="str">
        <f t="shared" si="6"/>
        <v>_Glob_MedDisc_MaxDose_06##</v>
      </c>
    </row>
    <row r="417" spans="1:6" s="151" customFormat="1" x14ac:dyDescent="0.2">
      <c r="A417" s="151" t="s">
        <v>5742</v>
      </c>
      <c r="B417" s="151" t="str">
        <f>IF(ISBLANK(GlobBerMedDisc!$BJ$8),"",GlobBerMedDisc!$BJ$8)</f>
        <v/>
      </c>
      <c r="D417" s="151" t="str">
        <f t="shared" si="6"/>
        <v>_Glob_MedDisc_MaxDose_07##</v>
      </c>
    </row>
    <row r="418" spans="1:6" s="151" customFormat="1" x14ac:dyDescent="0.2">
      <c r="A418" s="151" t="s">
        <v>5744</v>
      </c>
      <c r="B418" s="151" t="str">
        <f>IF(ISBLANK(GlobBerMedDisc!$BJ$9),"",GlobBerMedDisc!$BJ$9)</f>
        <v/>
      </c>
      <c r="D418" s="151" t="str">
        <f t="shared" si="6"/>
        <v>_Glob_MedDisc_MaxDose_08##</v>
      </c>
    </row>
    <row r="419" spans="1:6" s="151" customFormat="1" x14ac:dyDescent="0.2">
      <c r="A419" s="151" t="s">
        <v>5746</v>
      </c>
      <c r="B419" s="151" t="str">
        <f>IF(ISBLANK(GlobBerMedDisc!$BJ$10),"",GlobBerMedDisc!$BJ$10)</f>
        <v/>
      </c>
      <c r="D419" s="151" t="str">
        <f t="shared" si="6"/>
        <v>_Glob_MedDisc_MaxDose_09##</v>
      </c>
    </row>
    <row r="420" spans="1:6" s="151" customFormat="1" x14ac:dyDescent="0.2">
      <c r="A420" s="151" t="s">
        <v>5748</v>
      </c>
      <c r="B420" s="151" t="str">
        <f>IF(ISBLANK(GlobBerMedDisc!$BJ$11),"",GlobBerMedDisc!$BJ$11)</f>
        <v/>
      </c>
      <c r="D420" s="151" t="str">
        <f t="shared" si="6"/>
        <v>_Glob_MedDisc_MaxDose_10##</v>
      </c>
    </row>
    <row r="421" spans="1:6" s="151" customFormat="1" x14ac:dyDescent="0.2">
      <c r="A421" s="151" t="s">
        <v>5750</v>
      </c>
      <c r="B421" s="151" t="str">
        <f>IF(ISBLANK(GlobBerMedDisc!$BJ$12),"",GlobBerMedDisc!$BJ$12)</f>
        <v/>
      </c>
      <c r="D421" s="151" t="str">
        <f t="shared" si="6"/>
        <v>_Glob_MedDisc_MaxDose_11##</v>
      </c>
    </row>
    <row r="422" spans="1:6" s="151" customFormat="1" x14ac:dyDescent="0.2">
      <c r="A422" s="151" t="s">
        <v>5752</v>
      </c>
      <c r="B422" s="151" t="str">
        <f>IF(ISBLANK(GlobBerMedDisc!$BJ$13),"",GlobBerMedDisc!$BJ$13)</f>
        <v/>
      </c>
      <c r="D422" s="151" t="str">
        <f t="shared" si="6"/>
        <v>_Glob_MedDisc_MaxDose_12##</v>
      </c>
    </row>
    <row r="423" spans="1:6" s="151" customFormat="1" x14ac:dyDescent="0.2">
      <c r="A423" s="151" t="s">
        <v>5754</v>
      </c>
      <c r="B423" s="151" t="str">
        <f>IF(ISBLANK(GlobBerMedDisc!$BJ$14),"",GlobBerMedDisc!$BJ$14)</f>
        <v/>
      </c>
      <c r="D423" s="151" t="str">
        <f t="shared" si="6"/>
        <v>_Glob_MedDisc_MaxDose_13##</v>
      </c>
    </row>
    <row r="424" spans="1:6" s="151" customFormat="1" x14ac:dyDescent="0.2">
      <c r="A424" s="151" t="s">
        <v>5756</v>
      </c>
      <c r="B424" s="151" t="str">
        <f>IF(ISBLANK(GlobBerMedDisc!$BJ$15),"",GlobBerMedDisc!$BJ$15)</f>
        <v/>
      </c>
      <c r="D424" s="151" t="str">
        <f t="shared" si="6"/>
        <v>_Glob_MedDisc_MaxDose_14##</v>
      </c>
    </row>
    <row r="425" spans="1:6" s="151" customFormat="1" x14ac:dyDescent="0.2">
      <c r="A425" s="151" t="s">
        <v>5758</v>
      </c>
      <c r="B425" s="151" t="str">
        <f>IF(ISBLANK(GlobBerMedDisc!$BJ$16),"",GlobBerMedDisc!$BJ$16)</f>
        <v/>
      </c>
      <c r="D425" s="151" t="str">
        <f t="shared" si="6"/>
        <v>_Glob_MedDisc_MaxDose_15##</v>
      </c>
    </row>
    <row r="426" spans="1:6" s="151" customFormat="1" x14ac:dyDescent="0.2">
      <c r="A426" s="151" t="s">
        <v>5760</v>
      </c>
      <c r="B426" s="151" t="str">
        <f>IF(ISBLANK(GlobBerMedDisc!$BJ$17),"",GlobBerMedDisc!$BJ$17)</f>
        <v/>
      </c>
      <c r="D426" s="151" t="str">
        <f t="shared" si="6"/>
        <v>_Glob_MedDisc_MaxDose_16##</v>
      </c>
      <c r="F426"/>
    </row>
    <row r="427" spans="1:6" x14ac:dyDescent="0.2">
      <c r="A427" s="151" t="s">
        <v>5762</v>
      </c>
      <c r="B427" s="151" t="str">
        <f>IF(ISBLANK(GlobBerMedDisc!$BJ$18),"",GlobBerMedDisc!$BJ$18)</f>
        <v/>
      </c>
      <c r="C427" s="151"/>
      <c r="D427" s="151" t="str">
        <f t="shared" si="6"/>
        <v>_Glob_MedDisc_MaxDose_17##</v>
      </c>
    </row>
    <row r="428" spans="1:6" x14ac:dyDescent="0.2">
      <c r="A428" s="151" t="s">
        <v>5764</v>
      </c>
      <c r="B428" s="151" t="str">
        <f>IF(ISBLANK(GlobBerMedDisc!$BJ$19),"",GlobBerMedDisc!$BJ$19)</f>
        <v/>
      </c>
      <c r="C428" s="151"/>
      <c r="D428" s="151" t="str">
        <f t="shared" si="6"/>
        <v>_Glob_MedDisc_MaxDose_18##</v>
      </c>
    </row>
    <row r="429" spans="1:6" x14ac:dyDescent="0.2">
      <c r="A429" s="151" t="s">
        <v>5766</v>
      </c>
      <c r="B429" s="151" t="str">
        <f>IF(ISBLANK(GlobBerMedDisc!$BJ$20),"",GlobBerMedDisc!$BJ$20)</f>
        <v/>
      </c>
      <c r="C429" s="151"/>
      <c r="D429" s="151" t="str">
        <f t="shared" si="6"/>
        <v>_Glob_MedDisc_MaxDose_19##</v>
      </c>
    </row>
    <row r="430" spans="1:6" x14ac:dyDescent="0.2">
      <c r="A430" s="151" t="s">
        <v>5768</v>
      </c>
      <c r="B430" s="151" t="str">
        <f>IF(ISBLANK(GlobBerMedDisc!$BJ$21),"",GlobBerMedDisc!$BJ$21)</f>
        <v/>
      </c>
      <c r="C430" s="151"/>
      <c r="D430" s="151" t="str">
        <f t="shared" si="6"/>
        <v>_Glob_MedDisc_MaxDose_20##</v>
      </c>
    </row>
    <row r="431" spans="1:6" x14ac:dyDescent="0.2">
      <c r="A431" s="151" t="s">
        <v>5770</v>
      </c>
      <c r="B431" s="151" t="str">
        <f>IF(ISBLANK(GlobBerMedDisc!$BJ$22),"",GlobBerMedDisc!$BJ$22)</f>
        <v/>
      </c>
      <c r="C431" s="151"/>
      <c r="D431" s="151" t="str">
        <f t="shared" si="6"/>
        <v>_Glob_MedDisc_MaxDose_21##</v>
      </c>
    </row>
    <row r="432" spans="1:6" x14ac:dyDescent="0.2">
      <c r="A432" s="151" t="s">
        <v>5772</v>
      </c>
      <c r="B432" s="151" t="str">
        <f>IF(ISBLANK(GlobBerMedDisc!$BJ$23),"",GlobBerMedDisc!$BJ$23)</f>
        <v/>
      </c>
      <c r="C432" s="151"/>
      <c r="D432" s="151" t="str">
        <f t="shared" si="6"/>
        <v>_Glob_MedDisc_MaxDose_22##</v>
      </c>
    </row>
    <row r="433" spans="1:4" x14ac:dyDescent="0.2">
      <c r="A433" s="151" t="s">
        <v>5774</v>
      </c>
      <c r="B433" s="151" t="str">
        <f>IF(ISBLANK(GlobBerMedDisc!$BJ$24),"",GlobBerMedDisc!$BJ$24)</f>
        <v/>
      </c>
      <c r="C433" s="151"/>
      <c r="D433" s="151" t="str">
        <f t="shared" si="6"/>
        <v>_Glob_MedDisc_MaxDose_23##</v>
      </c>
    </row>
    <row r="434" spans="1:4" x14ac:dyDescent="0.2">
      <c r="A434" s="151" t="s">
        <v>5776</v>
      </c>
      <c r="B434" s="151" t="str">
        <f>IF(ISBLANK(GlobBerMedDisc!$BJ$25),"",GlobBerMedDisc!$BJ$25)</f>
        <v/>
      </c>
      <c r="C434" s="151"/>
      <c r="D434" s="151" t="str">
        <f t="shared" si="6"/>
        <v>_Glob_MedDisc_MaxDose_24##</v>
      </c>
    </row>
    <row r="435" spans="1:4" x14ac:dyDescent="0.2">
      <c r="A435" s="151" t="s">
        <v>5778</v>
      </c>
      <c r="B435" s="151" t="str">
        <f>IF(ISBLANK(GlobBerMedDisc!$BJ$26),"",GlobBerMedDisc!$BJ$26)</f>
        <v/>
      </c>
      <c r="C435" s="151"/>
      <c r="D435" s="151" t="str">
        <f t="shared" si="6"/>
        <v>_Glob_MedDisc_MaxDose_25##</v>
      </c>
    </row>
    <row r="436" spans="1:4" x14ac:dyDescent="0.2">
      <c r="A436" s="151" t="s">
        <v>5780</v>
      </c>
      <c r="B436" s="151" t="str">
        <f>IF(ISBLANK(GlobBerMedDisc!$BJ$27),"",GlobBerMedDisc!$BJ$27)</f>
        <v/>
      </c>
      <c r="C436" s="151"/>
      <c r="D436" s="151" t="str">
        <f t="shared" si="6"/>
        <v>_Glob_MedDisc_MaxDose_26##</v>
      </c>
    </row>
    <row r="437" spans="1:4" x14ac:dyDescent="0.2">
      <c r="A437" s="151" t="s">
        <v>5782</v>
      </c>
      <c r="B437" s="151" t="str">
        <f>IF(ISBLANK(GlobBerMedDisc!$BJ$28),"",GlobBerMedDisc!$BJ$28)</f>
        <v/>
      </c>
      <c r="C437" s="151"/>
      <c r="D437" s="151" t="str">
        <f t="shared" si="6"/>
        <v>_Glob_MedDisc_MaxDose_27##</v>
      </c>
    </row>
    <row r="438" spans="1:4" x14ac:dyDescent="0.2">
      <c r="A438" s="151" t="s">
        <v>5784</v>
      </c>
      <c r="B438" s="151" t="str">
        <f>IF(ISBLANK(GlobBerMedDisc!$BJ$29),"",GlobBerMedDisc!$BJ$29)</f>
        <v/>
      </c>
      <c r="C438" s="151"/>
      <c r="D438" s="151" t="str">
        <f t="shared" si="6"/>
        <v>_Glob_MedDisc_MaxDose_28##</v>
      </c>
    </row>
    <row r="439" spans="1:4" x14ac:dyDescent="0.2">
      <c r="A439" s="151" t="s">
        <v>5786</v>
      </c>
      <c r="B439" s="151" t="str">
        <f>IF(ISBLANK(GlobBerMedDisc!$BJ$30),"",GlobBerMedDisc!$BJ$30)</f>
        <v/>
      </c>
      <c r="C439" s="151"/>
      <c r="D439" s="151" t="str">
        <f t="shared" si="6"/>
        <v>_Glob_MedDisc_MaxDose_29##</v>
      </c>
    </row>
    <row r="440" spans="1:4" x14ac:dyDescent="0.2">
      <c r="A440" s="151" t="s">
        <v>5788</v>
      </c>
      <c r="B440" s="151" t="str">
        <f>IF(ISBLANK(GlobBerMedDisc!$BJ$31),"",GlobBerMedDisc!$BJ$31)</f>
        <v/>
      </c>
      <c r="C440" s="151"/>
      <c r="D440" s="151" t="str">
        <f t="shared" si="6"/>
        <v>_Glob_MedDisc_MaxDose_30##</v>
      </c>
    </row>
    <row r="441" spans="1:4" s="151" customFormat="1" x14ac:dyDescent="0.2">
      <c r="A441" s="151" t="s">
        <v>7791</v>
      </c>
      <c r="B441" s="151" t="str">
        <f>IF(ISBLANK(GlobBerMedDisc!$BT$2),"",GlobBerMedDisc!$BT$2)</f>
        <v/>
      </c>
      <c r="D441" s="151" t="str">
        <f t="shared" si="6"/>
        <v>_Glob_MedDisc_MaxKeer_01##</v>
      </c>
    </row>
    <row r="442" spans="1:4" s="151" customFormat="1" x14ac:dyDescent="0.2">
      <c r="A442" s="151" t="s">
        <v>7793</v>
      </c>
      <c r="B442" s="151" t="str">
        <f>IF(ISBLANK(GlobBerMedDisc!$BT$3),"",GlobBerMedDisc!$BT$3)</f>
        <v/>
      </c>
      <c r="D442" s="151" t="str">
        <f t="shared" si="6"/>
        <v>_Glob_MedDisc_MaxKeer_02##</v>
      </c>
    </row>
    <row r="443" spans="1:4" s="151" customFormat="1" x14ac:dyDescent="0.2">
      <c r="A443" s="151" t="s">
        <v>7795</v>
      </c>
      <c r="B443" s="151" t="str">
        <f>IF(ISBLANK(GlobBerMedDisc!$BT$4),"",GlobBerMedDisc!$BT$4)</f>
        <v/>
      </c>
      <c r="D443" s="151" t="str">
        <f t="shared" si="6"/>
        <v>_Glob_MedDisc_MaxKeer_03##</v>
      </c>
    </row>
    <row r="444" spans="1:4" s="151" customFormat="1" x14ac:dyDescent="0.2">
      <c r="A444" s="151" t="s">
        <v>7797</v>
      </c>
      <c r="B444" s="151" t="str">
        <f>IF(ISBLANK(GlobBerMedDisc!$BT$5),"",GlobBerMedDisc!$BT$5)</f>
        <v/>
      </c>
      <c r="D444" s="151" t="str">
        <f t="shared" si="6"/>
        <v>_Glob_MedDisc_MaxKeer_04##</v>
      </c>
    </row>
    <row r="445" spans="1:4" s="151" customFormat="1" x14ac:dyDescent="0.2">
      <c r="A445" s="151" t="s">
        <v>7799</v>
      </c>
      <c r="B445" s="151" t="str">
        <f>IF(ISBLANK(GlobBerMedDisc!$BT$6),"",GlobBerMedDisc!$BT$6)</f>
        <v/>
      </c>
      <c r="D445" s="151" t="str">
        <f t="shared" si="6"/>
        <v>_Glob_MedDisc_MaxKeer_05##</v>
      </c>
    </row>
    <row r="446" spans="1:4" s="151" customFormat="1" x14ac:dyDescent="0.2">
      <c r="A446" s="151" t="s">
        <v>7801</v>
      </c>
      <c r="B446" s="151" t="str">
        <f>IF(ISBLANK(GlobBerMedDisc!$BT$7),"",GlobBerMedDisc!$BT$7)</f>
        <v/>
      </c>
      <c r="D446" s="151" t="str">
        <f t="shared" si="6"/>
        <v>_Glob_MedDisc_MaxKeer_06##</v>
      </c>
    </row>
    <row r="447" spans="1:4" s="151" customFormat="1" x14ac:dyDescent="0.2">
      <c r="A447" s="151" t="s">
        <v>7803</v>
      </c>
      <c r="B447" s="151" t="str">
        <f>IF(ISBLANK(GlobBerMedDisc!$BT$8),"",GlobBerMedDisc!$BT$8)</f>
        <v/>
      </c>
      <c r="D447" s="151" t="str">
        <f t="shared" si="6"/>
        <v>_Glob_MedDisc_MaxKeer_07##</v>
      </c>
    </row>
    <row r="448" spans="1:4" s="151" customFormat="1" x14ac:dyDescent="0.2">
      <c r="A448" s="151" t="s">
        <v>7805</v>
      </c>
      <c r="B448" s="151" t="str">
        <f>IF(ISBLANK(GlobBerMedDisc!$BT$9),"",GlobBerMedDisc!$BT$9)</f>
        <v/>
      </c>
      <c r="D448" s="151" t="str">
        <f t="shared" si="6"/>
        <v>_Glob_MedDisc_MaxKeer_08##</v>
      </c>
    </row>
    <row r="449" spans="1:4" s="151" customFormat="1" x14ac:dyDescent="0.2">
      <c r="A449" s="151" t="s">
        <v>7807</v>
      </c>
      <c r="B449" s="151" t="str">
        <f>IF(ISBLANK(GlobBerMedDisc!$BT$10),"",GlobBerMedDisc!$BT$10)</f>
        <v/>
      </c>
      <c r="D449" s="151" t="str">
        <f t="shared" si="6"/>
        <v>_Glob_MedDisc_MaxKeer_09##</v>
      </c>
    </row>
    <row r="450" spans="1:4" s="151" customFormat="1" x14ac:dyDescent="0.2">
      <c r="A450" s="151" t="s">
        <v>7809</v>
      </c>
      <c r="B450" s="151" t="str">
        <f>IF(ISBLANK(GlobBerMedDisc!$BT$11),"",GlobBerMedDisc!$BT$11)</f>
        <v/>
      </c>
      <c r="D450" s="151" t="str">
        <f t="shared" si="6"/>
        <v>_Glob_MedDisc_MaxKeer_10##</v>
      </c>
    </row>
    <row r="451" spans="1:4" s="151" customFormat="1" x14ac:dyDescent="0.2">
      <c r="A451" s="151" t="s">
        <v>7811</v>
      </c>
      <c r="B451" s="151" t="str">
        <f>IF(ISBLANK(GlobBerMedDisc!$BT$12),"",GlobBerMedDisc!$BT$12)</f>
        <v/>
      </c>
      <c r="D451" s="151" t="str">
        <f t="shared" ref="D451:D514" si="7">A451&amp;"##"&amp;B451</f>
        <v>_Glob_MedDisc_MaxKeer_11##</v>
      </c>
    </row>
    <row r="452" spans="1:4" s="151" customFormat="1" x14ac:dyDescent="0.2">
      <c r="A452" s="151" t="s">
        <v>7813</v>
      </c>
      <c r="B452" s="151" t="str">
        <f>IF(ISBLANK(GlobBerMedDisc!$BT$13),"",GlobBerMedDisc!$BT$13)</f>
        <v/>
      </c>
      <c r="D452" s="151" t="str">
        <f t="shared" si="7"/>
        <v>_Glob_MedDisc_MaxKeer_12##</v>
      </c>
    </row>
    <row r="453" spans="1:4" s="151" customFormat="1" x14ac:dyDescent="0.2">
      <c r="A453" s="151" t="s">
        <v>7815</v>
      </c>
      <c r="B453" s="151" t="str">
        <f>IF(ISBLANK(GlobBerMedDisc!$BT$14),"",GlobBerMedDisc!$BT$14)</f>
        <v/>
      </c>
      <c r="D453" s="151" t="str">
        <f t="shared" si="7"/>
        <v>_Glob_MedDisc_MaxKeer_13##</v>
      </c>
    </row>
    <row r="454" spans="1:4" s="151" customFormat="1" x14ac:dyDescent="0.2">
      <c r="A454" s="151" t="s">
        <v>7817</v>
      </c>
      <c r="B454" s="151" t="str">
        <f>IF(ISBLANK(GlobBerMedDisc!$BT$15),"",GlobBerMedDisc!$BT$15)</f>
        <v/>
      </c>
      <c r="D454" s="151" t="str">
        <f t="shared" si="7"/>
        <v>_Glob_MedDisc_MaxKeer_14##</v>
      </c>
    </row>
    <row r="455" spans="1:4" s="151" customFormat="1" x14ac:dyDescent="0.2">
      <c r="A455" s="151" t="s">
        <v>7819</v>
      </c>
      <c r="B455" s="151" t="str">
        <f>IF(ISBLANK(GlobBerMedDisc!$BT$16),"",GlobBerMedDisc!$BT$16)</f>
        <v/>
      </c>
      <c r="D455" s="151" t="str">
        <f t="shared" si="7"/>
        <v>_Glob_MedDisc_MaxKeer_15##</v>
      </c>
    </row>
    <row r="456" spans="1:4" s="151" customFormat="1" x14ac:dyDescent="0.2">
      <c r="A456" s="151" t="s">
        <v>7821</v>
      </c>
      <c r="B456" s="151" t="str">
        <f>IF(ISBLANK(GlobBerMedDisc!$BT$17),"",GlobBerMedDisc!$BT$17)</f>
        <v/>
      </c>
      <c r="D456" s="151" t="str">
        <f t="shared" si="7"/>
        <v>_Glob_MedDisc_MaxKeer_16##</v>
      </c>
    </row>
    <row r="457" spans="1:4" s="151" customFormat="1" x14ac:dyDescent="0.2">
      <c r="A457" s="151" t="s">
        <v>7823</v>
      </c>
      <c r="B457" s="151" t="str">
        <f>IF(ISBLANK(GlobBerMedDisc!$BT$18),"",GlobBerMedDisc!$BT$18)</f>
        <v/>
      </c>
      <c r="D457" s="151" t="str">
        <f t="shared" si="7"/>
        <v>_Glob_MedDisc_MaxKeer_17##</v>
      </c>
    </row>
    <row r="458" spans="1:4" s="151" customFormat="1" x14ac:dyDescent="0.2">
      <c r="A458" s="151" t="s">
        <v>7825</v>
      </c>
      <c r="B458" s="151" t="str">
        <f>IF(ISBLANK(GlobBerMedDisc!$BT$19),"",GlobBerMedDisc!$BT$19)</f>
        <v/>
      </c>
      <c r="D458" s="151" t="str">
        <f t="shared" si="7"/>
        <v>_Glob_MedDisc_MaxKeer_18##</v>
      </c>
    </row>
    <row r="459" spans="1:4" s="151" customFormat="1" x14ac:dyDescent="0.2">
      <c r="A459" s="151" t="s">
        <v>7827</v>
      </c>
      <c r="B459" s="151" t="str">
        <f>IF(ISBLANK(GlobBerMedDisc!$BT$20),"",GlobBerMedDisc!$BT$20)</f>
        <v/>
      </c>
      <c r="D459" s="151" t="str">
        <f t="shared" si="7"/>
        <v>_Glob_MedDisc_MaxKeer_19##</v>
      </c>
    </row>
    <row r="460" spans="1:4" s="151" customFormat="1" x14ac:dyDescent="0.2">
      <c r="A460" s="151" t="s">
        <v>7829</v>
      </c>
      <c r="B460" s="151" t="str">
        <f>IF(ISBLANK(GlobBerMedDisc!$BT$21),"",GlobBerMedDisc!$BT$21)</f>
        <v/>
      </c>
      <c r="D460" s="151" t="str">
        <f t="shared" si="7"/>
        <v>_Glob_MedDisc_MaxKeer_20##</v>
      </c>
    </row>
    <row r="461" spans="1:4" s="151" customFormat="1" x14ac:dyDescent="0.2">
      <c r="A461" s="151" t="s">
        <v>7831</v>
      </c>
      <c r="B461" s="151" t="str">
        <f>IF(ISBLANK(GlobBerMedDisc!$BT$22),"",GlobBerMedDisc!$BT$22)</f>
        <v/>
      </c>
      <c r="D461" s="151" t="str">
        <f t="shared" si="7"/>
        <v>_Glob_MedDisc_MaxKeer_21##</v>
      </c>
    </row>
    <row r="462" spans="1:4" s="151" customFormat="1" x14ac:dyDescent="0.2">
      <c r="A462" s="151" t="s">
        <v>7833</v>
      </c>
      <c r="B462" s="151" t="str">
        <f>IF(ISBLANK(GlobBerMedDisc!$BT$23),"",GlobBerMedDisc!$BT$23)</f>
        <v/>
      </c>
      <c r="D462" s="151" t="str">
        <f t="shared" si="7"/>
        <v>_Glob_MedDisc_MaxKeer_22##</v>
      </c>
    </row>
    <row r="463" spans="1:4" s="151" customFormat="1" x14ac:dyDescent="0.2">
      <c r="A463" s="151" t="s">
        <v>7835</v>
      </c>
      <c r="B463" s="151" t="str">
        <f>IF(ISBLANK(GlobBerMedDisc!$BT$24),"",GlobBerMedDisc!$BT$24)</f>
        <v/>
      </c>
      <c r="D463" s="151" t="str">
        <f t="shared" si="7"/>
        <v>_Glob_MedDisc_MaxKeer_23##</v>
      </c>
    </row>
    <row r="464" spans="1:4" s="151" customFormat="1" x14ac:dyDescent="0.2">
      <c r="A464" s="151" t="s">
        <v>7837</v>
      </c>
      <c r="B464" s="151" t="str">
        <f>IF(ISBLANK(GlobBerMedDisc!$BT$25),"",GlobBerMedDisc!$BT$25)</f>
        <v/>
      </c>
      <c r="D464" s="151" t="str">
        <f t="shared" si="7"/>
        <v>_Glob_MedDisc_MaxKeer_24##</v>
      </c>
    </row>
    <row r="465" spans="1:6" s="151" customFormat="1" x14ac:dyDescent="0.2">
      <c r="A465" s="151" t="s">
        <v>7839</v>
      </c>
      <c r="B465" s="151" t="str">
        <f>IF(ISBLANK(GlobBerMedDisc!$BT$26),"",GlobBerMedDisc!$BT$26)</f>
        <v/>
      </c>
      <c r="D465" s="151" t="str">
        <f t="shared" si="7"/>
        <v>_Glob_MedDisc_MaxKeer_25##</v>
      </c>
    </row>
    <row r="466" spans="1:6" s="151" customFormat="1" x14ac:dyDescent="0.2">
      <c r="A466" s="151" t="s">
        <v>7841</v>
      </c>
      <c r="B466" s="151" t="str">
        <f>IF(ISBLANK(GlobBerMedDisc!$BT$27),"",GlobBerMedDisc!$BT$27)</f>
        <v/>
      </c>
      <c r="D466" s="151" t="str">
        <f t="shared" si="7"/>
        <v>_Glob_MedDisc_MaxKeer_26##</v>
      </c>
    </row>
    <row r="467" spans="1:6" s="151" customFormat="1" x14ac:dyDescent="0.2">
      <c r="A467" s="151" t="s">
        <v>7843</v>
      </c>
      <c r="B467" s="151" t="str">
        <f>IF(ISBLANK(GlobBerMedDisc!$BT$28),"",GlobBerMedDisc!$BT$28)</f>
        <v/>
      </c>
      <c r="D467" s="151" t="str">
        <f t="shared" si="7"/>
        <v>_Glob_MedDisc_MaxKeer_27##</v>
      </c>
    </row>
    <row r="468" spans="1:6" s="151" customFormat="1" x14ac:dyDescent="0.2">
      <c r="A468" s="151" t="s">
        <v>7845</v>
      </c>
      <c r="B468" s="151" t="str">
        <f>IF(ISBLANK(GlobBerMedDisc!$BT$29),"",GlobBerMedDisc!$BT$29)</f>
        <v/>
      </c>
      <c r="D468" s="151" t="str">
        <f t="shared" si="7"/>
        <v>_Glob_MedDisc_MaxKeer_28##</v>
      </c>
    </row>
    <row r="469" spans="1:6" s="151" customFormat="1" x14ac:dyDescent="0.2">
      <c r="A469" s="151" t="s">
        <v>7847</v>
      </c>
      <c r="B469" s="151" t="str">
        <f>IF(ISBLANK(GlobBerMedDisc!$BT$30),"",GlobBerMedDisc!$BT$30)</f>
        <v/>
      </c>
      <c r="D469" s="151" t="str">
        <f t="shared" si="7"/>
        <v>_Glob_MedDisc_MaxKeer_29##</v>
      </c>
    </row>
    <row r="470" spans="1:6" s="151" customFormat="1" x14ac:dyDescent="0.2">
      <c r="A470" s="151" t="s">
        <v>7849</v>
      </c>
      <c r="B470" s="151" t="str">
        <f>IF(ISBLANK(GlobBerMedDisc!$BT$31),"",GlobBerMedDisc!$BT$31)</f>
        <v/>
      </c>
      <c r="D470" s="151" t="str">
        <f t="shared" si="7"/>
        <v>_Glob_MedDisc_MaxKeer_30##</v>
      </c>
    </row>
    <row r="471" spans="1:6" x14ac:dyDescent="0.2">
      <c r="A471" s="151" t="s">
        <v>5444</v>
      </c>
      <c r="B471" s="151" t="str">
        <f>IF(ISBLANK(GlobBerMedDisc!$AZ$2),"",GlobBerMedDisc!$AZ$2)</f>
        <v/>
      </c>
      <c r="C471" s="44"/>
      <c r="D471" s="151" t="str">
        <f t="shared" si="7"/>
        <v>_Glob_MedDisc_MinTijd_01##</v>
      </c>
      <c r="E471" s="151"/>
      <c r="F471" s="151"/>
    </row>
    <row r="472" spans="1:6" x14ac:dyDescent="0.2">
      <c r="A472" s="151" t="s">
        <v>5446</v>
      </c>
      <c r="B472" s="151" t="str">
        <f>IF(ISBLANK(GlobBerMedDisc!$AZ$3),"",GlobBerMedDisc!$AZ$3)</f>
        <v/>
      </c>
      <c r="C472" s="44"/>
      <c r="D472" s="151" t="str">
        <f t="shared" si="7"/>
        <v>_Glob_MedDisc_MinTijd_02##</v>
      </c>
      <c r="E472" s="151"/>
      <c r="F472" s="151"/>
    </row>
    <row r="473" spans="1:6" x14ac:dyDescent="0.2">
      <c r="A473" s="151" t="s">
        <v>5448</v>
      </c>
      <c r="B473" s="151" t="str">
        <f>IF(ISBLANK(GlobBerMedDisc!$AZ$4),"",GlobBerMedDisc!$AZ$4)</f>
        <v/>
      </c>
      <c r="C473" s="44"/>
      <c r="D473" s="151" t="str">
        <f t="shared" si="7"/>
        <v>_Glob_MedDisc_MinTijd_03##</v>
      </c>
      <c r="E473" s="151"/>
      <c r="F473" s="151"/>
    </row>
    <row r="474" spans="1:6" x14ac:dyDescent="0.2">
      <c r="A474" s="151" t="s">
        <v>5450</v>
      </c>
      <c r="B474" s="151" t="str">
        <f>IF(ISBLANK(GlobBerMedDisc!$AZ$5),"",GlobBerMedDisc!$AZ$5)</f>
        <v/>
      </c>
      <c r="C474" s="44"/>
      <c r="D474" s="151" t="str">
        <f t="shared" si="7"/>
        <v>_Glob_MedDisc_MinTijd_04##</v>
      </c>
      <c r="E474" s="151"/>
      <c r="F474" s="151"/>
    </row>
    <row r="475" spans="1:6" x14ac:dyDescent="0.2">
      <c r="A475" s="151" t="s">
        <v>5452</v>
      </c>
      <c r="B475" s="151" t="str">
        <f>IF(ISBLANK(GlobBerMedDisc!$AZ$6),"",GlobBerMedDisc!$AZ$6)</f>
        <v/>
      </c>
      <c r="C475" s="44"/>
      <c r="D475" s="151" t="str">
        <f t="shared" si="7"/>
        <v>_Glob_MedDisc_MinTijd_05##</v>
      </c>
      <c r="E475" s="151"/>
      <c r="F475" s="151"/>
    </row>
    <row r="476" spans="1:6" x14ac:dyDescent="0.2">
      <c r="A476" s="151" t="s">
        <v>5454</v>
      </c>
      <c r="B476" s="151" t="str">
        <f>IF(ISBLANK(GlobBerMedDisc!$AZ$7),"",GlobBerMedDisc!$AZ$7)</f>
        <v/>
      </c>
      <c r="C476" s="44"/>
      <c r="D476" s="151" t="str">
        <f t="shared" si="7"/>
        <v>_Glob_MedDisc_MinTijd_06##</v>
      </c>
      <c r="E476" s="151"/>
      <c r="F476" s="151"/>
    </row>
    <row r="477" spans="1:6" x14ac:dyDescent="0.2">
      <c r="A477" s="151" t="s">
        <v>5456</v>
      </c>
      <c r="B477" s="151" t="str">
        <f>IF(ISBLANK(GlobBerMedDisc!$AZ$8),"",GlobBerMedDisc!$AZ$8)</f>
        <v/>
      </c>
      <c r="C477" s="44"/>
      <c r="D477" s="151" t="str">
        <f t="shared" si="7"/>
        <v>_Glob_MedDisc_MinTijd_07##</v>
      </c>
      <c r="E477" s="151"/>
      <c r="F477" s="151"/>
    </row>
    <row r="478" spans="1:6" x14ac:dyDescent="0.2">
      <c r="A478" s="151" t="s">
        <v>5458</v>
      </c>
      <c r="B478" s="151" t="str">
        <f>IF(ISBLANK(GlobBerMedDisc!$AZ$9),"",GlobBerMedDisc!$AZ$9)</f>
        <v/>
      </c>
      <c r="C478" s="44"/>
      <c r="D478" s="151" t="str">
        <f t="shared" si="7"/>
        <v>_Glob_MedDisc_MinTijd_08##</v>
      </c>
      <c r="E478" s="151"/>
      <c r="F478" s="151"/>
    </row>
    <row r="479" spans="1:6" x14ac:dyDescent="0.2">
      <c r="A479" s="151" t="s">
        <v>5460</v>
      </c>
      <c r="B479" s="151" t="str">
        <f>IF(ISBLANK(GlobBerMedDisc!$AZ$10),"",GlobBerMedDisc!$AZ$10)</f>
        <v/>
      </c>
      <c r="C479" s="44"/>
      <c r="D479" s="151" t="str">
        <f t="shared" si="7"/>
        <v>_Glob_MedDisc_MinTijd_09##</v>
      </c>
      <c r="E479" s="151"/>
      <c r="F479" s="151"/>
    </row>
    <row r="480" spans="1:6" x14ac:dyDescent="0.2">
      <c r="A480" s="151" t="s">
        <v>5462</v>
      </c>
      <c r="B480" s="151" t="str">
        <f>IF(ISBLANK(GlobBerMedDisc!$AZ$11),"",GlobBerMedDisc!$AZ$11)</f>
        <v/>
      </c>
      <c r="C480" s="44"/>
      <c r="D480" s="151" t="str">
        <f t="shared" si="7"/>
        <v>_Glob_MedDisc_MinTijd_10##</v>
      </c>
      <c r="E480" s="151"/>
      <c r="F480" s="151"/>
    </row>
    <row r="481" spans="1:6" x14ac:dyDescent="0.2">
      <c r="A481" s="151" t="s">
        <v>5464</v>
      </c>
      <c r="B481" s="151" t="str">
        <f>IF(ISBLANK(GlobBerMedDisc!$AZ$12),"",GlobBerMedDisc!$AZ$12)</f>
        <v/>
      </c>
      <c r="C481" s="44"/>
      <c r="D481" s="151" t="str">
        <f t="shared" si="7"/>
        <v>_Glob_MedDisc_MinTijd_11##</v>
      </c>
      <c r="E481" s="151"/>
      <c r="F481" s="151"/>
    </row>
    <row r="482" spans="1:6" x14ac:dyDescent="0.2">
      <c r="A482" s="151" t="s">
        <v>5466</v>
      </c>
      <c r="B482" s="151" t="str">
        <f>IF(ISBLANK(GlobBerMedDisc!$AZ$13),"",GlobBerMedDisc!$AZ$13)</f>
        <v/>
      </c>
      <c r="C482" s="44"/>
      <c r="D482" s="151" t="str">
        <f t="shared" si="7"/>
        <v>_Glob_MedDisc_MinTijd_12##</v>
      </c>
      <c r="E482" s="151"/>
      <c r="F482" s="151"/>
    </row>
    <row r="483" spans="1:6" x14ac:dyDescent="0.2">
      <c r="A483" s="151" t="s">
        <v>5468</v>
      </c>
      <c r="B483" s="151" t="str">
        <f>IF(ISBLANK(GlobBerMedDisc!$AZ$14),"",GlobBerMedDisc!$AZ$14)</f>
        <v/>
      </c>
      <c r="C483" s="44"/>
      <c r="D483" s="151" t="str">
        <f t="shared" si="7"/>
        <v>_Glob_MedDisc_MinTijd_13##</v>
      </c>
      <c r="E483" s="151"/>
      <c r="F483" s="151"/>
    </row>
    <row r="484" spans="1:6" x14ac:dyDescent="0.2">
      <c r="A484" s="151" t="s">
        <v>5470</v>
      </c>
      <c r="B484" s="151" t="str">
        <f>IF(ISBLANK(GlobBerMedDisc!$AZ$15),"",GlobBerMedDisc!$AZ$15)</f>
        <v/>
      </c>
      <c r="C484" s="44"/>
      <c r="D484" s="151" t="str">
        <f t="shared" si="7"/>
        <v>_Glob_MedDisc_MinTijd_14##</v>
      </c>
      <c r="E484" s="151"/>
      <c r="F484" s="151"/>
    </row>
    <row r="485" spans="1:6" x14ac:dyDescent="0.2">
      <c r="A485" s="151" t="s">
        <v>5472</v>
      </c>
      <c r="B485" s="151" t="str">
        <f>IF(ISBLANK(GlobBerMedDisc!$AZ$16),"",GlobBerMedDisc!$AZ$16)</f>
        <v/>
      </c>
      <c r="C485" s="44"/>
      <c r="D485" s="151" t="str">
        <f t="shared" si="7"/>
        <v>_Glob_MedDisc_MinTijd_15##</v>
      </c>
      <c r="E485" s="151"/>
      <c r="F485" s="151"/>
    </row>
    <row r="486" spans="1:6" x14ac:dyDescent="0.2">
      <c r="A486" s="151" t="s">
        <v>5474</v>
      </c>
      <c r="B486" s="151" t="str">
        <f>IF(ISBLANK(GlobBerMedDisc!$AZ$17),"",GlobBerMedDisc!$AZ$17)</f>
        <v/>
      </c>
      <c r="C486" s="44"/>
      <c r="D486" s="151" t="str">
        <f t="shared" si="7"/>
        <v>_Glob_MedDisc_MinTijd_16##</v>
      </c>
      <c r="E486" s="151"/>
      <c r="F486" s="151"/>
    </row>
    <row r="487" spans="1:6" x14ac:dyDescent="0.2">
      <c r="A487" s="151" t="s">
        <v>5476</v>
      </c>
      <c r="B487" s="151" t="str">
        <f>IF(ISBLANK(GlobBerMedDisc!$AZ$18),"",GlobBerMedDisc!$AZ$18)</f>
        <v/>
      </c>
      <c r="C487" s="44"/>
      <c r="D487" s="151" t="str">
        <f t="shared" si="7"/>
        <v>_Glob_MedDisc_MinTijd_17##</v>
      </c>
      <c r="E487" s="151"/>
      <c r="F487" s="151"/>
    </row>
    <row r="488" spans="1:6" x14ac:dyDescent="0.2">
      <c r="A488" s="151" t="s">
        <v>5478</v>
      </c>
      <c r="B488" s="151" t="str">
        <f>IF(ISBLANK(GlobBerMedDisc!$AZ$19),"",GlobBerMedDisc!$AZ$19)</f>
        <v/>
      </c>
      <c r="C488" s="44"/>
      <c r="D488" s="151" t="str">
        <f t="shared" si="7"/>
        <v>_Glob_MedDisc_MinTijd_18##</v>
      </c>
      <c r="E488" s="151"/>
      <c r="F488" s="151"/>
    </row>
    <row r="489" spans="1:6" x14ac:dyDescent="0.2">
      <c r="A489" s="151" t="s">
        <v>5480</v>
      </c>
      <c r="B489" s="151" t="str">
        <f>IF(ISBLANK(GlobBerMedDisc!$AZ$20),"",GlobBerMedDisc!$AZ$20)</f>
        <v/>
      </c>
      <c r="C489" s="44"/>
      <c r="D489" s="151" t="str">
        <f t="shared" si="7"/>
        <v>_Glob_MedDisc_MinTijd_19##</v>
      </c>
      <c r="E489" s="151"/>
      <c r="F489" s="151"/>
    </row>
    <row r="490" spans="1:6" x14ac:dyDescent="0.2">
      <c r="A490" s="151" t="s">
        <v>5482</v>
      </c>
      <c r="B490" s="151" t="str">
        <f>IF(ISBLANK(GlobBerMedDisc!$AZ$21),"",GlobBerMedDisc!$AZ$21)</f>
        <v/>
      </c>
      <c r="C490" s="44"/>
      <c r="D490" s="151" t="str">
        <f t="shared" si="7"/>
        <v>_Glob_MedDisc_MinTijd_20##</v>
      </c>
      <c r="E490" s="151"/>
      <c r="F490" s="151"/>
    </row>
    <row r="491" spans="1:6" x14ac:dyDescent="0.2">
      <c r="A491" s="151" t="s">
        <v>5484</v>
      </c>
      <c r="B491" s="151" t="str">
        <f>IF(ISBLANK(GlobBerMedDisc!$AZ$22),"",GlobBerMedDisc!$AZ$22)</f>
        <v/>
      </c>
      <c r="C491" s="44"/>
      <c r="D491" s="151" t="str">
        <f t="shared" si="7"/>
        <v>_Glob_MedDisc_MinTijd_21##</v>
      </c>
      <c r="E491" s="151"/>
      <c r="F491" s="151"/>
    </row>
    <row r="492" spans="1:6" x14ac:dyDescent="0.2">
      <c r="A492" s="151" t="s">
        <v>5486</v>
      </c>
      <c r="B492" s="151" t="str">
        <f>IF(ISBLANK(GlobBerMedDisc!$AZ$23),"",GlobBerMedDisc!$AZ$23)</f>
        <v/>
      </c>
      <c r="C492" s="44"/>
      <c r="D492" s="151" t="str">
        <f t="shared" si="7"/>
        <v>_Glob_MedDisc_MinTijd_22##</v>
      </c>
      <c r="E492" s="151"/>
      <c r="F492" s="151"/>
    </row>
    <row r="493" spans="1:6" x14ac:dyDescent="0.2">
      <c r="A493" s="151" t="s">
        <v>5488</v>
      </c>
      <c r="B493" s="151" t="str">
        <f>IF(ISBLANK(GlobBerMedDisc!$AZ$24),"",GlobBerMedDisc!$AZ$24)</f>
        <v/>
      </c>
      <c r="C493" s="44"/>
      <c r="D493" s="151" t="str">
        <f t="shared" si="7"/>
        <v>_Glob_MedDisc_MinTijd_23##</v>
      </c>
      <c r="E493" s="151"/>
      <c r="F493" s="151"/>
    </row>
    <row r="494" spans="1:6" x14ac:dyDescent="0.2">
      <c r="A494" s="151" t="s">
        <v>5490</v>
      </c>
      <c r="B494" s="151" t="str">
        <f>IF(ISBLANK(GlobBerMedDisc!$AZ$25),"",GlobBerMedDisc!$AZ$25)</f>
        <v/>
      </c>
      <c r="C494" s="44"/>
      <c r="D494" s="151" t="str">
        <f t="shared" si="7"/>
        <v>_Glob_MedDisc_MinTijd_24##</v>
      </c>
      <c r="E494" s="151"/>
      <c r="F494" s="151"/>
    </row>
    <row r="495" spans="1:6" x14ac:dyDescent="0.2">
      <c r="A495" s="151" t="s">
        <v>5492</v>
      </c>
      <c r="B495" s="151" t="str">
        <f>IF(ISBLANK(GlobBerMedDisc!$AZ$26),"",GlobBerMedDisc!$AZ$26)</f>
        <v/>
      </c>
      <c r="C495" s="44"/>
      <c r="D495" s="151" t="str">
        <f t="shared" si="7"/>
        <v>_Glob_MedDisc_MinTijd_25##</v>
      </c>
      <c r="E495" s="151"/>
      <c r="F495" s="151"/>
    </row>
    <row r="496" spans="1:6" x14ac:dyDescent="0.2">
      <c r="A496" s="151" t="s">
        <v>5494</v>
      </c>
      <c r="B496" s="151" t="str">
        <f>IF(ISBLANK(GlobBerMedDisc!$AZ$27),"",GlobBerMedDisc!$AZ$27)</f>
        <v/>
      </c>
      <c r="C496" s="44"/>
      <c r="D496" s="151" t="str">
        <f t="shared" si="7"/>
        <v>_Glob_MedDisc_MinTijd_26##</v>
      </c>
      <c r="E496" s="151"/>
      <c r="F496" s="151"/>
    </row>
    <row r="497" spans="1:6" x14ac:dyDescent="0.2">
      <c r="A497" s="151" t="s">
        <v>5496</v>
      </c>
      <c r="B497" s="151" t="str">
        <f>IF(ISBLANK(GlobBerMedDisc!$AZ$28),"",GlobBerMedDisc!$AZ$28)</f>
        <v/>
      </c>
      <c r="C497" s="44"/>
      <c r="D497" s="151" t="str">
        <f t="shared" si="7"/>
        <v>_Glob_MedDisc_MinTijd_27##</v>
      </c>
      <c r="E497" s="151"/>
      <c r="F497" s="151"/>
    </row>
    <row r="498" spans="1:6" x14ac:dyDescent="0.2">
      <c r="A498" s="151" t="s">
        <v>5498</v>
      </c>
      <c r="B498" s="151" t="str">
        <f>IF(ISBLANK(GlobBerMedDisc!$AZ$29),"",GlobBerMedDisc!$AZ$29)</f>
        <v/>
      </c>
      <c r="C498" s="44"/>
      <c r="D498" s="151" t="str">
        <f t="shared" si="7"/>
        <v>_Glob_MedDisc_MinTijd_28##</v>
      </c>
      <c r="E498" s="151"/>
      <c r="F498" s="151"/>
    </row>
    <row r="499" spans="1:6" x14ac:dyDescent="0.2">
      <c r="A499" s="151" t="s">
        <v>5500</v>
      </c>
      <c r="B499" s="151" t="str">
        <f>IF(ISBLANK(GlobBerMedDisc!$AZ$30),"",GlobBerMedDisc!$AZ$30)</f>
        <v/>
      </c>
      <c r="C499" s="44"/>
      <c r="D499" s="151" t="str">
        <f t="shared" si="7"/>
        <v>_Glob_MedDisc_MinTijd_29##</v>
      </c>
      <c r="E499" s="151"/>
      <c r="F499" s="151"/>
    </row>
    <row r="500" spans="1:6" x14ac:dyDescent="0.2">
      <c r="A500" s="151" t="s">
        <v>5502</v>
      </c>
      <c r="B500" s="151" t="str">
        <f>IF(ISBLANK(GlobBerMedDisc!$AZ$31),"",GlobBerMedDisc!$AZ$31)</f>
        <v/>
      </c>
      <c r="C500" s="44"/>
      <c r="D500" s="151" t="str">
        <f t="shared" si="7"/>
        <v>_Glob_MedDisc_MinTijd_30##</v>
      </c>
      <c r="E500" s="151"/>
      <c r="F500" s="151"/>
    </row>
    <row r="501" spans="1:6" x14ac:dyDescent="0.2">
      <c r="A501" s="151" t="s">
        <v>5790</v>
      </c>
      <c r="B501" t="str">
        <f>IF(ISBLANK(GlobBerMedDisc!$BG$2),"",GlobBerMedDisc!$BG$2)</f>
        <v/>
      </c>
      <c r="C501" s="151"/>
      <c r="D501" s="151" t="str">
        <f t="shared" si="7"/>
        <v>_Glob_MedDisc_NormDose_01##</v>
      </c>
    </row>
    <row r="502" spans="1:6" x14ac:dyDescent="0.2">
      <c r="A502" s="151" t="s">
        <v>5792</v>
      </c>
      <c r="B502" t="str">
        <f>IF(ISBLANK(GlobBerMedDisc!$BG$3),"",GlobBerMedDisc!$BG$3)</f>
        <v/>
      </c>
      <c r="C502" s="151"/>
      <c r="D502" s="151" t="str">
        <f t="shared" si="7"/>
        <v>_Glob_MedDisc_NormDose_02##</v>
      </c>
    </row>
    <row r="503" spans="1:6" x14ac:dyDescent="0.2">
      <c r="A503" s="151" t="s">
        <v>5794</v>
      </c>
      <c r="B503" t="str">
        <f>IF(ISBLANK(GlobBerMedDisc!$BG$4),"",GlobBerMedDisc!$BG$4)</f>
        <v/>
      </c>
      <c r="C503" s="151"/>
      <c r="D503" s="151" t="str">
        <f t="shared" si="7"/>
        <v>_Glob_MedDisc_NormDose_03##</v>
      </c>
      <c r="F503" s="151"/>
    </row>
    <row r="504" spans="1:6" x14ac:dyDescent="0.2">
      <c r="A504" s="151" t="s">
        <v>5796</v>
      </c>
      <c r="B504" t="str">
        <f>IF(ISBLANK(GlobBerMedDisc!$BG$5),"",GlobBerMedDisc!$BG$5)</f>
        <v/>
      </c>
      <c r="C504" s="151"/>
      <c r="D504" s="151" t="str">
        <f t="shared" si="7"/>
        <v>_Glob_MedDisc_NormDose_04##</v>
      </c>
      <c r="F504" s="151"/>
    </row>
    <row r="505" spans="1:6" x14ac:dyDescent="0.2">
      <c r="A505" s="151" t="s">
        <v>5798</v>
      </c>
      <c r="B505" s="151" t="str">
        <f>IF(ISBLANK(GlobBerMedDisc!$BG$6),"",GlobBerMedDisc!$BG$6)</f>
        <v/>
      </c>
      <c r="C505" s="151"/>
      <c r="D505" s="151" t="str">
        <f t="shared" si="7"/>
        <v>_Glob_MedDisc_NormDose_05##</v>
      </c>
      <c r="F505" s="151"/>
    </row>
    <row r="506" spans="1:6" x14ac:dyDescent="0.2">
      <c r="A506" s="151" t="s">
        <v>5800</v>
      </c>
      <c r="B506" s="151" t="str">
        <f>IF(ISBLANK(GlobBerMedDisc!$BG$7),"",GlobBerMedDisc!$BG$7)</f>
        <v/>
      </c>
      <c r="C506" s="151"/>
      <c r="D506" s="151" t="str">
        <f t="shared" si="7"/>
        <v>_Glob_MedDisc_NormDose_06##</v>
      </c>
      <c r="E506" s="151"/>
      <c r="F506" s="151"/>
    </row>
    <row r="507" spans="1:6" x14ac:dyDescent="0.2">
      <c r="A507" s="151" t="s">
        <v>5802</v>
      </c>
      <c r="B507" s="151" t="str">
        <f>IF(ISBLANK(GlobBerMedDisc!$BG$8),"",GlobBerMedDisc!$BG$8)</f>
        <v/>
      </c>
      <c r="C507" s="151"/>
      <c r="D507" s="151" t="str">
        <f t="shared" si="7"/>
        <v>_Glob_MedDisc_NormDose_07##</v>
      </c>
      <c r="E507" s="151"/>
      <c r="F507" s="151"/>
    </row>
    <row r="508" spans="1:6" x14ac:dyDescent="0.2">
      <c r="A508" s="151" t="s">
        <v>5804</v>
      </c>
      <c r="B508" s="151" t="str">
        <f>IF(ISBLANK(GlobBerMedDisc!$BG$9),"",GlobBerMedDisc!$BG$9)</f>
        <v/>
      </c>
      <c r="C508" s="151"/>
      <c r="D508" s="151" t="str">
        <f t="shared" si="7"/>
        <v>_Glob_MedDisc_NormDose_08##</v>
      </c>
      <c r="E508" s="151"/>
      <c r="F508" s="151"/>
    </row>
    <row r="509" spans="1:6" x14ac:dyDescent="0.2">
      <c r="A509" s="151" t="s">
        <v>5806</v>
      </c>
      <c r="B509" s="151" t="str">
        <f>IF(ISBLANK(GlobBerMedDisc!$BG$10),"",GlobBerMedDisc!$BG$10)</f>
        <v/>
      </c>
      <c r="C509" s="151"/>
      <c r="D509" s="151" t="str">
        <f t="shared" si="7"/>
        <v>_Glob_MedDisc_NormDose_09##</v>
      </c>
      <c r="E509" s="151"/>
      <c r="F509" s="151"/>
    </row>
    <row r="510" spans="1:6" x14ac:dyDescent="0.2">
      <c r="A510" s="151" t="s">
        <v>5808</v>
      </c>
      <c r="B510" s="151" t="str">
        <f>IF(ISBLANK(GlobBerMedDisc!$BG$11),"",GlobBerMedDisc!$BG$11)</f>
        <v/>
      </c>
      <c r="C510" s="151"/>
      <c r="D510" s="151" t="str">
        <f t="shared" si="7"/>
        <v>_Glob_MedDisc_NormDose_10##</v>
      </c>
      <c r="E510" s="151"/>
      <c r="F510" s="151"/>
    </row>
    <row r="511" spans="1:6" x14ac:dyDescent="0.2">
      <c r="A511" s="151" t="s">
        <v>5810</v>
      </c>
      <c r="B511" s="151" t="str">
        <f>IF(ISBLANK(GlobBerMedDisc!$BG$12),"",GlobBerMedDisc!$BG$12)</f>
        <v/>
      </c>
      <c r="C511" s="151"/>
      <c r="D511" s="151" t="str">
        <f t="shared" si="7"/>
        <v>_Glob_MedDisc_NormDose_11##</v>
      </c>
      <c r="E511" s="151"/>
      <c r="F511" s="151"/>
    </row>
    <row r="512" spans="1:6" x14ac:dyDescent="0.2">
      <c r="A512" s="151" t="s">
        <v>5812</v>
      </c>
      <c r="B512" s="151" t="str">
        <f>IF(ISBLANK(GlobBerMedDisc!$BG$13),"",GlobBerMedDisc!$BG$13)</f>
        <v/>
      </c>
      <c r="C512" s="151"/>
      <c r="D512" s="151" t="str">
        <f t="shared" si="7"/>
        <v>_Glob_MedDisc_NormDose_12##</v>
      </c>
      <c r="E512" s="151"/>
      <c r="F512" s="151"/>
    </row>
    <row r="513" spans="1:6" x14ac:dyDescent="0.2">
      <c r="A513" s="151" t="s">
        <v>5814</v>
      </c>
      <c r="B513" s="151" t="str">
        <f>IF(ISBLANK(GlobBerMedDisc!$BG$14),"",GlobBerMedDisc!$BG$14)</f>
        <v/>
      </c>
      <c r="C513" s="151"/>
      <c r="D513" s="151" t="str">
        <f t="shared" si="7"/>
        <v>_Glob_MedDisc_NormDose_13##</v>
      </c>
      <c r="E513" s="151"/>
      <c r="F513" s="151"/>
    </row>
    <row r="514" spans="1:6" x14ac:dyDescent="0.2">
      <c r="A514" s="151" t="s">
        <v>5816</v>
      </c>
      <c r="B514" s="151" t="str">
        <f>IF(ISBLANK(GlobBerMedDisc!$BG$15),"",GlobBerMedDisc!$BG$15)</f>
        <v/>
      </c>
      <c r="C514" s="151"/>
      <c r="D514" s="151" t="str">
        <f t="shared" si="7"/>
        <v>_Glob_MedDisc_NormDose_14##</v>
      </c>
      <c r="E514" s="151"/>
    </row>
    <row r="515" spans="1:6" x14ac:dyDescent="0.2">
      <c r="A515" s="151" t="s">
        <v>5818</v>
      </c>
      <c r="B515" t="str">
        <f>IF(ISBLANK(GlobBerMedDisc!$BG$16),"",GlobBerMedDisc!$BG$16)</f>
        <v/>
      </c>
      <c r="C515" s="151"/>
      <c r="D515" s="151" t="str">
        <f t="shared" ref="D515:D578" si="8">A515&amp;"##"&amp;B515</f>
        <v>_Glob_MedDisc_NormDose_15##</v>
      </c>
      <c r="E515" s="151"/>
    </row>
    <row r="516" spans="1:6" x14ac:dyDescent="0.2">
      <c r="A516" s="151" t="s">
        <v>5820</v>
      </c>
      <c r="B516" t="str">
        <f>IF(ISBLANK(GlobBerMedDisc!$BG$17),"",GlobBerMedDisc!$BG$17)</f>
        <v/>
      </c>
      <c r="C516" s="151"/>
      <c r="D516" s="151" t="str">
        <f t="shared" si="8"/>
        <v>_Glob_MedDisc_NormDose_16##</v>
      </c>
    </row>
    <row r="517" spans="1:6" x14ac:dyDescent="0.2">
      <c r="A517" s="151" t="s">
        <v>5822</v>
      </c>
      <c r="B517" t="str">
        <f>IF(ISBLANK(GlobBerMedDisc!$BG$18),"",GlobBerMedDisc!$BG$18)</f>
        <v/>
      </c>
      <c r="C517" s="151"/>
      <c r="D517" s="151" t="str">
        <f t="shared" si="8"/>
        <v>_Glob_MedDisc_NormDose_17##</v>
      </c>
      <c r="F517" s="151"/>
    </row>
    <row r="518" spans="1:6" x14ac:dyDescent="0.2">
      <c r="A518" s="151" t="s">
        <v>5824</v>
      </c>
      <c r="B518" t="str">
        <f>IF(ISBLANK(GlobBerMedDisc!$BG$19),"",GlobBerMedDisc!$BG$19)</f>
        <v/>
      </c>
      <c r="C518" s="151"/>
      <c r="D518" s="151" t="str">
        <f t="shared" si="8"/>
        <v>_Glob_MedDisc_NormDose_18##</v>
      </c>
      <c r="F518" s="151"/>
    </row>
    <row r="519" spans="1:6" x14ac:dyDescent="0.2">
      <c r="A519" s="151" t="s">
        <v>5826</v>
      </c>
      <c r="B519" t="str">
        <f>IF(ISBLANK(GlobBerMedDisc!$BG$20),"",GlobBerMedDisc!$BG$20)</f>
        <v/>
      </c>
      <c r="C519" s="151"/>
      <c r="D519" s="151" t="str">
        <f t="shared" si="8"/>
        <v>_Glob_MedDisc_NormDose_19##</v>
      </c>
      <c r="F519" s="151"/>
    </row>
    <row r="520" spans="1:6" x14ac:dyDescent="0.2">
      <c r="A520" s="151" t="s">
        <v>5828</v>
      </c>
      <c r="B520" t="str">
        <f>IF(ISBLANK(GlobBerMedDisc!$BG$21),"",GlobBerMedDisc!$BG$21)</f>
        <v/>
      </c>
      <c r="C520" s="151"/>
      <c r="D520" s="151" t="str">
        <f t="shared" si="8"/>
        <v>_Glob_MedDisc_NormDose_20##</v>
      </c>
      <c r="F520" s="151"/>
    </row>
    <row r="521" spans="1:6" x14ac:dyDescent="0.2">
      <c r="A521" s="151" t="s">
        <v>5830</v>
      </c>
      <c r="B521" t="str">
        <f>IF(ISBLANK(GlobBerMedDisc!$BG$22),"",GlobBerMedDisc!$BG$22)</f>
        <v/>
      </c>
      <c r="C521" s="151"/>
      <c r="D521" s="151" t="str">
        <f t="shared" si="8"/>
        <v>_Glob_MedDisc_NormDose_21##</v>
      </c>
      <c r="F521" s="151"/>
    </row>
    <row r="522" spans="1:6" x14ac:dyDescent="0.2">
      <c r="A522" s="151" t="s">
        <v>5832</v>
      </c>
      <c r="B522" t="str">
        <f>IF(ISBLANK(GlobBerMedDisc!$BG$23),"",GlobBerMedDisc!$BG$23)</f>
        <v/>
      </c>
      <c r="C522" s="151"/>
      <c r="D522" s="151" t="str">
        <f t="shared" si="8"/>
        <v>_Glob_MedDisc_NormDose_22##</v>
      </c>
      <c r="F522" s="151"/>
    </row>
    <row r="523" spans="1:6" x14ac:dyDescent="0.2">
      <c r="A523" s="151" t="s">
        <v>5834</v>
      </c>
      <c r="B523" t="str">
        <f>IF(ISBLANK(GlobBerMedDisc!$BG$24),"",GlobBerMedDisc!$BG$24)</f>
        <v/>
      </c>
      <c r="C523" s="151"/>
      <c r="D523" s="151" t="str">
        <f t="shared" si="8"/>
        <v>_Glob_MedDisc_NormDose_23##</v>
      </c>
      <c r="F523" s="151"/>
    </row>
    <row r="524" spans="1:6" x14ac:dyDescent="0.2">
      <c r="A524" s="151" t="s">
        <v>5836</v>
      </c>
      <c r="B524" t="str">
        <f>IF(ISBLANK(GlobBerMedDisc!$BG$25),"",GlobBerMedDisc!$BG$25)</f>
        <v/>
      </c>
      <c r="C524" s="151"/>
      <c r="D524" s="151" t="str">
        <f t="shared" si="8"/>
        <v>_Glob_MedDisc_NormDose_24##</v>
      </c>
      <c r="F524" s="151"/>
    </row>
    <row r="525" spans="1:6" x14ac:dyDescent="0.2">
      <c r="A525" s="151" t="s">
        <v>5838</v>
      </c>
      <c r="B525" t="str">
        <f>IF(ISBLANK(GlobBerMedDisc!$BG$26),"",GlobBerMedDisc!$BG$26)</f>
        <v/>
      </c>
      <c r="C525" s="151"/>
      <c r="D525" s="151" t="str">
        <f t="shared" si="8"/>
        <v>_Glob_MedDisc_NormDose_25##</v>
      </c>
      <c r="F525" s="151"/>
    </row>
    <row r="526" spans="1:6" x14ac:dyDescent="0.2">
      <c r="A526" s="151" t="s">
        <v>5840</v>
      </c>
      <c r="B526" t="str">
        <f>IF(ISBLANK(GlobBerMedDisc!$BG$27),"",GlobBerMedDisc!$BG$27)</f>
        <v/>
      </c>
      <c r="C526" s="151"/>
      <c r="D526" s="151" t="str">
        <f t="shared" si="8"/>
        <v>_Glob_MedDisc_NormDose_26##</v>
      </c>
      <c r="F526" s="151"/>
    </row>
    <row r="527" spans="1:6" x14ac:dyDescent="0.2">
      <c r="A527" s="151" t="s">
        <v>5842</v>
      </c>
      <c r="B527" t="str">
        <f>IF(ISBLANK(GlobBerMedDisc!$BG$28),"",GlobBerMedDisc!$BG$28)</f>
        <v/>
      </c>
      <c r="C527" s="151"/>
      <c r="D527" s="151" t="str">
        <f t="shared" si="8"/>
        <v>_Glob_MedDisc_NormDose_27##</v>
      </c>
      <c r="F527" s="151"/>
    </row>
    <row r="528" spans="1:6" x14ac:dyDescent="0.2">
      <c r="A528" s="151" t="s">
        <v>5844</v>
      </c>
      <c r="B528" t="str">
        <f>IF(ISBLANK(GlobBerMedDisc!$BG$29),"",GlobBerMedDisc!$BG$29)</f>
        <v/>
      </c>
      <c r="C528" s="151"/>
      <c r="D528" s="151" t="str">
        <f t="shared" si="8"/>
        <v>_Glob_MedDisc_NormDose_28##</v>
      </c>
      <c r="F528" s="151"/>
    </row>
    <row r="529" spans="1:6" x14ac:dyDescent="0.2">
      <c r="A529" s="151" t="s">
        <v>5846</v>
      </c>
      <c r="B529" t="str">
        <f>IF(ISBLANK(GlobBerMedDisc!$BG$30),"",GlobBerMedDisc!$BG$30)</f>
        <v/>
      </c>
      <c r="C529" s="151"/>
      <c r="D529" s="151" t="str">
        <f t="shared" si="8"/>
        <v>_Glob_MedDisc_NormDose_29##</v>
      </c>
      <c r="F529" s="151"/>
    </row>
    <row r="530" spans="1:6" x14ac:dyDescent="0.2">
      <c r="A530" s="151" t="s">
        <v>5848</v>
      </c>
      <c r="B530" t="str">
        <f>IF(ISBLANK(GlobBerMedDisc!$BG$31),"",GlobBerMedDisc!$BG$31)</f>
        <v/>
      </c>
      <c r="C530" s="151"/>
      <c r="D530" s="151" t="str">
        <f t="shared" si="8"/>
        <v>_Glob_MedDisc_NormDose_30##</v>
      </c>
      <c r="F530" s="151"/>
    </row>
    <row r="531" spans="1:6" x14ac:dyDescent="0.2">
      <c r="A531" s="151" t="s">
        <v>5504</v>
      </c>
      <c r="B531" t="str">
        <f>IF(ISBLANK(GlobBerMedDisc!$AT$2),"",GlobBerMedDisc!$AT$2)</f>
        <v/>
      </c>
      <c r="C531" s="44"/>
      <c r="D531" s="151" t="str">
        <f t="shared" si="8"/>
        <v>_Glob_MedDisc_Onder_01##</v>
      </c>
      <c r="F531" s="151"/>
    </row>
    <row r="532" spans="1:6" x14ac:dyDescent="0.2">
      <c r="A532" s="151" t="s">
        <v>5506</v>
      </c>
      <c r="B532" t="str">
        <f>IF(ISBLANK(GlobBerMedDisc!$AT$3),"",GlobBerMedDisc!$AT$3)</f>
        <v/>
      </c>
      <c r="C532" s="44"/>
      <c r="D532" s="151" t="str">
        <f t="shared" si="8"/>
        <v>_Glob_MedDisc_Onder_02##</v>
      </c>
      <c r="F532" s="151"/>
    </row>
    <row r="533" spans="1:6" x14ac:dyDescent="0.2">
      <c r="A533" s="151" t="s">
        <v>5508</v>
      </c>
      <c r="B533" t="str">
        <f>IF(ISBLANK(GlobBerMedDisc!$AT$4),"",GlobBerMedDisc!$AT$4)</f>
        <v/>
      </c>
      <c r="C533" s="44"/>
      <c r="D533" s="151" t="str">
        <f t="shared" si="8"/>
        <v>_Glob_MedDisc_Onder_03##</v>
      </c>
      <c r="E533" s="151"/>
      <c r="F533" s="151"/>
    </row>
    <row r="534" spans="1:6" x14ac:dyDescent="0.2">
      <c r="A534" s="151" t="s">
        <v>5510</v>
      </c>
      <c r="B534" t="str">
        <f>IF(ISBLANK(GlobBerMedDisc!$AT$5),"",GlobBerMedDisc!$AT$5)</f>
        <v/>
      </c>
      <c r="C534" s="44"/>
      <c r="D534" s="151" t="str">
        <f t="shared" si="8"/>
        <v>_Glob_MedDisc_Onder_04##</v>
      </c>
      <c r="E534" s="151"/>
      <c r="F534" s="151"/>
    </row>
    <row r="535" spans="1:6" x14ac:dyDescent="0.2">
      <c r="A535" s="151" t="s">
        <v>5512</v>
      </c>
      <c r="B535" t="str">
        <f>IF(ISBLANK(GlobBerMedDisc!$AT$6),"",GlobBerMedDisc!$AT$6)</f>
        <v/>
      </c>
      <c r="C535" s="44"/>
      <c r="D535" s="151" t="str">
        <f t="shared" si="8"/>
        <v>_Glob_MedDisc_Onder_05##</v>
      </c>
      <c r="E535" s="151"/>
      <c r="F535" s="151"/>
    </row>
    <row r="536" spans="1:6" x14ac:dyDescent="0.2">
      <c r="A536" s="151" t="s">
        <v>5514</v>
      </c>
      <c r="B536" t="str">
        <f>IF(ISBLANK(GlobBerMedDisc!$AT$7),"",GlobBerMedDisc!$AT$7)</f>
        <v/>
      </c>
      <c r="C536" s="44"/>
      <c r="D536" s="151" t="str">
        <f t="shared" si="8"/>
        <v>_Glob_MedDisc_Onder_06##</v>
      </c>
      <c r="E536" s="151"/>
      <c r="F536" s="151"/>
    </row>
    <row r="537" spans="1:6" x14ac:dyDescent="0.2">
      <c r="A537" s="151" t="s">
        <v>5516</v>
      </c>
      <c r="B537" t="str">
        <f>IF(ISBLANK(GlobBerMedDisc!$AT$8),"",GlobBerMedDisc!$AT$8)</f>
        <v/>
      </c>
      <c r="C537" s="44"/>
      <c r="D537" s="151" t="str">
        <f t="shared" si="8"/>
        <v>_Glob_MedDisc_Onder_07##</v>
      </c>
      <c r="E537" s="151"/>
      <c r="F537" s="151"/>
    </row>
    <row r="538" spans="1:6" x14ac:dyDescent="0.2">
      <c r="A538" s="151" t="s">
        <v>5518</v>
      </c>
      <c r="B538" t="str">
        <f>IF(ISBLANK(GlobBerMedDisc!$AT$9),"",GlobBerMedDisc!$AT$9)</f>
        <v/>
      </c>
      <c r="C538" s="44"/>
      <c r="D538" s="151" t="str">
        <f t="shared" si="8"/>
        <v>_Glob_MedDisc_Onder_08##</v>
      </c>
      <c r="E538" s="151"/>
      <c r="F538" s="151"/>
    </row>
    <row r="539" spans="1:6" x14ac:dyDescent="0.2">
      <c r="A539" s="151" t="s">
        <v>5520</v>
      </c>
      <c r="B539" t="str">
        <f>IF(ISBLANK(GlobBerMedDisc!$AT$10),"",GlobBerMedDisc!$AT$10)</f>
        <v/>
      </c>
      <c r="C539" s="44"/>
      <c r="D539" s="151" t="str">
        <f t="shared" si="8"/>
        <v>_Glob_MedDisc_Onder_09##</v>
      </c>
      <c r="E539" s="151"/>
      <c r="F539" s="151"/>
    </row>
    <row r="540" spans="1:6" x14ac:dyDescent="0.2">
      <c r="A540" s="151" t="s">
        <v>5522</v>
      </c>
      <c r="B540" t="str">
        <f>IF(ISBLANK(GlobBerMedDisc!$AT$11),"",GlobBerMedDisc!$AT$11)</f>
        <v/>
      </c>
      <c r="C540" s="44"/>
      <c r="D540" s="151" t="str">
        <f t="shared" si="8"/>
        <v>_Glob_MedDisc_Onder_10##</v>
      </c>
      <c r="E540" s="151"/>
      <c r="F540" s="151"/>
    </row>
    <row r="541" spans="1:6" x14ac:dyDescent="0.2">
      <c r="A541" s="151" t="s">
        <v>5524</v>
      </c>
      <c r="B541" t="str">
        <f>IF(ISBLANK(GlobBerMedDisc!$AT$12),"",GlobBerMedDisc!$AT$12)</f>
        <v/>
      </c>
      <c r="C541" s="44"/>
      <c r="D541" s="151" t="str">
        <f t="shared" si="8"/>
        <v>_Glob_MedDisc_Onder_11##</v>
      </c>
      <c r="E541" s="151"/>
      <c r="F541" s="151"/>
    </row>
    <row r="542" spans="1:6" x14ac:dyDescent="0.2">
      <c r="A542" s="151" t="s">
        <v>5526</v>
      </c>
      <c r="B542" t="str">
        <f>IF(ISBLANK(GlobBerMedDisc!$AT$13),"",GlobBerMedDisc!$AT$13)</f>
        <v/>
      </c>
      <c r="C542" s="44"/>
      <c r="D542" s="151" t="str">
        <f t="shared" si="8"/>
        <v>_Glob_MedDisc_Onder_12##</v>
      </c>
      <c r="E542" s="151"/>
      <c r="F542" s="151"/>
    </row>
    <row r="543" spans="1:6" s="151" customFormat="1" x14ac:dyDescent="0.2">
      <c r="A543" s="151" t="s">
        <v>5528</v>
      </c>
      <c r="B543" t="str">
        <f>IF(ISBLANK(GlobBerMedDisc!$AT$14),"",GlobBerMedDisc!$AT$14)</f>
        <v/>
      </c>
      <c r="C543" s="44"/>
      <c r="D543" s="151" t="str">
        <f t="shared" si="8"/>
        <v>_Glob_MedDisc_Onder_13##</v>
      </c>
    </row>
    <row r="544" spans="1:6" x14ac:dyDescent="0.2">
      <c r="A544" s="151" t="s">
        <v>5530</v>
      </c>
      <c r="B544" t="str">
        <f>IF(ISBLANK(GlobBerMedDisc!$AT$15),"",GlobBerMedDisc!$AT$15)</f>
        <v/>
      </c>
      <c r="C544" s="44"/>
      <c r="D544" s="151" t="str">
        <f t="shared" si="8"/>
        <v>_Glob_MedDisc_Onder_14##</v>
      </c>
      <c r="F544" s="151"/>
    </row>
    <row r="545" spans="1:6" x14ac:dyDescent="0.2">
      <c r="A545" s="151" t="s">
        <v>5532</v>
      </c>
      <c r="B545" t="str">
        <f>IF(ISBLANK(GlobBerMedDisc!$AT$16),"",GlobBerMedDisc!$AT$16)</f>
        <v/>
      </c>
      <c r="C545" s="44"/>
      <c r="D545" s="151" t="str">
        <f t="shared" si="8"/>
        <v>_Glob_MedDisc_Onder_15##</v>
      </c>
      <c r="F545" s="151"/>
    </row>
    <row r="546" spans="1:6" x14ac:dyDescent="0.2">
      <c r="A546" s="151" t="s">
        <v>5534</v>
      </c>
      <c r="B546" t="str">
        <f>IF(ISBLANK(GlobBerMedDisc!$AT$17),"",GlobBerMedDisc!$AT$17)</f>
        <v/>
      </c>
      <c r="C546" s="44"/>
      <c r="D546" s="151" t="str">
        <f t="shared" si="8"/>
        <v>_Glob_MedDisc_Onder_16##</v>
      </c>
      <c r="F546" s="151"/>
    </row>
    <row r="547" spans="1:6" x14ac:dyDescent="0.2">
      <c r="A547" s="151" t="s">
        <v>5536</v>
      </c>
      <c r="B547" t="str">
        <f>IF(ISBLANK(GlobBerMedDisc!$AT$18),"",GlobBerMedDisc!$AT$18)</f>
        <v/>
      </c>
      <c r="C547" s="44"/>
      <c r="D547" s="151" t="str">
        <f t="shared" si="8"/>
        <v>_Glob_MedDisc_Onder_17##</v>
      </c>
      <c r="E547" s="151"/>
      <c r="F547" s="151"/>
    </row>
    <row r="548" spans="1:6" x14ac:dyDescent="0.2">
      <c r="A548" s="151" t="s">
        <v>5538</v>
      </c>
      <c r="B548" t="str">
        <f>IF(ISBLANK(GlobBerMedDisc!$AT$19),"",GlobBerMedDisc!$AT$19)</f>
        <v/>
      </c>
      <c r="C548" s="44"/>
      <c r="D548" s="151" t="str">
        <f t="shared" si="8"/>
        <v>_Glob_MedDisc_Onder_18##</v>
      </c>
      <c r="E548" s="151"/>
      <c r="F548" s="151"/>
    </row>
    <row r="549" spans="1:6" x14ac:dyDescent="0.2">
      <c r="A549" s="151" t="s">
        <v>5540</v>
      </c>
      <c r="B549" t="str">
        <f>IF(ISBLANK(GlobBerMedDisc!$AT$20),"",GlobBerMedDisc!$AT$20)</f>
        <v/>
      </c>
      <c r="C549" s="44"/>
      <c r="D549" s="151" t="str">
        <f t="shared" si="8"/>
        <v>_Glob_MedDisc_Onder_19##</v>
      </c>
      <c r="E549" s="151"/>
      <c r="F549" s="151"/>
    </row>
    <row r="550" spans="1:6" x14ac:dyDescent="0.2">
      <c r="A550" s="151" t="s">
        <v>5542</v>
      </c>
      <c r="B550" s="151" t="str">
        <f>IF(ISBLANK(GlobBerMedDisc!$AT$21),"",GlobBerMedDisc!$AT$21)</f>
        <v/>
      </c>
      <c r="C550" s="44"/>
      <c r="D550" s="151" t="str">
        <f t="shared" si="8"/>
        <v>_Glob_MedDisc_Onder_20##</v>
      </c>
      <c r="E550" s="151"/>
      <c r="F550" s="151"/>
    </row>
    <row r="551" spans="1:6" x14ac:dyDescent="0.2">
      <c r="A551" s="151" t="s">
        <v>5544</v>
      </c>
      <c r="B551" s="151" t="str">
        <f>IF(ISBLANK(GlobBerMedDisc!$AT$22),"",GlobBerMedDisc!$AT$22)</f>
        <v/>
      </c>
      <c r="C551" s="44"/>
      <c r="D551" s="151" t="str">
        <f t="shared" si="8"/>
        <v>_Glob_MedDisc_Onder_21##</v>
      </c>
      <c r="E551" s="151"/>
      <c r="F551" s="151"/>
    </row>
    <row r="552" spans="1:6" x14ac:dyDescent="0.2">
      <c r="A552" s="151" t="s">
        <v>5546</v>
      </c>
      <c r="B552" s="151" t="str">
        <f>IF(ISBLANK(GlobBerMedDisc!$AT$23),"",GlobBerMedDisc!$AT$23)</f>
        <v/>
      </c>
      <c r="C552" s="44"/>
      <c r="D552" s="151" t="str">
        <f t="shared" si="8"/>
        <v>_Glob_MedDisc_Onder_22##</v>
      </c>
      <c r="E552" s="151"/>
      <c r="F552" s="151"/>
    </row>
    <row r="553" spans="1:6" x14ac:dyDescent="0.2">
      <c r="A553" s="151" t="s">
        <v>5548</v>
      </c>
      <c r="B553" s="151" t="str">
        <f>IF(ISBLANK(GlobBerMedDisc!$AT$24),"",GlobBerMedDisc!$AT$24)</f>
        <v/>
      </c>
      <c r="C553" s="44"/>
      <c r="D553" s="151" t="str">
        <f t="shared" si="8"/>
        <v>_Glob_MedDisc_Onder_23##</v>
      </c>
      <c r="E553" s="151"/>
      <c r="F553" s="151"/>
    </row>
    <row r="554" spans="1:6" x14ac:dyDescent="0.2">
      <c r="A554" s="151" t="s">
        <v>5550</v>
      </c>
      <c r="B554" s="151" t="str">
        <f>IF(ISBLANK(GlobBerMedDisc!$AT$25),"",GlobBerMedDisc!$AT$25)</f>
        <v/>
      </c>
      <c r="C554" s="44"/>
      <c r="D554" s="151" t="str">
        <f t="shared" si="8"/>
        <v>_Glob_MedDisc_Onder_24##</v>
      </c>
      <c r="E554" s="151"/>
      <c r="F554" s="151"/>
    </row>
    <row r="555" spans="1:6" x14ac:dyDescent="0.2">
      <c r="A555" s="151" t="s">
        <v>5552</v>
      </c>
      <c r="B555" s="151" t="str">
        <f>IF(ISBLANK(GlobBerMedDisc!$AT$26),"",GlobBerMedDisc!$AT$26)</f>
        <v/>
      </c>
      <c r="C555" s="44"/>
      <c r="D555" s="151" t="str">
        <f t="shared" si="8"/>
        <v>_Glob_MedDisc_Onder_25##</v>
      </c>
      <c r="E555" s="151"/>
      <c r="F555" s="151"/>
    </row>
    <row r="556" spans="1:6" x14ac:dyDescent="0.2">
      <c r="A556" s="151" t="s">
        <v>5554</v>
      </c>
      <c r="B556" s="151" t="str">
        <f>IF(ISBLANK(GlobBerMedDisc!$AT$27),"",GlobBerMedDisc!$AT$27)</f>
        <v/>
      </c>
      <c r="C556" s="44"/>
      <c r="D556" s="151" t="str">
        <f t="shared" si="8"/>
        <v>_Glob_MedDisc_Onder_26##</v>
      </c>
      <c r="E556" s="151"/>
      <c r="F556" s="151"/>
    </row>
    <row r="557" spans="1:6" x14ac:dyDescent="0.2">
      <c r="A557" s="151" t="s">
        <v>5556</v>
      </c>
      <c r="B557" s="151" t="str">
        <f>IF(ISBLANK(GlobBerMedDisc!$AT$28),"",GlobBerMedDisc!$AT$28)</f>
        <v/>
      </c>
      <c r="C557" s="44"/>
      <c r="D557" s="151" t="str">
        <f t="shared" si="8"/>
        <v>_Glob_MedDisc_Onder_27##</v>
      </c>
      <c r="E557" s="151"/>
      <c r="F557" s="151"/>
    </row>
    <row r="558" spans="1:6" x14ac:dyDescent="0.2">
      <c r="A558" s="151" t="s">
        <v>5558</v>
      </c>
      <c r="B558" s="151" t="str">
        <f>IF(ISBLANK(GlobBerMedDisc!$AT$29),"",GlobBerMedDisc!$AT$29)</f>
        <v/>
      </c>
      <c r="C558" s="44"/>
      <c r="D558" s="151" t="str">
        <f t="shared" si="8"/>
        <v>_Glob_MedDisc_Onder_28##</v>
      </c>
      <c r="E558" s="151"/>
      <c r="F558" s="151"/>
    </row>
    <row r="559" spans="1:6" x14ac:dyDescent="0.2">
      <c r="A559" s="151" t="s">
        <v>5560</v>
      </c>
      <c r="B559" s="151" t="str">
        <f>IF(ISBLANK(GlobBerMedDisc!$AT$30),"",GlobBerMedDisc!$AT$30)</f>
        <v/>
      </c>
      <c r="C559" s="44"/>
      <c r="D559" s="151" t="str">
        <f t="shared" si="8"/>
        <v>_Glob_MedDisc_Onder_29##</v>
      </c>
      <c r="E559" s="151"/>
      <c r="F559" s="151"/>
    </row>
    <row r="560" spans="1:6" x14ac:dyDescent="0.2">
      <c r="A560" s="151" t="s">
        <v>5562</v>
      </c>
      <c r="B560" t="str">
        <f>IF(ISBLANK(GlobBerMedDisc!$AT$31),"",GlobBerMedDisc!$AT$31)</f>
        <v/>
      </c>
      <c r="C560" s="44"/>
      <c r="D560" s="151" t="str">
        <f t="shared" si="8"/>
        <v>_Glob_MedDisc_Onder_30##</v>
      </c>
      <c r="E560" s="151"/>
      <c r="F560" s="151"/>
    </row>
    <row r="561" spans="1:6" x14ac:dyDescent="0.2">
      <c r="A561" s="151" t="s">
        <v>1968</v>
      </c>
      <c r="B561" s="151">
        <f>IF(ISBLANK(GlobBerMedDisc!$P$2),"",GlobBerMedDisc!$P$2)</f>
        <v>1</v>
      </c>
      <c r="C561" s="7">
        <v>1</v>
      </c>
      <c r="D561" s="151" t="str">
        <f t="shared" si="8"/>
        <v>_Glob_MedDisc_OplKeuze_01##1</v>
      </c>
      <c r="E561" s="151"/>
      <c r="F561" s="151"/>
    </row>
    <row r="562" spans="1:6" x14ac:dyDescent="0.2">
      <c r="A562" s="151" t="s">
        <v>1969</v>
      </c>
      <c r="B562" s="151">
        <f>IF(ISBLANK(GlobBerMedDisc!$P$3),"",GlobBerMedDisc!$P$3)</f>
        <v>1</v>
      </c>
      <c r="C562" s="7">
        <v>1</v>
      </c>
      <c r="D562" s="151" t="str">
        <f t="shared" si="8"/>
        <v>_Glob_MedDisc_OplKeuze_02##1</v>
      </c>
      <c r="E562" s="151"/>
      <c r="F562" s="151"/>
    </row>
    <row r="563" spans="1:6" x14ac:dyDescent="0.2">
      <c r="A563" s="151" t="s">
        <v>1970</v>
      </c>
      <c r="B563" s="151">
        <f>IF(ISBLANK(GlobBerMedDisc!$P$4),"",GlobBerMedDisc!$P$4)</f>
        <v>1</v>
      </c>
      <c r="C563" s="7">
        <v>1</v>
      </c>
      <c r="D563" s="151" t="str">
        <f t="shared" si="8"/>
        <v>_Glob_MedDisc_OplKeuze_03##1</v>
      </c>
      <c r="E563" s="151"/>
      <c r="F563" s="151"/>
    </row>
    <row r="564" spans="1:6" x14ac:dyDescent="0.2">
      <c r="A564" s="151" t="s">
        <v>1971</v>
      </c>
      <c r="B564" s="151">
        <f>IF(ISBLANK(GlobBerMedDisc!$P$5),"",GlobBerMedDisc!$P$5)</f>
        <v>1</v>
      </c>
      <c r="C564" s="7">
        <v>1</v>
      </c>
      <c r="D564" s="151" t="str">
        <f t="shared" si="8"/>
        <v>_Glob_MedDisc_OplKeuze_04##1</v>
      </c>
      <c r="E564" s="151"/>
      <c r="F564" s="151"/>
    </row>
    <row r="565" spans="1:6" x14ac:dyDescent="0.2">
      <c r="A565" s="151" t="s">
        <v>1972</v>
      </c>
      <c r="B565" s="151">
        <f>IF(ISBLANK(GlobBerMedDisc!$P$6),"",GlobBerMedDisc!$P$6)</f>
        <v>1</v>
      </c>
      <c r="C565" s="7">
        <v>1</v>
      </c>
      <c r="D565" s="151" t="str">
        <f t="shared" si="8"/>
        <v>_Glob_MedDisc_OplKeuze_05##1</v>
      </c>
      <c r="E565" s="151"/>
      <c r="F565" s="151"/>
    </row>
    <row r="566" spans="1:6" x14ac:dyDescent="0.2">
      <c r="A566" s="151" t="s">
        <v>1973</v>
      </c>
      <c r="B566" s="151">
        <f>IF(ISBLANK(GlobBerMedDisc!$P$7),"",GlobBerMedDisc!$P$7)</f>
        <v>1</v>
      </c>
      <c r="C566" s="7">
        <v>1</v>
      </c>
      <c r="D566" s="151" t="str">
        <f t="shared" si="8"/>
        <v>_Glob_MedDisc_OplKeuze_06##1</v>
      </c>
      <c r="E566" s="151"/>
      <c r="F566" s="151"/>
    </row>
    <row r="567" spans="1:6" x14ac:dyDescent="0.2">
      <c r="A567" s="151" t="s">
        <v>1974</v>
      </c>
      <c r="B567" s="151">
        <f>IF(ISBLANK(GlobBerMedDisc!$P$8),"",GlobBerMedDisc!$P$8)</f>
        <v>1</v>
      </c>
      <c r="C567" s="7">
        <v>1</v>
      </c>
      <c r="D567" s="151" t="str">
        <f t="shared" si="8"/>
        <v>_Glob_MedDisc_OplKeuze_07##1</v>
      </c>
      <c r="E567" s="151"/>
      <c r="F567" s="151"/>
    </row>
    <row r="568" spans="1:6" x14ac:dyDescent="0.2">
      <c r="A568" s="151" t="s">
        <v>1975</v>
      </c>
      <c r="B568" s="151">
        <f>IF(ISBLANK(GlobBerMedDisc!$P$9),"",GlobBerMedDisc!$P$9)</f>
        <v>1</v>
      </c>
      <c r="C568" s="7">
        <v>1</v>
      </c>
      <c r="D568" s="151" t="str">
        <f t="shared" si="8"/>
        <v>_Glob_MedDisc_OplKeuze_08##1</v>
      </c>
      <c r="E568" s="151"/>
      <c r="F568" s="151"/>
    </row>
    <row r="569" spans="1:6" x14ac:dyDescent="0.2">
      <c r="A569" s="151" t="s">
        <v>1976</v>
      </c>
      <c r="B569" s="151">
        <f>IF(ISBLANK(GlobBerMedDisc!$P$10),"",GlobBerMedDisc!$P$10)</f>
        <v>1</v>
      </c>
      <c r="C569" s="7">
        <v>1</v>
      </c>
      <c r="D569" s="151" t="str">
        <f t="shared" si="8"/>
        <v>_Glob_MedDisc_OplKeuze_09##1</v>
      </c>
      <c r="E569" s="151"/>
      <c r="F569" s="151"/>
    </row>
    <row r="570" spans="1:6" x14ac:dyDescent="0.2">
      <c r="A570" s="151" t="s">
        <v>1977</v>
      </c>
      <c r="B570" s="151">
        <f>IF(ISBLANK(GlobBerMedDisc!$P$11),"",GlobBerMedDisc!$P$11)</f>
        <v>1</v>
      </c>
      <c r="C570" s="7">
        <v>1</v>
      </c>
      <c r="D570" s="151" t="str">
        <f t="shared" si="8"/>
        <v>_Glob_MedDisc_OplKeuze_10##1</v>
      </c>
      <c r="E570" s="151"/>
      <c r="F570" s="151"/>
    </row>
    <row r="571" spans="1:6" x14ac:dyDescent="0.2">
      <c r="A571" s="151" t="s">
        <v>1978</v>
      </c>
      <c r="B571" s="151">
        <f>IF(ISBLANK(GlobBerMedDisc!$P$12),"",GlobBerMedDisc!$P$12)</f>
        <v>1</v>
      </c>
      <c r="C571" s="7">
        <v>1</v>
      </c>
      <c r="D571" s="151" t="str">
        <f t="shared" si="8"/>
        <v>_Glob_MedDisc_OplKeuze_11##1</v>
      </c>
      <c r="E571" s="151"/>
      <c r="F571" s="151"/>
    </row>
    <row r="572" spans="1:6" x14ac:dyDescent="0.2">
      <c r="A572" s="151" t="s">
        <v>1979</v>
      </c>
      <c r="B572" s="151">
        <f>IF(ISBLANK(GlobBerMedDisc!$P$13),"",GlobBerMedDisc!$P$13)</f>
        <v>1</v>
      </c>
      <c r="C572" s="7">
        <v>1</v>
      </c>
      <c r="D572" s="151" t="str">
        <f t="shared" si="8"/>
        <v>_Glob_MedDisc_OplKeuze_12##1</v>
      </c>
      <c r="E572" s="151"/>
      <c r="F572" s="151"/>
    </row>
    <row r="573" spans="1:6" x14ac:dyDescent="0.2">
      <c r="A573" s="151" t="s">
        <v>1980</v>
      </c>
      <c r="B573" s="151">
        <f>IF(ISBLANK(GlobBerMedDisc!$P$14),"",GlobBerMedDisc!$P$14)</f>
        <v>1</v>
      </c>
      <c r="C573" s="7">
        <v>1</v>
      </c>
      <c r="D573" s="151" t="str">
        <f t="shared" si="8"/>
        <v>_Glob_MedDisc_OplKeuze_13##1</v>
      </c>
      <c r="E573" s="151"/>
      <c r="F573" s="151"/>
    </row>
    <row r="574" spans="1:6" x14ac:dyDescent="0.2">
      <c r="A574" s="151" t="s">
        <v>1981</v>
      </c>
      <c r="B574" s="151">
        <f>IF(ISBLANK(GlobBerMedDisc!$P$15),"",GlobBerMedDisc!$P$15)</f>
        <v>1</v>
      </c>
      <c r="C574" s="7">
        <v>1</v>
      </c>
      <c r="D574" s="151" t="str">
        <f t="shared" si="8"/>
        <v>_Glob_MedDisc_OplKeuze_14##1</v>
      </c>
      <c r="E574" s="151"/>
      <c r="F574" s="151"/>
    </row>
    <row r="575" spans="1:6" x14ac:dyDescent="0.2">
      <c r="A575" s="151" t="s">
        <v>1982</v>
      </c>
      <c r="B575" s="151">
        <f>IF(ISBLANK(GlobBerMedDisc!$P$16),"",GlobBerMedDisc!$P$16)</f>
        <v>1</v>
      </c>
      <c r="C575" s="7">
        <v>1</v>
      </c>
      <c r="D575" s="151" t="str">
        <f t="shared" si="8"/>
        <v>_Glob_MedDisc_OplKeuze_15##1</v>
      </c>
      <c r="E575" s="151"/>
      <c r="F575" s="151"/>
    </row>
    <row r="576" spans="1:6" x14ac:dyDescent="0.2">
      <c r="A576" s="151" t="s">
        <v>1983</v>
      </c>
      <c r="B576" s="151">
        <f>IF(ISBLANK(GlobBerMedDisc!$P$17),"",GlobBerMedDisc!$P$17)</f>
        <v>1</v>
      </c>
      <c r="C576" s="7">
        <v>1</v>
      </c>
      <c r="D576" s="151" t="str">
        <f t="shared" si="8"/>
        <v>_Glob_MedDisc_OplKeuze_16##1</v>
      </c>
      <c r="E576" s="151"/>
      <c r="F576" s="151"/>
    </row>
    <row r="577" spans="1:5" x14ac:dyDescent="0.2">
      <c r="A577" s="151" t="s">
        <v>1984</v>
      </c>
      <c r="B577" s="151">
        <f>IF(ISBLANK(GlobBerMedDisc!$P$18),"",GlobBerMedDisc!$P$18)</f>
        <v>1</v>
      </c>
      <c r="C577" s="7">
        <v>1</v>
      </c>
      <c r="D577" s="151" t="str">
        <f t="shared" si="8"/>
        <v>_Glob_MedDisc_OplKeuze_17##1</v>
      </c>
      <c r="E577" s="151"/>
    </row>
    <row r="578" spans="1:5" x14ac:dyDescent="0.2">
      <c r="A578" s="151" t="s">
        <v>1985</v>
      </c>
      <c r="B578" s="151">
        <f>IF(ISBLANK(GlobBerMedDisc!$P$19),"",GlobBerMedDisc!$P$19)</f>
        <v>1</v>
      </c>
      <c r="C578" s="7">
        <v>1</v>
      </c>
      <c r="D578" s="151" t="str">
        <f t="shared" si="8"/>
        <v>_Glob_MedDisc_OplKeuze_18##1</v>
      </c>
      <c r="E578" s="151"/>
    </row>
    <row r="579" spans="1:5" x14ac:dyDescent="0.2">
      <c r="A579" s="151" t="s">
        <v>1986</v>
      </c>
      <c r="B579" s="151">
        <f>IF(ISBLANK(GlobBerMedDisc!$P$20),"",GlobBerMedDisc!$P$20)</f>
        <v>1</v>
      </c>
      <c r="C579" s="7">
        <v>1</v>
      </c>
      <c r="D579" s="151" t="str">
        <f t="shared" ref="D579:D642" si="9">A579&amp;"##"&amp;B579</f>
        <v>_Glob_MedDisc_OplKeuze_19##1</v>
      </c>
      <c r="E579" s="151"/>
    </row>
    <row r="580" spans="1:5" x14ac:dyDescent="0.2">
      <c r="A580" s="151" t="s">
        <v>1987</v>
      </c>
      <c r="B580" s="151">
        <f>IF(ISBLANK(GlobBerMedDisc!$P$21),"",GlobBerMedDisc!$P$21)</f>
        <v>1</v>
      </c>
      <c r="C580" s="7">
        <v>1</v>
      </c>
      <c r="D580" s="151" t="str">
        <f t="shared" si="9"/>
        <v>_Glob_MedDisc_OplKeuze_20##1</v>
      </c>
      <c r="E580" s="151"/>
    </row>
    <row r="581" spans="1:5" x14ac:dyDescent="0.2">
      <c r="A581" s="151" t="s">
        <v>1988</v>
      </c>
      <c r="B581" s="151">
        <f>IF(ISBLANK(GlobBerMedDisc!$P$22),"",GlobBerMedDisc!$P$22)</f>
        <v>1</v>
      </c>
      <c r="C581" s="7">
        <v>1</v>
      </c>
      <c r="D581" s="151" t="str">
        <f t="shared" si="9"/>
        <v>_Glob_MedDisc_OplKeuze_21##1</v>
      </c>
      <c r="E581" s="151"/>
    </row>
    <row r="582" spans="1:5" x14ac:dyDescent="0.2">
      <c r="A582" s="151" t="s">
        <v>1989</v>
      </c>
      <c r="B582" s="151">
        <f>IF(ISBLANK(GlobBerMedDisc!$P$23),"",GlobBerMedDisc!$P$23)</f>
        <v>1</v>
      </c>
      <c r="C582" s="7">
        <v>1</v>
      </c>
      <c r="D582" s="151" t="str">
        <f t="shared" si="9"/>
        <v>_Glob_MedDisc_OplKeuze_22##1</v>
      </c>
      <c r="E582" s="151"/>
    </row>
    <row r="583" spans="1:5" x14ac:dyDescent="0.2">
      <c r="A583" s="151" t="s">
        <v>1990</v>
      </c>
      <c r="B583" s="151">
        <f>IF(ISBLANK(GlobBerMedDisc!$P$24),"",GlobBerMedDisc!$P$24)</f>
        <v>1</v>
      </c>
      <c r="C583" s="7">
        <v>1</v>
      </c>
      <c r="D583" s="151" t="str">
        <f t="shared" si="9"/>
        <v>_Glob_MedDisc_OplKeuze_23##1</v>
      </c>
      <c r="E583" s="151"/>
    </row>
    <row r="584" spans="1:5" x14ac:dyDescent="0.2">
      <c r="A584" s="151" t="s">
        <v>1991</v>
      </c>
      <c r="B584" s="151">
        <f>IF(ISBLANK(GlobBerMedDisc!$P$25),"",GlobBerMedDisc!$P$25)</f>
        <v>1</v>
      </c>
      <c r="C584" s="7">
        <v>1</v>
      </c>
      <c r="D584" s="151" t="str">
        <f t="shared" si="9"/>
        <v>_Glob_MedDisc_OplKeuze_24##1</v>
      </c>
      <c r="E584" s="151"/>
    </row>
    <row r="585" spans="1:5" x14ac:dyDescent="0.2">
      <c r="A585" s="151" t="s">
        <v>1992</v>
      </c>
      <c r="B585" s="151">
        <f>IF(ISBLANK(GlobBerMedDisc!$P$26),"",GlobBerMedDisc!$P$26)</f>
        <v>1</v>
      </c>
      <c r="C585" s="7">
        <v>1</v>
      </c>
      <c r="D585" s="151" t="str">
        <f t="shared" si="9"/>
        <v>_Glob_MedDisc_OplKeuze_25##1</v>
      </c>
      <c r="E585" s="151"/>
    </row>
    <row r="586" spans="1:5" x14ac:dyDescent="0.2">
      <c r="A586" s="151" t="s">
        <v>1993</v>
      </c>
      <c r="B586" s="151">
        <f>IF(ISBLANK(GlobBerMedDisc!$P$27),"",GlobBerMedDisc!$P$27)</f>
        <v>1</v>
      </c>
      <c r="C586" s="7">
        <v>1</v>
      </c>
      <c r="D586" s="151" t="str">
        <f t="shared" si="9"/>
        <v>_Glob_MedDisc_OplKeuze_26##1</v>
      </c>
      <c r="E586" s="151"/>
    </row>
    <row r="587" spans="1:5" x14ac:dyDescent="0.2">
      <c r="A587" s="151" t="s">
        <v>1994</v>
      </c>
      <c r="B587" s="151">
        <f>IF(ISBLANK(GlobBerMedDisc!$P$28),"",GlobBerMedDisc!$P$28)</f>
        <v>1</v>
      </c>
      <c r="C587" s="7">
        <v>1</v>
      </c>
      <c r="D587" s="151" t="str">
        <f t="shared" si="9"/>
        <v>_Glob_MedDisc_OplKeuze_27##1</v>
      </c>
      <c r="E587" s="151"/>
    </row>
    <row r="588" spans="1:5" x14ac:dyDescent="0.2">
      <c r="A588" s="151" t="s">
        <v>1995</v>
      </c>
      <c r="B588" s="151">
        <f>IF(ISBLANK(GlobBerMedDisc!$P$29),"",GlobBerMedDisc!$P$29)</f>
        <v>1</v>
      </c>
      <c r="C588" s="7">
        <v>1</v>
      </c>
      <c r="D588" s="151" t="str">
        <f t="shared" si="9"/>
        <v>_Glob_MedDisc_OplKeuze_28##1</v>
      </c>
      <c r="E588" s="151"/>
    </row>
    <row r="589" spans="1:5" x14ac:dyDescent="0.2">
      <c r="A589" s="151" t="s">
        <v>1996</v>
      </c>
      <c r="B589" s="151">
        <f>IF(ISBLANK(GlobBerMedDisc!$P$30),"",GlobBerMedDisc!$P$30)</f>
        <v>1</v>
      </c>
      <c r="C589" s="7">
        <v>1</v>
      </c>
      <c r="D589" s="151" t="str">
        <f t="shared" si="9"/>
        <v>_Glob_MedDisc_OplKeuze_29##1</v>
      </c>
      <c r="E589" s="151"/>
    </row>
    <row r="590" spans="1:5" x14ac:dyDescent="0.2">
      <c r="A590" s="151" t="s">
        <v>1997</v>
      </c>
      <c r="B590" s="151">
        <f>IF(ISBLANK(GlobBerMedDisc!$P$31),"",GlobBerMedDisc!$P$31)</f>
        <v>1</v>
      </c>
      <c r="C590" s="7">
        <v>1</v>
      </c>
      <c r="D590" s="151" t="str">
        <f t="shared" si="9"/>
        <v>_Glob_MedDisc_OplKeuze_30##1</v>
      </c>
      <c r="E590" s="151"/>
    </row>
    <row r="591" spans="1:5" x14ac:dyDescent="0.2">
      <c r="A591" s="151" t="s">
        <v>5564</v>
      </c>
      <c r="B591" s="151" t="str">
        <f>IF(ISBLANK(GlobBerMedDisc!$AY$2),"",GlobBerMedDisc!$AY$2)</f>
        <v/>
      </c>
      <c r="C591" s="7"/>
      <c r="D591" s="151" t="str">
        <f t="shared" si="9"/>
        <v>_Glob_MedDisc_OplVlst_01##</v>
      </c>
      <c r="E591" s="151"/>
    </row>
    <row r="592" spans="1:5" x14ac:dyDescent="0.2">
      <c r="A592" s="151" t="s">
        <v>5566</v>
      </c>
      <c r="B592" s="151" t="str">
        <f>IF(ISBLANK(GlobBerMedDisc!$AY$3),"",GlobBerMedDisc!$AY$3)</f>
        <v/>
      </c>
      <c r="C592" s="7"/>
      <c r="D592" s="151" t="str">
        <f t="shared" si="9"/>
        <v>_Glob_MedDisc_OplVlst_02##</v>
      </c>
      <c r="E592" s="151"/>
    </row>
    <row r="593" spans="1:6" x14ac:dyDescent="0.2">
      <c r="A593" s="151" t="s">
        <v>5568</v>
      </c>
      <c r="B593" s="151" t="str">
        <f>IF(ISBLANK(GlobBerMedDisc!$AY$4),"",GlobBerMedDisc!$AY$4)</f>
        <v/>
      </c>
      <c r="C593" s="7"/>
      <c r="D593" s="151" t="str">
        <f t="shared" si="9"/>
        <v>_Glob_MedDisc_OplVlst_03##</v>
      </c>
      <c r="E593" s="151"/>
    </row>
    <row r="594" spans="1:6" x14ac:dyDescent="0.2">
      <c r="A594" s="151" t="s">
        <v>5570</v>
      </c>
      <c r="B594" s="151" t="str">
        <f>IF(ISBLANK(GlobBerMedDisc!$AY$5),"",GlobBerMedDisc!$AY$5)</f>
        <v/>
      </c>
      <c r="C594" s="7"/>
      <c r="D594" s="151" t="str">
        <f t="shared" si="9"/>
        <v>_Glob_MedDisc_OplVlst_04##</v>
      </c>
      <c r="E594" s="151"/>
    </row>
    <row r="595" spans="1:6" x14ac:dyDescent="0.2">
      <c r="A595" s="151" t="s">
        <v>5572</v>
      </c>
      <c r="B595" s="151" t="str">
        <f>IF(ISBLANK(GlobBerMedDisc!$AY$6),"",GlobBerMedDisc!$AY$6)</f>
        <v/>
      </c>
      <c r="C595" s="7"/>
      <c r="D595" s="151" t="str">
        <f t="shared" si="9"/>
        <v>_Glob_MedDisc_OplVlst_05##</v>
      </c>
      <c r="E595" s="151"/>
    </row>
    <row r="596" spans="1:6" x14ac:dyDescent="0.2">
      <c r="A596" s="151" t="s">
        <v>5574</v>
      </c>
      <c r="B596" s="151" t="str">
        <f>IF(ISBLANK(GlobBerMedDisc!$AY$7),"",GlobBerMedDisc!$AY$7)</f>
        <v/>
      </c>
      <c r="C596" s="7"/>
      <c r="D596" s="151" t="str">
        <f t="shared" si="9"/>
        <v>_Glob_MedDisc_OplVlst_06##</v>
      </c>
      <c r="E596" s="151"/>
      <c r="F596" s="151"/>
    </row>
    <row r="597" spans="1:6" x14ac:dyDescent="0.2">
      <c r="A597" s="151" t="s">
        <v>5576</v>
      </c>
      <c r="B597" s="151" t="str">
        <f>IF(ISBLANK(GlobBerMedDisc!$AY$8),"",GlobBerMedDisc!$AY$8)</f>
        <v/>
      </c>
      <c r="C597" s="7"/>
      <c r="D597" s="151" t="str">
        <f t="shared" si="9"/>
        <v>_Glob_MedDisc_OplVlst_07##</v>
      </c>
      <c r="E597" s="151"/>
    </row>
    <row r="598" spans="1:6" x14ac:dyDescent="0.2">
      <c r="A598" s="151" t="s">
        <v>5578</v>
      </c>
      <c r="B598" s="151" t="str">
        <f>IF(ISBLANK(GlobBerMedDisc!$AY$9),"",GlobBerMedDisc!$AY$9)</f>
        <v/>
      </c>
      <c r="C598" s="7"/>
      <c r="D598" s="151" t="str">
        <f t="shared" si="9"/>
        <v>_Glob_MedDisc_OplVlst_08##</v>
      </c>
      <c r="E598" s="151"/>
    </row>
    <row r="599" spans="1:6" x14ac:dyDescent="0.2">
      <c r="A599" s="151" t="s">
        <v>5580</v>
      </c>
      <c r="B599" s="151" t="str">
        <f>IF(ISBLANK(GlobBerMedDisc!$AY$10),"",GlobBerMedDisc!$AY$10)</f>
        <v/>
      </c>
      <c r="C599" s="7"/>
      <c r="D599" s="151" t="str">
        <f t="shared" si="9"/>
        <v>_Glob_MedDisc_OplVlst_09##</v>
      </c>
      <c r="E599" s="151"/>
    </row>
    <row r="600" spans="1:6" x14ac:dyDescent="0.2">
      <c r="A600" s="151" t="s">
        <v>5582</v>
      </c>
      <c r="B600" s="151" t="str">
        <f>IF(ISBLANK(GlobBerMedDisc!$AY$11),"",GlobBerMedDisc!$AY$11)</f>
        <v/>
      </c>
      <c r="C600" s="7"/>
      <c r="D600" s="151" t="str">
        <f t="shared" si="9"/>
        <v>_Glob_MedDisc_OplVlst_10##</v>
      </c>
      <c r="E600" s="151"/>
    </row>
    <row r="601" spans="1:6" x14ac:dyDescent="0.2">
      <c r="A601" s="151" t="s">
        <v>5584</v>
      </c>
      <c r="B601" s="151" t="str">
        <f>IF(ISBLANK(GlobBerMedDisc!$AY$12),"",GlobBerMedDisc!$AY$12)</f>
        <v/>
      </c>
      <c r="C601" s="7"/>
      <c r="D601" s="151" t="str">
        <f t="shared" si="9"/>
        <v>_Glob_MedDisc_OplVlst_11##</v>
      </c>
      <c r="E601" s="151"/>
    </row>
    <row r="602" spans="1:6" x14ac:dyDescent="0.2">
      <c r="A602" s="151" t="s">
        <v>5586</v>
      </c>
      <c r="B602" s="151" t="str">
        <f>IF(ISBLANK(GlobBerMedDisc!$AY$13),"",GlobBerMedDisc!$AY$13)</f>
        <v/>
      </c>
      <c r="C602" s="7"/>
      <c r="D602" s="151" t="str">
        <f t="shared" si="9"/>
        <v>_Glob_MedDisc_OplVlst_12##</v>
      </c>
      <c r="E602" s="151"/>
    </row>
    <row r="603" spans="1:6" x14ac:dyDescent="0.2">
      <c r="A603" s="151" t="s">
        <v>5588</v>
      </c>
      <c r="B603" s="151" t="str">
        <f>IF(ISBLANK(GlobBerMedDisc!$AY$14),"",GlobBerMedDisc!$AY$14)</f>
        <v/>
      </c>
      <c r="C603" s="7"/>
      <c r="D603" s="151" t="str">
        <f t="shared" si="9"/>
        <v>_Glob_MedDisc_OplVlst_13##</v>
      </c>
      <c r="E603" s="151"/>
    </row>
    <row r="604" spans="1:6" x14ac:dyDescent="0.2">
      <c r="A604" s="151" t="s">
        <v>5590</v>
      </c>
      <c r="B604" s="151" t="str">
        <f>IF(ISBLANK(GlobBerMedDisc!$AY$15),"",GlobBerMedDisc!$AY$15)</f>
        <v/>
      </c>
      <c r="C604" s="7"/>
      <c r="D604" s="151" t="str">
        <f t="shared" si="9"/>
        <v>_Glob_MedDisc_OplVlst_14##</v>
      </c>
      <c r="E604" s="151"/>
    </row>
    <row r="605" spans="1:6" x14ac:dyDescent="0.2">
      <c r="A605" s="151" t="s">
        <v>5592</v>
      </c>
      <c r="B605" s="151" t="str">
        <f>IF(ISBLANK(GlobBerMedDisc!$AY$16),"",GlobBerMedDisc!$AY$16)</f>
        <v/>
      </c>
      <c r="C605" s="7"/>
      <c r="D605" s="151" t="str">
        <f t="shared" si="9"/>
        <v>_Glob_MedDisc_OplVlst_15##</v>
      </c>
      <c r="E605" s="151"/>
    </row>
    <row r="606" spans="1:6" x14ac:dyDescent="0.2">
      <c r="A606" s="151" t="s">
        <v>5594</v>
      </c>
      <c r="B606" s="151" t="str">
        <f>IF(ISBLANK(GlobBerMedDisc!$AY$17),"",GlobBerMedDisc!$AY$17)</f>
        <v/>
      </c>
      <c r="C606" s="7"/>
      <c r="D606" s="151" t="str">
        <f t="shared" si="9"/>
        <v>_Glob_MedDisc_OplVlst_16##</v>
      </c>
      <c r="E606" s="151"/>
    </row>
    <row r="607" spans="1:6" s="151" customFormat="1" x14ac:dyDescent="0.2">
      <c r="A607" s="151" t="s">
        <v>5596</v>
      </c>
      <c r="B607" s="151" t="str">
        <f>IF(ISBLANK(GlobBerMedDisc!$AY$18),"",GlobBerMedDisc!$AY$18)</f>
        <v/>
      </c>
      <c r="C607" s="7"/>
      <c r="D607" s="151" t="str">
        <f t="shared" si="9"/>
        <v>_Glob_MedDisc_OplVlst_17##</v>
      </c>
      <c r="E607"/>
      <c r="F607"/>
    </row>
    <row r="608" spans="1:6" s="151" customFormat="1" x14ac:dyDescent="0.2">
      <c r="A608" s="151" t="s">
        <v>5598</v>
      </c>
      <c r="B608" s="151" t="str">
        <f>IF(ISBLANK(GlobBerMedDisc!$AY$19),"",GlobBerMedDisc!$AY$19)</f>
        <v/>
      </c>
      <c r="C608" s="7"/>
      <c r="D608" s="151" t="str">
        <f t="shared" si="9"/>
        <v>_Glob_MedDisc_OplVlst_18##</v>
      </c>
      <c r="E608"/>
      <c r="F608"/>
    </row>
    <row r="609" spans="1:6" s="151" customFormat="1" x14ac:dyDescent="0.2">
      <c r="A609" s="151" t="s">
        <v>5600</v>
      </c>
      <c r="B609" s="151" t="str">
        <f>IF(ISBLANK(GlobBerMedDisc!$AY$20),"",GlobBerMedDisc!$AY$20)</f>
        <v/>
      </c>
      <c r="C609" s="7"/>
      <c r="D609" s="151" t="str">
        <f t="shared" si="9"/>
        <v>_Glob_MedDisc_OplVlst_19##</v>
      </c>
      <c r="E609"/>
      <c r="F609"/>
    </row>
    <row r="610" spans="1:6" s="151" customFormat="1" x14ac:dyDescent="0.2">
      <c r="A610" s="151" t="s">
        <v>5602</v>
      </c>
      <c r="B610" s="151" t="str">
        <f>IF(ISBLANK(GlobBerMedDisc!$AY$21),"",GlobBerMedDisc!$AY$21)</f>
        <v/>
      </c>
      <c r="C610" s="7"/>
      <c r="D610" s="151" t="str">
        <f t="shared" si="9"/>
        <v>_Glob_MedDisc_OplVlst_20##</v>
      </c>
      <c r="E610"/>
      <c r="F610"/>
    </row>
    <row r="611" spans="1:6" s="151" customFormat="1" x14ac:dyDescent="0.2">
      <c r="A611" s="151" t="s">
        <v>5604</v>
      </c>
      <c r="B611" s="151" t="str">
        <f>IF(ISBLANK(GlobBerMedDisc!$AY$22),"",GlobBerMedDisc!$AY$22)</f>
        <v/>
      </c>
      <c r="C611" s="7"/>
      <c r="D611" s="151" t="str">
        <f t="shared" si="9"/>
        <v>_Glob_MedDisc_OplVlst_21##</v>
      </c>
      <c r="E611"/>
      <c r="F611"/>
    </row>
    <row r="612" spans="1:6" s="151" customFormat="1" x14ac:dyDescent="0.2">
      <c r="A612" s="151" t="s">
        <v>5606</v>
      </c>
      <c r="B612" s="151" t="str">
        <f>IF(ISBLANK(GlobBerMedDisc!$AY$23),"",GlobBerMedDisc!$AY$23)</f>
        <v/>
      </c>
      <c r="C612" s="7"/>
      <c r="D612" s="151" t="str">
        <f t="shared" si="9"/>
        <v>_Glob_MedDisc_OplVlst_22##</v>
      </c>
      <c r="E612"/>
      <c r="F612"/>
    </row>
    <row r="613" spans="1:6" s="151" customFormat="1" x14ac:dyDescent="0.2">
      <c r="A613" s="151" t="s">
        <v>5608</v>
      </c>
      <c r="B613" s="151" t="str">
        <f>IF(ISBLANK(GlobBerMedDisc!$AY$24),"",GlobBerMedDisc!$AY$24)</f>
        <v/>
      </c>
      <c r="C613" s="7"/>
      <c r="D613" s="151" t="str">
        <f t="shared" si="9"/>
        <v>_Glob_MedDisc_OplVlst_23##</v>
      </c>
      <c r="E613"/>
      <c r="F613"/>
    </row>
    <row r="614" spans="1:6" s="151" customFormat="1" x14ac:dyDescent="0.2">
      <c r="A614" s="151" t="s">
        <v>5610</v>
      </c>
      <c r="B614" s="151" t="str">
        <f>IF(ISBLANK(GlobBerMedDisc!$AY$25),"",GlobBerMedDisc!$AY$25)</f>
        <v/>
      </c>
      <c r="C614" s="7"/>
      <c r="D614" s="151" t="str">
        <f t="shared" si="9"/>
        <v>_Glob_MedDisc_OplVlst_24##</v>
      </c>
      <c r="E614"/>
      <c r="F614"/>
    </row>
    <row r="615" spans="1:6" s="151" customFormat="1" x14ac:dyDescent="0.2">
      <c r="A615" s="151" t="s">
        <v>5612</v>
      </c>
      <c r="B615" s="151" t="str">
        <f>IF(ISBLANK(GlobBerMedDisc!$AY$26),"",GlobBerMedDisc!$AY$26)</f>
        <v/>
      </c>
      <c r="C615" s="7"/>
      <c r="D615" s="151" t="str">
        <f t="shared" si="9"/>
        <v>_Glob_MedDisc_OplVlst_25##</v>
      </c>
      <c r="E615"/>
      <c r="F615"/>
    </row>
    <row r="616" spans="1:6" s="151" customFormat="1" x14ac:dyDescent="0.2">
      <c r="A616" s="151" t="s">
        <v>5614</v>
      </c>
      <c r="B616" s="151" t="str">
        <f>IF(ISBLANK(GlobBerMedDisc!$AY$27),"",GlobBerMedDisc!$AY$27)</f>
        <v/>
      </c>
      <c r="C616" s="7"/>
      <c r="D616" s="151" t="str">
        <f t="shared" si="9"/>
        <v>_Glob_MedDisc_OplVlst_26##</v>
      </c>
      <c r="E616"/>
      <c r="F616"/>
    </row>
    <row r="617" spans="1:6" s="151" customFormat="1" x14ac:dyDescent="0.2">
      <c r="A617" s="151" t="s">
        <v>5616</v>
      </c>
      <c r="B617" s="151" t="str">
        <f>IF(ISBLANK(GlobBerMedDisc!$AY$28),"",GlobBerMedDisc!$AY$28)</f>
        <v/>
      </c>
      <c r="C617" s="7"/>
      <c r="D617" s="151" t="str">
        <f t="shared" si="9"/>
        <v>_Glob_MedDisc_OplVlst_27##</v>
      </c>
      <c r="E617"/>
      <c r="F617"/>
    </row>
    <row r="618" spans="1:6" s="151" customFormat="1" x14ac:dyDescent="0.2">
      <c r="A618" s="151" t="s">
        <v>5618</v>
      </c>
      <c r="B618" s="151" t="str">
        <f>IF(ISBLANK(GlobBerMedDisc!$AY$29),"",GlobBerMedDisc!$AY$29)</f>
        <v/>
      </c>
      <c r="C618" s="7"/>
      <c r="D618" s="151" t="str">
        <f t="shared" si="9"/>
        <v>_Glob_MedDisc_OplVlst_28##</v>
      </c>
      <c r="E618"/>
      <c r="F618"/>
    </row>
    <row r="619" spans="1:6" s="151" customFormat="1" x14ac:dyDescent="0.2">
      <c r="A619" s="151" t="s">
        <v>5620</v>
      </c>
      <c r="B619" s="151" t="str">
        <f>IF(ISBLANK(GlobBerMedDisc!$AY$30),"",GlobBerMedDisc!$AY$30)</f>
        <v/>
      </c>
      <c r="C619" s="7"/>
      <c r="D619" s="151" t="str">
        <f t="shared" si="9"/>
        <v>_Glob_MedDisc_OplVlst_29##</v>
      </c>
      <c r="E619"/>
      <c r="F619"/>
    </row>
    <row r="620" spans="1:6" s="151" customFormat="1" x14ac:dyDescent="0.2">
      <c r="A620" s="151" t="s">
        <v>5622</v>
      </c>
      <c r="B620" s="151" t="str">
        <f>IF(ISBLANK(GlobBerMedDisc!$AY$31),"",GlobBerMedDisc!$AY$31)</f>
        <v/>
      </c>
      <c r="C620" s="7"/>
      <c r="D620" s="151" t="str">
        <f t="shared" si="9"/>
        <v>_Glob_MedDisc_OplVlst_30##</v>
      </c>
      <c r="E620"/>
      <c r="F620"/>
    </row>
    <row r="621" spans="1:6" s="151" customFormat="1" x14ac:dyDescent="0.2">
      <c r="A621" s="151" t="s">
        <v>1998</v>
      </c>
      <c r="B621" s="151">
        <f>IF(ISBLANK(GlobBerMedDisc!$O$2),"",GlobBerMedDisc!$O$2)</f>
        <v>0</v>
      </c>
      <c r="C621" s="153">
        <v>0</v>
      </c>
      <c r="D621" s="151" t="str">
        <f t="shared" si="9"/>
        <v>_Glob_MedDisc_OplVol_01##0</v>
      </c>
      <c r="E621"/>
      <c r="F621"/>
    </row>
    <row r="622" spans="1:6" s="151" customFormat="1" x14ac:dyDescent="0.2">
      <c r="A622" s="151" t="s">
        <v>1999</v>
      </c>
      <c r="B622" s="151">
        <f>IF(ISBLANK(GlobBerMedDisc!$O$3),"",GlobBerMedDisc!$O$3)</f>
        <v>0</v>
      </c>
      <c r="C622" s="153">
        <v>0</v>
      </c>
      <c r="D622" s="151" t="str">
        <f t="shared" si="9"/>
        <v>_Glob_MedDisc_OplVol_02##0</v>
      </c>
      <c r="E622"/>
      <c r="F622"/>
    </row>
    <row r="623" spans="1:6" s="151" customFormat="1" x14ac:dyDescent="0.2">
      <c r="A623" s="151" t="s">
        <v>2000</v>
      </c>
      <c r="B623" s="151">
        <f>IF(ISBLANK(GlobBerMedDisc!$O$4),"",GlobBerMedDisc!$O$4)</f>
        <v>0</v>
      </c>
      <c r="C623" s="153">
        <v>0</v>
      </c>
      <c r="D623" s="151" t="str">
        <f t="shared" si="9"/>
        <v>_Glob_MedDisc_OplVol_03##0</v>
      </c>
      <c r="E623"/>
      <c r="F623"/>
    </row>
    <row r="624" spans="1:6" s="151" customFormat="1" x14ac:dyDescent="0.2">
      <c r="A624" s="151" t="s">
        <v>2001</v>
      </c>
      <c r="B624" s="151">
        <f>IF(ISBLANK(GlobBerMedDisc!$O$5),"",GlobBerMedDisc!$O$5)</f>
        <v>0</v>
      </c>
      <c r="C624" s="153">
        <v>0</v>
      </c>
      <c r="D624" s="151" t="str">
        <f t="shared" si="9"/>
        <v>_Glob_MedDisc_OplVol_04##0</v>
      </c>
      <c r="E624"/>
      <c r="F624"/>
    </row>
    <row r="625" spans="1:6" s="151" customFormat="1" x14ac:dyDescent="0.2">
      <c r="A625" s="151" t="s">
        <v>2002</v>
      </c>
      <c r="B625" s="151">
        <f>IF(ISBLANK(GlobBerMedDisc!$O$6),"",GlobBerMedDisc!$O$6)</f>
        <v>0</v>
      </c>
      <c r="C625" s="153">
        <v>0</v>
      </c>
      <c r="D625" s="151" t="str">
        <f t="shared" si="9"/>
        <v>_Glob_MedDisc_OplVol_05##0</v>
      </c>
      <c r="E625"/>
      <c r="F625"/>
    </row>
    <row r="626" spans="1:6" s="151" customFormat="1" x14ac:dyDescent="0.2">
      <c r="A626" s="151" t="s">
        <v>2003</v>
      </c>
      <c r="B626" s="151">
        <f>IF(ISBLANK(GlobBerMedDisc!$O$7),"",GlobBerMedDisc!$O$7)</f>
        <v>0</v>
      </c>
      <c r="C626" s="153">
        <v>0</v>
      </c>
      <c r="D626" s="151" t="str">
        <f t="shared" si="9"/>
        <v>_Glob_MedDisc_OplVol_06##0</v>
      </c>
      <c r="E626"/>
      <c r="F626"/>
    </row>
    <row r="627" spans="1:6" s="151" customFormat="1" x14ac:dyDescent="0.2">
      <c r="A627" s="151" t="s">
        <v>2004</v>
      </c>
      <c r="B627" s="151">
        <f>IF(ISBLANK(GlobBerMedDisc!$O$8),"",GlobBerMedDisc!$O$8)</f>
        <v>0</v>
      </c>
      <c r="C627" s="153">
        <v>0</v>
      </c>
      <c r="D627" s="151" t="str">
        <f t="shared" si="9"/>
        <v>_Glob_MedDisc_OplVol_07##0</v>
      </c>
      <c r="E627"/>
      <c r="F627"/>
    </row>
    <row r="628" spans="1:6" s="151" customFormat="1" x14ac:dyDescent="0.2">
      <c r="A628" s="151" t="s">
        <v>2005</v>
      </c>
      <c r="B628" s="151">
        <f>IF(ISBLANK(GlobBerMedDisc!$O$9),"",GlobBerMedDisc!$O$9)</f>
        <v>0</v>
      </c>
      <c r="C628" s="153">
        <v>0</v>
      </c>
      <c r="D628" s="151" t="str">
        <f t="shared" si="9"/>
        <v>_Glob_MedDisc_OplVol_08##0</v>
      </c>
      <c r="E628"/>
      <c r="F628"/>
    </row>
    <row r="629" spans="1:6" s="151" customFormat="1" x14ac:dyDescent="0.2">
      <c r="A629" s="151" t="s">
        <v>2006</v>
      </c>
      <c r="B629" s="151">
        <f>IF(ISBLANK(GlobBerMedDisc!$O$10),"",GlobBerMedDisc!$O$10)</f>
        <v>0</v>
      </c>
      <c r="C629" s="153">
        <v>0</v>
      </c>
      <c r="D629" s="151" t="str">
        <f t="shared" si="9"/>
        <v>_Glob_MedDisc_OplVol_09##0</v>
      </c>
      <c r="E629"/>
      <c r="F629"/>
    </row>
    <row r="630" spans="1:6" s="151" customFormat="1" x14ac:dyDescent="0.2">
      <c r="A630" s="151" t="s">
        <v>2007</v>
      </c>
      <c r="B630" s="151">
        <f>IF(ISBLANK(GlobBerMedDisc!$O$11),"",GlobBerMedDisc!$O$11)</f>
        <v>0</v>
      </c>
      <c r="C630" s="153">
        <v>0</v>
      </c>
      <c r="D630" s="151" t="str">
        <f t="shared" si="9"/>
        <v>_Glob_MedDisc_OplVol_10##0</v>
      </c>
      <c r="E630"/>
      <c r="F630"/>
    </row>
    <row r="631" spans="1:6" s="151" customFormat="1" x14ac:dyDescent="0.2">
      <c r="A631" s="151" t="s">
        <v>2008</v>
      </c>
      <c r="B631" s="151">
        <f>IF(ISBLANK(GlobBerMedDisc!$O$12),"",GlobBerMedDisc!$O$12)</f>
        <v>0</v>
      </c>
      <c r="C631" s="153">
        <v>0</v>
      </c>
      <c r="D631" s="151" t="str">
        <f t="shared" si="9"/>
        <v>_Glob_MedDisc_OplVol_11##0</v>
      </c>
      <c r="E631"/>
      <c r="F631"/>
    </row>
    <row r="632" spans="1:6" s="151" customFormat="1" x14ac:dyDescent="0.2">
      <c r="A632" s="151" t="s">
        <v>2009</v>
      </c>
      <c r="B632" s="151">
        <f>IF(ISBLANK(GlobBerMedDisc!$O$13),"",GlobBerMedDisc!$O$13)</f>
        <v>0</v>
      </c>
      <c r="C632" s="153">
        <v>0</v>
      </c>
      <c r="D632" s="151" t="str">
        <f t="shared" si="9"/>
        <v>_Glob_MedDisc_OplVol_12##0</v>
      </c>
      <c r="E632"/>
      <c r="F632"/>
    </row>
    <row r="633" spans="1:6" s="151" customFormat="1" x14ac:dyDescent="0.2">
      <c r="A633" s="151" t="s">
        <v>2010</v>
      </c>
      <c r="B633" s="151">
        <f>IF(ISBLANK(GlobBerMedDisc!$O$14),"",GlobBerMedDisc!$O$14)</f>
        <v>0</v>
      </c>
      <c r="C633" s="153">
        <v>0</v>
      </c>
      <c r="D633" s="151" t="str">
        <f t="shared" si="9"/>
        <v>_Glob_MedDisc_OplVol_13##0</v>
      </c>
      <c r="E633"/>
      <c r="F633"/>
    </row>
    <row r="634" spans="1:6" s="151" customFormat="1" x14ac:dyDescent="0.2">
      <c r="A634" s="151" t="s">
        <v>2011</v>
      </c>
      <c r="B634" s="151">
        <f>IF(ISBLANK(GlobBerMedDisc!$O$15),"",GlobBerMedDisc!$O$15)</f>
        <v>0</v>
      </c>
      <c r="C634" s="153">
        <v>0</v>
      </c>
      <c r="D634" s="151" t="str">
        <f t="shared" si="9"/>
        <v>_Glob_MedDisc_OplVol_14##0</v>
      </c>
      <c r="E634"/>
      <c r="F634"/>
    </row>
    <row r="635" spans="1:6" s="151" customFormat="1" x14ac:dyDescent="0.2">
      <c r="A635" s="151" t="s">
        <v>2012</v>
      </c>
      <c r="B635" s="151">
        <f>IF(ISBLANK(GlobBerMedDisc!$O$16),"",GlobBerMedDisc!$O$16)</f>
        <v>0</v>
      </c>
      <c r="C635" s="153">
        <v>0</v>
      </c>
      <c r="D635" s="151" t="str">
        <f t="shared" si="9"/>
        <v>_Glob_MedDisc_OplVol_15##0</v>
      </c>
      <c r="E635"/>
      <c r="F635"/>
    </row>
    <row r="636" spans="1:6" s="151" customFormat="1" x14ac:dyDescent="0.2">
      <c r="A636" s="151" t="s">
        <v>2013</v>
      </c>
      <c r="B636" s="151">
        <f>IF(ISBLANK(GlobBerMedDisc!$O$17),"",GlobBerMedDisc!$O$17)</f>
        <v>0</v>
      </c>
      <c r="C636" s="153">
        <v>0</v>
      </c>
      <c r="D636" s="151" t="str">
        <f t="shared" si="9"/>
        <v>_Glob_MedDisc_OplVol_16##0</v>
      </c>
      <c r="E636"/>
      <c r="F636"/>
    </row>
    <row r="637" spans="1:6" s="151" customFormat="1" x14ac:dyDescent="0.2">
      <c r="A637" s="151" t="s">
        <v>2014</v>
      </c>
      <c r="B637" s="151">
        <f>IF(ISBLANK(GlobBerMedDisc!$O$18),"",GlobBerMedDisc!$O$18)</f>
        <v>0</v>
      </c>
      <c r="C637" s="153">
        <v>0</v>
      </c>
      <c r="D637" s="151" t="str">
        <f t="shared" si="9"/>
        <v>_Glob_MedDisc_OplVol_17##0</v>
      </c>
      <c r="E637"/>
      <c r="F637"/>
    </row>
    <row r="638" spans="1:6" s="151" customFormat="1" x14ac:dyDescent="0.2">
      <c r="A638" s="151" t="s">
        <v>2015</v>
      </c>
      <c r="B638" s="151">
        <f>IF(ISBLANK(GlobBerMedDisc!$O$19),"",GlobBerMedDisc!$O$19)</f>
        <v>0</v>
      </c>
      <c r="C638" s="153">
        <v>0</v>
      </c>
      <c r="D638" s="151" t="str">
        <f t="shared" si="9"/>
        <v>_Glob_MedDisc_OplVol_18##0</v>
      </c>
      <c r="E638"/>
      <c r="F638"/>
    </row>
    <row r="639" spans="1:6" s="151" customFormat="1" x14ac:dyDescent="0.2">
      <c r="A639" s="151" t="s">
        <v>2016</v>
      </c>
      <c r="B639" s="151">
        <f>IF(ISBLANK(GlobBerMedDisc!$O$20),"",GlobBerMedDisc!$O$20)</f>
        <v>0</v>
      </c>
      <c r="C639" s="153">
        <v>0</v>
      </c>
      <c r="D639" s="151" t="str">
        <f t="shared" si="9"/>
        <v>_Glob_MedDisc_OplVol_19##0</v>
      </c>
      <c r="E639"/>
      <c r="F639"/>
    </row>
    <row r="640" spans="1:6" s="151" customFormat="1" x14ac:dyDescent="0.2">
      <c r="A640" s="151" t="s">
        <v>2017</v>
      </c>
      <c r="B640" s="151">
        <f>IF(ISBLANK(GlobBerMedDisc!$O$21),"",GlobBerMedDisc!$O$21)</f>
        <v>0</v>
      </c>
      <c r="C640" s="153">
        <v>0</v>
      </c>
      <c r="D640" s="151" t="str">
        <f t="shared" si="9"/>
        <v>_Glob_MedDisc_OplVol_20##0</v>
      </c>
      <c r="E640"/>
      <c r="F640"/>
    </row>
    <row r="641" spans="1:6" s="151" customFormat="1" x14ac:dyDescent="0.2">
      <c r="A641" s="151" t="s">
        <v>2018</v>
      </c>
      <c r="B641" s="151">
        <f>IF(ISBLANK(GlobBerMedDisc!$O$22),"",GlobBerMedDisc!$O$22)</f>
        <v>0</v>
      </c>
      <c r="C641" s="153">
        <v>0</v>
      </c>
      <c r="D641" s="151" t="str">
        <f t="shared" si="9"/>
        <v>_Glob_MedDisc_OplVol_21##0</v>
      </c>
      <c r="E641"/>
      <c r="F641"/>
    </row>
    <row r="642" spans="1:6" s="151" customFormat="1" x14ac:dyDescent="0.2">
      <c r="A642" s="151" t="s">
        <v>2019</v>
      </c>
      <c r="B642" s="151">
        <f>IF(ISBLANK(GlobBerMedDisc!$O$23),"",GlobBerMedDisc!$O$23)</f>
        <v>0</v>
      </c>
      <c r="C642" s="153">
        <v>0</v>
      </c>
      <c r="D642" s="151" t="str">
        <f t="shared" si="9"/>
        <v>_Glob_MedDisc_OplVol_22##0</v>
      </c>
      <c r="E642"/>
    </row>
    <row r="643" spans="1:6" s="151" customFormat="1" x14ac:dyDescent="0.2">
      <c r="A643" s="151" t="s">
        <v>2020</v>
      </c>
      <c r="B643" s="151">
        <f>IF(ISBLANK(GlobBerMedDisc!$O$24),"",GlobBerMedDisc!$O$24)</f>
        <v>0</v>
      </c>
      <c r="C643" s="153">
        <v>0</v>
      </c>
      <c r="D643" s="151" t="str">
        <f t="shared" ref="D643:D706" si="10">A643&amp;"##"&amp;B643</f>
        <v>_Glob_MedDisc_OplVol_23##0</v>
      </c>
      <c r="E643"/>
      <c r="F643"/>
    </row>
    <row r="644" spans="1:6" s="151" customFormat="1" x14ac:dyDescent="0.2">
      <c r="A644" s="151" t="s">
        <v>2021</v>
      </c>
      <c r="B644" s="151">
        <f>IF(ISBLANK(GlobBerMedDisc!$O$25),"",GlobBerMedDisc!$O$25)</f>
        <v>0</v>
      </c>
      <c r="C644" s="153">
        <v>0</v>
      </c>
      <c r="D644" s="151" t="str">
        <f t="shared" si="10"/>
        <v>_Glob_MedDisc_OplVol_24##0</v>
      </c>
      <c r="E644"/>
      <c r="F644"/>
    </row>
    <row r="645" spans="1:6" s="151" customFormat="1" x14ac:dyDescent="0.2">
      <c r="A645" s="151" t="s">
        <v>2022</v>
      </c>
      <c r="B645" s="151">
        <f>IF(ISBLANK(GlobBerMedDisc!$O$26),"",GlobBerMedDisc!$O$26)</f>
        <v>0</v>
      </c>
      <c r="C645" s="153">
        <v>0</v>
      </c>
      <c r="D645" s="151" t="str">
        <f t="shared" si="10"/>
        <v>_Glob_MedDisc_OplVol_25##0</v>
      </c>
      <c r="E645"/>
      <c r="F645"/>
    </row>
    <row r="646" spans="1:6" s="151" customFormat="1" x14ac:dyDescent="0.2">
      <c r="A646" s="151" t="s">
        <v>2023</v>
      </c>
      <c r="B646" s="151">
        <f>IF(ISBLANK(GlobBerMedDisc!$O$27),"",GlobBerMedDisc!$O$27)</f>
        <v>0</v>
      </c>
      <c r="C646" s="153">
        <v>0</v>
      </c>
      <c r="D646" s="151" t="str">
        <f t="shared" si="10"/>
        <v>_Glob_MedDisc_OplVol_26##0</v>
      </c>
      <c r="E646"/>
      <c r="F646"/>
    </row>
    <row r="647" spans="1:6" s="151" customFormat="1" x14ac:dyDescent="0.2">
      <c r="A647" s="151" t="s">
        <v>2024</v>
      </c>
      <c r="B647" s="151">
        <f>IF(ISBLANK(GlobBerMedDisc!$O$28),"",GlobBerMedDisc!$O$28)</f>
        <v>0</v>
      </c>
      <c r="C647" s="153">
        <v>0</v>
      </c>
      <c r="D647" s="151" t="str">
        <f t="shared" si="10"/>
        <v>_Glob_MedDisc_OplVol_27##0</v>
      </c>
      <c r="E647"/>
    </row>
    <row r="648" spans="1:6" s="151" customFormat="1" x14ac:dyDescent="0.2">
      <c r="A648" s="151" t="s">
        <v>2025</v>
      </c>
      <c r="B648" s="151">
        <f>IF(ISBLANK(GlobBerMedDisc!$O$29),"",GlobBerMedDisc!$O$29)</f>
        <v>0</v>
      </c>
      <c r="C648" s="153">
        <v>0</v>
      </c>
      <c r="D648" s="151" t="str">
        <f t="shared" si="10"/>
        <v>_Glob_MedDisc_OplVol_28##0</v>
      </c>
      <c r="E648"/>
      <c r="F648"/>
    </row>
    <row r="649" spans="1:6" x14ac:dyDescent="0.2">
      <c r="A649" s="151" t="s">
        <v>2026</v>
      </c>
      <c r="B649" s="151">
        <f>IF(ISBLANK(GlobBerMedDisc!$O$30),"",GlobBerMedDisc!$O$30)</f>
        <v>0</v>
      </c>
      <c r="C649" s="153">
        <v>0</v>
      </c>
      <c r="D649" s="151" t="str">
        <f t="shared" si="10"/>
        <v>_Glob_MedDisc_OplVol_29##0</v>
      </c>
    </row>
    <row r="650" spans="1:6" x14ac:dyDescent="0.2">
      <c r="A650" s="151" t="s">
        <v>2027</v>
      </c>
      <c r="B650" s="151">
        <f>IF(ISBLANK(GlobBerMedDisc!$O$31),"",GlobBerMedDisc!$O$31)</f>
        <v>0</v>
      </c>
      <c r="C650" s="153">
        <v>0</v>
      </c>
      <c r="D650" s="151" t="str">
        <f t="shared" si="10"/>
        <v>_Glob_MedDisc_OplVol_30##0</v>
      </c>
    </row>
    <row r="651" spans="1:6" x14ac:dyDescent="0.2">
      <c r="A651" s="151" t="s">
        <v>2028</v>
      </c>
      <c r="B651" t="str">
        <f>IF(ISBLANK(GlobBerMedDisc!$AD$2),"",GlobBerMedDisc!$AD$2)</f>
        <v/>
      </c>
      <c r="C651" s="44"/>
      <c r="D651" s="151" t="str">
        <f t="shared" si="10"/>
        <v>_Glob_MedDisc_Opm_01##</v>
      </c>
    </row>
    <row r="652" spans="1:6" x14ac:dyDescent="0.2">
      <c r="A652" s="151" t="s">
        <v>2029</v>
      </c>
      <c r="B652" t="str">
        <f>IF(ISBLANK(GlobBerMedDisc!$AD$3),"",GlobBerMedDisc!$AD$3)</f>
        <v/>
      </c>
      <c r="C652" s="44"/>
      <c r="D652" s="151" t="str">
        <f t="shared" si="10"/>
        <v>_Glob_MedDisc_Opm_02##</v>
      </c>
    </row>
    <row r="653" spans="1:6" x14ac:dyDescent="0.2">
      <c r="A653" s="151" t="s">
        <v>2030</v>
      </c>
      <c r="B653" t="str">
        <f>IF(ISBLANK(GlobBerMedDisc!$AD$4),"",GlobBerMedDisc!$AD$4)</f>
        <v/>
      </c>
      <c r="C653" s="44"/>
      <c r="D653" s="151" t="str">
        <f t="shared" si="10"/>
        <v>_Glob_MedDisc_Opm_03##</v>
      </c>
    </row>
    <row r="654" spans="1:6" x14ac:dyDescent="0.2">
      <c r="A654" s="151" t="s">
        <v>2031</v>
      </c>
      <c r="B654" t="str">
        <f>IF(ISBLANK(GlobBerMedDisc!$AD$5),"",GlobBerMedDisc!$AD$5)</f>
        <v/>
      </c>
      <c r="C654" s="44"/>
      <c r="D654" s="151" t="str">
        <f t="shared" si="10"/>
        <v>_Glob_MedDisc_Opm_04##</v>
      </c>
    </row>
    <row r="655" spans="1:6" x14ac:dyDescent="0.2">
      <c r="A655" s="151" t="s">
        <v>2032</v>
      </c>
      <c r="B655" t="str">
        <f>IF(ISBLANK(GlobBerMedDisc!$AD$6),"",GlobBerMedDisc!$AD$6)</f>
        <v/>
      </c>
      <c r="C655" s="44"/>
      <c r="D655" s="151" t="str">
        <f t="shared" si="10"/>
        <v>_Glob_MedDisc_Opm_05##</v>
      </c>
    </row>
    <row r="656" spans="1:6" x14ac:dyDescent="0.2">
      <c r="A656" s="151" t="s">
        <v>2033</v>
      </c>
      <c r="B656" t="str">
        <f>IF(ISBLANK(GlobBerMedDisc!$AD$7),"",GlobBerMedDisc!$AD$7)</f>
        <v/>
      </c>
      <c r="C656" s="44"/>
      <c r="D656" s="151" t="str">
        <f t="shared" si="10"/>
        <v>_Glob_MedDisc_Opm_06##</v>
      </c>
    </row>
    <row r="657" spans="1:6" x14ac:dyDescent="0.2">
      <c r="A657" s="151" t="s">
        <v>2034</v>
      </c>
      <c r="B657" t="str">
        <f>IF(ISBLANK(GlobBerMedDisc!$AD$8),"",GlobBerMedDisc!$AD$8)</f>
        <v/>
      </c>
      <c r="C657" s="44"/>
      <c r="D657" s="151" t="str">
        <f t="shared" si="10"/>
        <v>_Glob_MedDisc_Opm_07##</v>
      </c>
    </row>
    <row r="658" spans="1:6" x14ac:dyDescent="0.2">
      <c r="A658" s="151" t="s">
        <v>2035</v>
      </c>
      <c r="B658" t="str">
        <f>IF(ISBLANK(GlobBerMedDisc!$AD$9),"",GlobBerMedDisc!$AD$9)</f>
        <v/>
      </c>
      <c r="C658" s="44"/>
      <c r="D658" s="151" t="str">
        <f t="shared" si="10"/>
        <v>_Glob_MedDisc_Opm_08##</v>
      </c>
    </row>
    <row r="659" spans="1:6" x14ac:dyDescent="0.2">
      <c r="A659" s="151" t="s">
        <v>2036</v>
      </c>
      <c r="B659" t="str">
        <f>IF(ISBLANK(GlobBerMedDisc!$AD$10),"",GlobBerMedDisc!$AD$10)</f>
        <v/>
      </c>
      <c r="C659" s="44"/>
      <c r="D659" s="151" t="str">
        <f t="shared" si="10"/>
        <v>_Glob_MedDisc_Opm_09##</v>
      </c>
    </row>
    <row r="660" spans="1:6" x14ac:dyDescent="0.2">
      <c r="A660" s="151" t="s">
        <v>2037</v>
      </c>
      <c r="B660" t="str">
        <f>IF(ISBLANK(GlobBerMedDisc!$AD$11),"",GlobBerMedDisc!$AD$11)</f>
        <v/>
      </c>
      <c r="C660" s="44"/>
      <c r="D660" s="151" t="str">
        <f t="shared" si="10"/>
        <v>_Glob_MedDisc_Opm_10##</v>
      </c>
    </row>
    <row r="661" spans="1:6" x14ac:dyDescent="0.2">
      <c r="A661" s="151" t="s">
        <v>2038</v>
      </c>
      <c r="B661" t="str">
        <f>IF(ISBLANK(GlobBerMedDisc!$AD$12),"",GlobBerMedDisc!$AD$12)</f>
        <v/>
      </c>
      <c r="C661" s="44"/>
      <c r="D661" s="151" t="str">
        <f t="shared" si="10"/>
        <v>_Glob_MedDisc_Opm_11##</v>
      </c>
    </row>
    <row r="662" spans="1:6" x14ac:dyDescent="0.2">
      <c r="A662" s="151" t="s">
        <v>2039</v>
      </c>
      <c r="B662" t="str">
        <f>IF(ISBLANK(GlobBerMedDisc!$AD$13),"",GlobBerMedDisc!$AD$13)</f>
        <v/>
      </c>
      <c r="C662" s="44"/>
      <c r="D662" s="151" t="str">
        <f t="shared" si="10"/>
        <v>_Glob_MedDisc_Opm_12##</v>
      </c>
    </row>
    <row r="663" spans="1:6" x14ac:dyDescent="0.2">
      <c r="A663" s="151" t="s">
        <v>2040</v>
      </c>
      <c r="B663" t="str">
        <f>IF(ISBLANK(GlobBerMedDisc!$AD$14),"",GlobBerMedDisc!$AD$14)</f>
        <v/>
      </c>
      <c r="C663" s="44"/>
      <c r="D663" s="151" t="str">
        <f t="shared" si="10"/>
        <v>_Glob_MedDisc_Opm_13##</v>
      </c>
      <c r="F663" s="151"/>
    </row>
    <row r="664" spans="1:6" x14ac:dyDescent="0.2">
      <c r="A664" s="151" t="s">
        <v>2041</v>
      </c>
      <c r="B664" t="str">
        <f>IF(ISBLANK(GlobBerMedDisc!$AD$15),"",GlobBerMedDisc!$AD$15)</f>
        <v/>
      </c>
      <c r="C664" s="44"/>
      <c r="D664" s="151" t="str">
        <f t="shared" si="10"/>
        <v>_Glob_MedDisc_Opm_14##</v>
      </c>
    </row>
    <row r="665" spans="1:6" x14ac:dyDescent="0.2">
      <c r="A665" s="151" t="s">
        <v>2042</v>
      </c>
      <c r="B665" t="str">
        <f>IF(ISBLANK(GlobBerMedDisc!$AD$16),"",GlobBerMedDisc!$AD$16)</f>
        <v/>
      </c>
      <c r="C665" s="44"/>
      <c r="D665" s="151" t="str">
        <f t="shared" si="10"/>
        <v>_Glob_MedDisc_Opm_15##</v>
      </c>
    </row>
    <row r="666" spans="1:6" x14ac:dyDescent="0.2">
      <c r="A666" s="151" t="s">
        <v>2043</v>
      </c>
      <c r="B666" t="str">
        <f>IF(ISBLANK(GlobBerMedDisc!$AD$17),"",GlobBerMedDisc!$AD$17)</f>
        <v/>
      </c>
      <c r="C666" s="44"/>
      <c r="D666" s="151" t="str">
        <f t="shared" si="10"/>
        <v>_Glob_MedDisc_Opm_16##</v>
      </c>
    </row>
    <row r="667" spans="1:6" x14ac:dyDescent="0.2">
      <c r="A667" s="151" t="s">
        <v>2044</v>
      </c>
      <c r="B667" t="str">
        <f>IF(ISBLANK(GlobBerMedDisc!$AD$18),"",GlobBerMedDisc!$AD$18)</f>
        <v/>
      </c>
      <c r="C667" s="44"/>
      <c r="D667" s="151" t="str">
        <f t="shared" si="10"/>
        <v>_Glob_MedDisc_Opm_17##</v>
      </c>
    </row>
    <row r="668" spans="1:6" x14ac:dyDescent="0.2">
      <c r="A668" s="151" t="s">
        <v>2045</v>
      </c>
      <c r="B668" t="str">
        <f>IF(ISBLANK(GlobBerMedDisc!$AD$19),"",GlobBerMedDisc!$AD$19)</f>
        <v/>
      </c>
      <c r="C668" s="44"/>
      <c r="D668" s="151" t="str">
        <f t="shared" si="10"/>
        <v>_Glob_MedDisc_Opm_18##</v>
      </c>
    </row>
    <row r="669" spans="1:6" x14ac:dyDescent="0.2">
      <c r="A669" s="151" t="s">
        <v>2046</v>
      </c>
      <c r="B669" t="str">
        <f>IF(ISBLANK(GlobBerMedDisc!$AD$20),"",GlobBerMedDisc!$AD$20)</f>
        <v/>
      </c>
      <c r="C669" s="44"/>
      <c r="D669" s="151" t="str">
        <f t="shared" si="10"/>
        <v>_Glob_MedDisc_Opm_19##</v>
      </c>
    </row>
    <row r="670" spans="1:6" x14ac:dyDescent="0.2">
      <c r="A670" s="151" t="s">
        <v>2047</v>
      </c>
      <c r="B670" t="str">
        <f>IF(ISBLANK(GlobBerMedDisc!$AD$21),"",GlobBerMedDisc!$AD$21)</f>
        <v/>
      </c>
      <c r="C670" s="44"/>
      <c r="D670" s="151" t="str">
        <f t="shared" si="10"/>
        <v>_Glob_MedDisc_Opm_20##</v>
      </c>
    </row>
    <row r="671" spans="1:6" x14ac:dyDescent="0.2">
      <c r="A671" s="151" t="s">
        <v>2048</v>
      </c>
      <c r="B671" t="str">
        <f>IF(ISBLANK(GlobBerMedDisc!$AD$22),"",GlobBerMedDisc!$AD$22)</f>
        <v/>
      </c>
      <c r="C671" s="44"/>
      <c r="D671" s="151" t="str">
        <f t="shared" si="10"/>
        <v>_Glob_MedDisc_Opm_21##</v>
      </c>
    </row>
    <row r="672" spans="1:6" x14ac:dyDescent="0.2">
      <c r="A672" s="151" t="s">
        <v>2049</v>
      </c>
      <c r="B672" t="str">
        <f>IF(ISBLANK(GlobBerMedDisc!$AD$23),"",GlobBerMedDisc!$AD$23)</f>
        <v/>
      </c>
      <c r="C672" s="44"/>
      <c r="D672" s="151" t="str">
        <f t="shared" si="10"/>
        <v>_Glob_MedDisc_Opm_22##</v>
      </c>
    </row>
    <row r="673" spans="1:6" x14ac:dyDescent="0.2">
      <c r="A673" s="151" t="s">
        <v>2050</v>
      </c>
      <c r="B673" t="str">
        <f>IF(ISBLANK(GlobBerMedDisc!$AD$24),"",GlobBerMedDisc!$AD$24)</f>
        <v/>
      </c>
      <c r="C673" s="44"/>
      <c r="D673" s="151" t="str">
        <f t="shared" si="10"/>
        <v>_Glob_MedDisc_Opm_23##</v>
      </c>
    </row>
    <row r="674" spans="1:6" x14ac:dyDescent="0.2">
      <c r="A674" s="151" t="s">
        <v>2051</v>
      </c>
      <c r="B674" t="str">
        <f>IF(ISBLANK(GlobBerMedDisc!$AD$25),"",GlobBerMedDisc!$AD$25)</f>
        <v/>
      </c>
      <c r="C674" s="44"/>
      <c r="D674" s="151" t="str">
        <f t="shared" si="10"/>
        <v>_Glob_MedDisc_Opm_24##</v>
      </c>
    </row>
    <row r="675" spans="1:6" x14ac:dyDescent="0.2">
      <c r="A675" s="151" t="s">
        <v>2052</v>
      </c>
      <c r="B675" t="str">
        <f>IF(ISBLANK(GlobBerMedDisc!$AD$26),"",GlobBerMedDisc!$AD$26)</f>
        <v/>
      </c>
      <c r="C675" s="44"/>
      <c r="D675" s="151" t="str">
        <f t="shared" si="10"/>
        <v>_Glob_MedDisc_Opm_25##</v>
      </c>
      <c r="F675" s="151"/>
    </row>
    <row r="676" spans="1:6" x14ac:dyDescent="0.2">
      <c r="A676" s="151" t="s">
        <v>2053</v>
      </c>
      <c r="B676" t="str">
        <f>IF(ISBLANK(GlobBerMedDisc!$AD$27),"",GlobBerMedDisc!$AD$27)</f>
        <v/>
      </c>
      <c r="C676" s="44"/>
      <c r="D676" s="151" t="str">
        <f t="shared" si="10"/>
        <v>_Glob_MedDisc_Opm_26##</v>
      </c>
    </row>
    <row r="677" spans="1:6" x14ac:dyDescent="0.2">
      <c r="A677" s="151" t="s">
        <v>2054</v>
      </c>
      <c r="B677" t="str">
        <f>IF(ISBLANK(GlobBerMedDisc!$AD$28),"",GlobBerMedDisc!$AD$28)</f>
        <v/>
      </c>
      <c r="C677" s="44"/>
      <c r="D677" s="151" t="str">
        <f t="shared" si="10"/>
        <v>_Glob_MedDisc_Opm_27##</v>
      </c>
    </row>
    <row r="678" spans="1:6" x14ac:dyDescent="0.2">
      <c r="A678" s="151" t="s">
        <v>2055</v>
      </c>
      <c r="B678" t="str">
        <f>IF(ISBLANK(GlobBerMedDisc!$AD$29),"",GlobBerMedDisc!$AD$29)</f>
        <v/>
      </c>
      <c r="C678" s="44"/>
      <c r="D678" s="151" t="str">
        <f t="shared" si="10"/>
        <v>_Glob_MedDisc_Opm_28##</v>
      </c>
    </row>
    <row r="679" spans="1:6" x14ac:dyDescent="0.2">
      <c r="A679" s="151" t="s">
        <v>2056</v>
      </c>
      <c r="B679" t="str">
        <f>IF(ISBLANK(GlobBerMedDisc!$AD$30),"",GlobBerMedDisc!$AD$30)</f>
        <v/>
      </c>
      <c r="C679" s="44"/>
      <c r="D679" s="151" t="str">
        <f t="shared" si="10"/>
        <v>_Glob_MedDisc_Opm_29##</v>
      </c>
    </row>
    <row r="680" spans="1:6" x14ac:dyDescent="0.2">
      <c r="A680" s="151" t="s">
        <v>2057</v>
      </c>
      <c r="B680" t="str">
        <f>IF(ISBLANK(GlobBerMedDisc!$AD$31),"",GlobBerMedDisc!$AD$31)</f>
        <v/>
      </c>
      <c r="C680" s="44"/>
      <c r="D680" s="151" t="str">
        <f t="shared" si="10"/>
        <v>_Glob_MedDisc_Opm_30##</v>
      </c>
    </row>
    <row r="681" spans="1:6" s="151" customFormat="1" x14ac:dyDescent="0.2">
      <c r="A681" s="151" t="s">
        <v>7533</v>
      </c>
      <c r="B681" s="151" t="b">
        <f>IF(ISBLANK(GlobBerMedDisc!$BQ$2),"",GlobBerMedDisc!$BQ$2)</f>
        <v>0</v>
      </c>
      <c r="C681" s="44" t="b">
        <v>0</v>
      </c>
      <c r="D681" s="151" t="str">
        <f t="shared" si="10"/>
        <v>_Glob_MedDisc_PerDose_01##ONWAAR</v>
      </c>
    </row>
    <row r="682" spans="1:6" s="151" customFormat="1" x14ac:dyDescent="0.2">
      <c r="A682" s="151" t="s">
        <v>7535</v>
      </c>
      <c r="B682" s="151" t="b">
        <f>IF(ISBLANK(GlobBerMedDisc!$BQ$3),"",GlobBerMedDisc!$BQ$3)</f>
        <v>0</v>
      </c>
      <c r="C682" s="44" t="b">
        <v>0</v>
      </c>
      <c r="D682" s="151" t="str">
        <f t="shared" si="10"/>
        <v>_Glob_MedDisc_PerDose_02##ONWAAR</v>
      </c>
    </row>
    <row r="683" spans="1:6" s="151" customFormat="1" x14ac:dyDescent="0.2">
      <c r="A683" s="151" t="s">
        <v>7537</v>
      </c>
      <c r="B683" s="151" t="b">
        <f>IF(ISBLANK(GlobBerMedDisc!$BQ$4),"",GlobBerMedDisc!$BQ$4)</f>
        <v>0</v>
      </c>
      <c r="C683" s="44" t="b">
        <v>0</v>
      </c>
      <c r="D683" s="151" t="str">
        <f t="shared" si="10"/>
        <v>_Glob_MedDisc_PerDose_03##ONWAAR</v>
      </c>
    </row>
    <row r="684" spans="1:6" s="151" customFormat="1" x14ac:dyDescent="0.2">
      <c r="A684" s="151" t="s">
        <v>7539</v>
      </c>
      <c r="B684" s="151" t="b">
        <f>IF(ISBLANK(GlobBerMedDisc!$BQ$5),"",GlobBerMedDisc!$BQ$5)</f>
        <v>0</v>
      </c>
      <c r="C684" s="44" t="b">
        <v>0</v>
      </c>
      <c r="D684" s="151" t="str">
        <f t="shared" si="10"/>
        <v>_Glob_MedDisc_PerDose_04##ONWAAR</v>
      </c>
    </row>
    <row r="685" spans="1:6" s="151" customFormat="1" x14ac:dyDescent="0.2">
      <c r="A685" s="151" t="s">
        <v>7541</v>
      </c>
      <c r="B685" s="151" t="b">
        <f>IF(ISBLANK(GlobBerMedDisc!$BQ$6),"",GlobBerMedDisc!$BQ$6)</f>
        <v>0</v>
      </c>
      <c r="C685" s="44" t="b">
        <v>0</v>
      </c>
      <c r="D685" s="151" t="str">
        <f t="shared" si="10"/>
        <v>_Glob_MedDisc_PerDose_05##ONWAAR</v>
      </c>
    </row>
    <row r="686" spans="1:6" s="151" customFormat="1" x14ac:dyDescent="0.2">
      <c r="A686" s="151" t="s">
        <v>7543</v>
      </c>
      <c r="B686" s="151" t="b">
        <f>IF(ISBLANK(GlobBerMedDisc!$BQ$7),"",GlobBerMedDisc!$BQ$7)</f>
        <v>0</v>
      </c>
      <c r="C686" s="44" t="b">
        <v>0</v>
      </c>
      <c r="D686" s="151" t="str">
        <f t="shared" si="10"/>
        <v>_Glob_MedDisc_PerDose_06##ONWAAR</v>
      </c>
    </row>
    <row r="687" spans="1:6" s="151" customFormat="1" x14ac:dyDescent="0.2">
      <c r="A687" s="151" t="s">
        <v>7545</v>
      </c>
      <c r="B687" s="151" t="b">
        <f>IF(ISBLANK(GlobBerMedDisc!$BQ$8),"",GlobBerMedDisc!$BQ$8)</f>
        <v>0</v>
      </c>
      <c r="C687" s="44" t="b">
        <v>0</v>
      </c>
      <c r="D687" s="151" t="str">
        <f t="shared" si="10"/>
        <v>_Glob_MedDisc_PerDose_07##ONWAAR</v>
      </c>
    </row>
    <row r="688" spans="1:6" s="151" customFormat="1" x14ac:dyDescent="0.2">
      <c r="A688" s="151" t="s">
        <v>7547</v>
      </c>
      <c r="B688" s="151" t="b">
        <f>IF(ISBLANK(GlobBerMedDisc!$BQ$9),"",GlobBerMedDisc!$BQ$9)</f>
        <v>0</v>
      </c>
      <c r="C688" s="44" t="b">
        <v>0</v>
      </c>
      <c r="D688" s="151" t="str">
        <f t="shared" si="10"/>
        <v>_Glob_MedDisc_PerDose_08##ONWAAR</v>
      </c>
    </row>
    <row r="689" spans="1:4" s="151" customFormat="1" x14ac:dyDescent="0.2">
      <c r="A689" s="151" t="s">
        <v>7549</v>
      </c>
      <c r="B689" s="151" t="b">
        <f>IF(ISBLANK(GlobBerMedDisc!$BQ$10),"",GlobBerMedDisc!$BQ$10)</f>
        <v>0</v>
      </c>
      <c r="C689" s="44" t="b">
        <v>0</v>
      </c>
      <c r="D689" s="151" t="str">
        <f t="shared" si="10"/>
        <v>_Glob_MedDisc_PerDose_09##ONWAAR</v>
      </c>
    </row>
    <row r="690" spans="1:4" s="151" customFormat="1" x14ac:dyDescent="0.2">
      <c r="A690" s="151" t="s">
        <v>7551</v>
      </c>
      <c r="B690" s="151" t="b">
        <f>IF(ISBLANK(GlobBerMedDisc!$BQ$11),"",GlobBerMedDisc!$BQ$11)</f>
        <v>0</v>
      </c>
      <c r="C690" s="44" t="b">
        <v>0</v>
      </c>
      <c r="D690" s="151" t="str">
        <f t="shared" si="10"/>
        <v>_Glob_MedDisc_PerDose_10##ONWAAR</v>
      </c>
    </row>
    <row r="691" spans="1:4" s="151" customFormat="1" x14ac:dyDescent="0.2">
      <c r="A691" s="151" t="s">
        <v>7553</v>
      </c>
      <c r="B691" s="151" t="b">
        <f>IF(ISBLANK(GlobBerMedDisc!$BQ$12),"",GlobBerMedDisc!$BQ$12)</f>
        <v>0</v>
      </c>
      <c r="C691" s="44" t="b">
        <v>0</v>
      </c>
      <c r="D691" s="151" t="str">
        <f t="shared" si="10"/>
        <v>_Glob_MedDisc_PerDose_11##ONWAAR</v>
      </c>
    </row>
    <row r="692" spans="1:4" s="151" customFormat="1" x14ac:dyDescent="0.2">
      <c r="A692" s="151" t="s">
        <v>7555</v>
      </c>
      <c r="B692" s="151" t="b">
        <f>IF(ISBLANK(GlobBerMedDisc!$BQ$13),"",GlobBerMedDisc!$BQ$13)</f>
        <v>0</v>
      </c>
      <c r="C692" s="44" t="b">
        <v>0</v>
      </c>
      <c r="D692" s="151" t="str">
        <f t="shared" si="10"/>
        <v>_Glob_MedDisc_PerDose_12##ONWAAR</v>
      </c>
    </row>
    <row r="693" spans="1:4" s="151" customFormat="1" x14ac:dyDescent="0.2">
      <c r="A693" s="151" t="s">
        <v>7557</v>
      </c>
      <c r="B693" s="151" t="b">
        <f>IF(ISBLANK(GlobBerMedDisc!$BQ$14),"",GlobBerMedDisc!$BQ$14)</f>
        <v>0</v>
      </c>
      <c r="C693" s="44" t="b">
        <v>0</v>
      </c>
      <c r="D693" s="151" t="str">
        <f t="shared" si="10"/>
        <v>_Glob_MedDisc_PerDose_13##ONWAAR</v>
      </c>
    </row>
    <row r="694" spans="1:4" s="151" customFormat="1" x14ac:dyDescent="0.2">
      <c r="A694" s="151" t="s">
        <v>7559</v>
      </c>
      <c r="B694" s="151" t="b">
        <f>IF(ISBLANK(GlobBerMedDisc!$BQ$15),"",GlobBerMedDisc!$BQ$15)</f>
        <v>0</v>
      </c>
      <c r="C694" s="44" t="b">
        <v>0</v>
      </c>
      <c r="D694" s="151" t="str">
        <f t="shared" si="10"/>
        <v>_Glob_MedDisc_PerDose_14##ONWAAR</v>
      </c>
    </row>
    <row r="695" spans="1:4" s="151" customFormat="1" x14ac:dyDescent="0.2">
      <c r="A695" s="151" t="s">
        <v>7561</v>
      </c>
      <c r="B695" s="151" t="b">
        <f>IF(ISBLANK(GlobBerMedDisc!$BQ$16),"",GlobBerMedDisc!$BQ$16)</f>
        <v>0</v>
      </c>
      <c r="C695" s="44" t="b">
        <v>0</v>
      </c>
      <c r="D695" s="151" t="str">
        <f t="shared" si="10"/>
        <v>_Glob_MedDisc_PerDose_15##ONWAAR</v>
      </c>
    </row>
    <row r="696" spans="1:4" s="151" customFormat="1" x14ac:dyDescent="0.2">
      <c r="A696" s="151" t="s">
        <v>7563</v>
      </c>
      <c r="B696" s="151" t="b">
        <f>IF(ISBLANK(GlobBerMedDisc!$BQ$17),"",GlobBerMedDisc!$BQ$17)</f>
        <v>0</v>
      </c>
      <c r="C696" s="44" t="b">
        <v>0</v>
      </c>
      <c r="D696" s="151" t="str">
        <f t="shared" si="10"/>
        <v>_Glob_MedDisc_PerDose_16##ONWAAR</v>
      </c>
    </row>
    <row r="697" spans="1:4" s="151" customFormat="1" x14ac:dyDescent="0.2">
      <c r="A697" s="151" t="s">
        <v>7565</v>
      </c>
      <c r="B697" s="151" t="b">
        <f>IF(ISBLANK(GlobBerMedDisc!$BQ$18),"",GlobBerMedDisc!$BQ$18)</f>
        <v>0</v>
      </c>
      <c r="C697" s="44" t="b">
        <v>0</v>
      </c>
      <c r="D697" s="151" t="str">
        <f t="shared" si="10"/>
        <v>_Glob_MedDisc_PerDose_17##ONWAAR</v>
      </c>
    </row>
    <row r="698" spans="1:4" s="151" customFormat="1" x14ac:dyDescent="0.2">
      <c r="A698" s="151" t="s">
        <v>7567</v>
      </c>
      <c r="B698" s="151" t="b">
        <f>IF(ISBLANK(GlobBerMedDisc!$BQ$19),"",GlobBerMedDisc!$BQ$19)</f>
        <v>0</v>
      </c>
      <c r="C698" s="44" t="b">
        <v>0</v>
      </c>
      <c r="D698" s="151" t="str">
        <f t="shared" si="10"/>
        <v>_Glob_MedDisc_PerDose_18##ONWAAR</v>
      </c>
    </row>
    <row r="699" spans="1:4" s="151" customFormat="1" x14ac:dyDescent="0.2">
      <c r="A699" s="151" t="s">
        <v>7569</v>
      </c>
      <c r="B699" s="151" t="b">
        <f>IF(ISBLANK(GlobBerMedDisc!$BQ$20),"",GlobBerMedDisc!$BQ$20)</f>
        <v>0</v>
      </c>
      <c r="C699" s="44" t="b">
        <v>0</v>
      </c>
      <c r="D699" s="151" t="str">
        <f t="shared" si="10"/>
        <v>_Glob_MedDisc_PerDose_19##ONWAAR</v>
      </c>
    </row>
    <row r="700" spans="1:4" s="151" customFormat="1" x14ac:dyDescent="0.2">
      <c r="A700" s="151" t="s">
        <v>7571</v>
      </c>
      <c r="B700" s="151" t="b">
        <f>IF(ISBLANK(GlobBerMedDisc!$BQ$21),"",GlobBerMedDisc!$BQ$21)</f>
        <v>0</v>
      </c>
      <c r="C700" s="44" t="b">
        <v>0</v>
      </c>
      <c r="D700" s="151" t="str">
        <f t="shared" si="10"/>
        <v>_Glob_MedDisc_PerDose_20##ONWAAR</v>
      </c>
    </row>
    <row r="701" spans="1:4" s="151" customFormat="1" x14ac:dyDescent="0.2">
      <c r="A701" s="151" t="s">
        <v>7573</v>
      </c>
      <c r="B701" s="151" t="b">
        <f>IF(ISBLANK(GlobBerMedDisc!$BQ$22),"",GlobBerMedDisc!$BQ$22)</f>
        <v>0</v>
      </c>
      <c r="C701" s="44" t="b">
        <v>0</v>
      </c>
      <c r="D701" s="151" t="str">
        <f t="shared" si="10"/>
        <v>_Glob_MedDisc_PerDose_21##ONWAAR</v>
      </c>
    </row>
    <row r="702" spans="1:4" s="151" customFormat="1" x14ac:dyDescent="0.2">
      <c r="A702" s="151" t="s">
        <v>7575</v>
      </c>
      <c r="B702" s="151" t="b">
        <f>IF(ISBLANK(GlobBerMedDisc!$BQ$23),"",GlobBerMedDisc!$BQ$23)</f>
        <v>0</v>
      </c>
      <c r="C702" s="44" t="b">
        <v>0</v>
      </c>
      <c r="D702" s="151" t="str">
        <f t="shared" si="10"/>
        <v>_Glob_MedDisc_PerDose_22##ONWAAR</v>
      </c>
    </row>
    <row r="703" spans="1:4" s="151" customFormat="1" x14ac:dyDescent="0.2">
      <c r="A703" s="151" t="s">
        <v>7577</v>
      </c>
      <c r="B703" s="151" t="b">
        <f>IF(ISBLANK(GlobBerMedDisc!$BQ$24),"",GlobBerMedDisc!$BQ$24)</f>
        <v>0</v>
      </c>
      <c r="C703" s="44" t="b">
        <v>0</v>
      </c>
      <c r="D703" s="151" t="str">
        <f t="shared" si="10"/>
        <v>_Glob_MedDisc_PerDose_23##ONWAAR</v>
      </c>
    </row>
    <row r="704" spans="1:4" s="151" customFormat="1" x14ac:dyDescent="0.2">
      <c r="A704" s="151" t="s">
        <v>7579</v>
      </c>
      <c r="B704" s="151" t="b">
        <f>IF(ISBLANK(GlobBerMedDisc!$BQ$25),"",GlobBerMedDisc!$BQ$25)</f>
        <v>0</v>
      </c>
      <c r="C704" s="44" t="b">
        <v>0</v>
      </c>
      <c r="D704" s="151" t="str">
        <f t="shared" si="10"/>
        <v>_Glob_MedDisc_PerDose_24##ONWAAR</v>
      </c>
    </row>
    <row r="705" spans="1:4" s="151" customFormat="1" x14ac:dyDescent="0.2">
      <c r="A705" s="151" t="s">
        <v>7581</v>
      </c>
      <c r="B705" s="151" t="b">
        <f>IF(ISBLANK(GlobBerMedDisc!$BQ$26),"",GlobBerMedDisc!$BQ$26)</f>
        <v>0</v>
      </c>
      <c r="C705" s="44" t="b">
        <v>0</v>
      </c>
      <c r="D705" s="151" t="str">
        <f t="shared" si="10"/>
        <v>_Glob_MedDisc_PerDose_25##ONWAAR</v>
      </c>
    </row>
    <row r="706" spans="1:4" s="151" customFormat="1" x14ac:dyDescent="0.2">
      <c r="A706" s="151" t="s">
        <v>7583</v>
      </c>
      <c r="B706" s="151" t="b">
        <f>IF(ISBLANK(GlobBerMedDisc!$BQ$27),"",GlobBerMedDisc!$BQ$27)</f>
        <v>0</v>
      </c>
      <c r="C706" s="44" t="b">
        <v>0</v>
      </c>
      <c r="D706" s="151" t="str">
        <f t="shared" si="10"/>
        <v>_Glob_MedDisc_PerDose_26##ONWAAR</v>
      </c>
    </row>
    <row r="707" spans="1:4" s="151" customFormat="1" x14ac:dyDescent="0.2">
      <c r="A707" s="151" t="s">
        <v>7585</v>
      </c>
      <c r="B707" s="151" t="b">
        <f>IF(ISBLANK(GlobBerMedDisc!$BQ$28),"",GlobBerMedDisc!$BQ$28)</f>
        <v>0</v>
      </c>
      <c r="C707" s="44" t="b">
        <v>0</v>
      </c>
      <c r="D707" s="151" t="str">
        <f t="shared" ref="D707:D770" si="11">A707&amp;"##"&amp;B707</f>
        <v>_Glob_MedDisc_PerDose_27##ONWAAR</v>
      </c>
    </row>
    <row r="708" spans="1:4" s="151" customFormat="1" x14ac:dyDescent="0.2">
      <c r="A708" s="151" t="s">
        <v>7587</v>
      </c>
      <c r="B708" s="151" t="b">
        <f>IF(ISBLANK(GlobBerMedDisc!$BQ$29),"",GlobBerMedDisc!$BQ$29)</f>
        <v>0</v>
      </c>
      <c r="C708" s="44" t="b">
        <v>0</v>
      </c>
      <c r="D708" s="151" t="str">
        <f t="shared" si="11"/>
        <v>_Glob_MedDisc_PerDose_28##ONWAAR</v>
      </c>
    </row>
    <row r="709" spans="1:4" s="151" customFormat="1" x14ac:dyDescent="0.2">
      <c r="A709" s="151" t="s">
        <v>7589</v>
      </c>
      <c r="B709" s="151" t="b">
        <f>IF(ISBLANK(GlobBerMedDisc!$BQ$30),"",GlobBerMedDisc!$BQ$30)</f>
        <v>0</v>
      </c>
      <c r="C709" s="44" t="b">
        <v>0</v>
      </c>
      <c r="D709" s="151" t="str">
        <f t="shared" si="11"/>
        <v>_Glob_MedDisc_PerDose_29##ONWAAR</v>
      </c>
    </row>
    <row r="710" spans="1:4" s="151" customFormat="1" x14ac:dyDescent="0.2">
      <c r="A710" s="151" t="s">
        <v>7591</v>
      </c>
      <c r="B710" s="151" t="b">
        <f>IF(ISBLANK(GlobBerMedDisc!$BQ$31),"",GlobBerMedDisc!$BQ$31)</f>
        <v>0</v>
      </c>
      <c r="C710" s="44" t="b">
        <v>0</v>
      </c>
      <c r="D710" s="151" t="str">
        <f t="shared" si="11"/>
        <v>_Glob_MedDisc_PerDose_30##ONWAAR</v>
      </c>
    </row>
    <row r="711" spans="1:4" s="151" customFormat="1" x14ac:dyDescent="0.2">
      <c r="A711" s="151" t="s">
        <v>7662</v>
      </c>
      <c r="B711" s="151" t="b">
        <f>IF(ISBLANK(GlobBerMedDisc!$BR$2),"",GlobBerMedDisc!$BR$2)</f>
        <v>1</v>
      </c>
      <c r="C711" s="289" t="b">
        <v>1</v>
      </c>
      <c r="D711" s="151" t="str">
        <f t="shared" si="11"/>
        <v>_Glob_MedDisc_PerKg_01##WAAR</v>
      </c>
    </row>
    <row r="712" spans="1:4" s="151" customFormat="1" x14ac:dyDescent="0.2">
      <c r="A712" s="151" t="s">
        <v>7664</v>
      </c>
      <c r="B712" s="151" t="b">
        <f>IF(ISBLANK(GlobBerMedDisc!$BR$3),"",GlobBerMedDisc!$BR$3)</f>
        <v>1</v>
      </c>
      <c r="C712" s="289" t="b">
        <v>1</v>
      </c>
      <c r="D712" s="151" t="str">
        <f t="shared" si="11"/>
        <v>_Glob_MedDisc_PerKg_02##WAAR</v>
      </c>
    </row>
    <row r="713" spans="1:4" s="151" customFormat="1" x14ac:dyDescent="0.2">
      <c r="A713" s="151" t="s">
        <v>7666</v>
      </c>
      <c r="B713" s="151" t="b">
        <f>IF(ISBLANK(GlobBerMedDisc!$BR$4),"",GlobBerMedDisc!$BR$4)</f>
        <v>1</v>
      </c>
      <c r="C713" s="289" t="b">
        <v>1</v>
      </c>
      <c r="D713" s="151" t="str">
        <f t="shared" si="11"/>
        <v>_Glob_MedDisc_PerKg_03##WAAR</v>
      </c>
    </row>
    <row r="714" spans="1:4" s="151" customFormat="1" x14ac:dyDescent="0.2">
      <c r="A714" s="151" t="s">
        <v>7668</v>
      </c>
      <c r="B714" s="151" t="b">
        <f>IF(ISBLANK(GlobBerMedDisc!$BR$5),"",GlobBerMedDisc!$BR$5)</f>
        <v>1</v>
      </c>
      <c r="C714" s="289" t="b">
        <v>1</v>
      </c>
      <c r="D714" s="151" t="str">
        <f t="shared" si="11"/>
        <v>_Glob_MedDisc_PerKg_04##WAAR</v>
      </c>
    </row>
    <row r="715" spans="1:4" s="151" customFormat="1" x14ac:dyDescent="0.2">
      <c r="A715" s="151" t="s">
        <v>7670</v>
      </c>
      <c r="B715" s="151" t="b">
        <f>IF(ISBLANK(GlobBerMedDisc!$BR$6),"",GlobBerMedDisc!$BR$6)</f>
        <v>1</v>
      </c>
      <c r="C715" s="289" t="b">
        <v>1</v>
      </c>
      <c r="D715" s="151" t="str">
        <f t="shared" si="11"/>
        <v>_Glob_MedDisc_PerKg_05##WAAR</v>
      </c>
    </row>
    <row r="716" spans="1:4" s="151" customFormat="1" x14ac:dyDescent="0.2">
      <c r="A716" s="151" t="s">
        <v>7672</v>
      </c>
      <c r="B716" s="151" t="b">
        <f>IF(ISBLANK(GlobBerMedDisc!$BR$7),"",GlobBerMedDisc!$BR$7)</f>
        <v>1</v>
      </c>
      <c r="C716" s="289" t="b">
        <v>1</v>
      </c>
      <c r="D716" s="151" t="str">
        <f t="shared" si="11"/>
        <v>_Glob_MedDisc_PerKg_06##WAAR</v>
      </c>
    </row>
    <row r="717" spans="1:4" s="151" customFormat="1" x14ac:dyDescent="0.2">
      <c r="A717" s="151" t="s">
        <v>7674</v>
      </c>
      <c r="B717" s="151" t="b">
        <f>IF(ISBLANK(GlobBerMedDisc!$BR$8),"",GlobBerMedDisc!$BR$8)</f>
        <v>1</v>
      </c>
      <c r="C717" s="289" t="b">
        <v>1</v>
      </c>
      <c r="D717" s="151" t="str">
        <f t="shared" si="11"/>
        <v>_Glob_MedDisc_PerKg_07##WAAR</v>
      </c>
    </row>
    <row r="718" spans="1:4" s="151" customFormat="1" x14ac:dyDescent="0.2">
      <c r="A718" s="151" t="s">
        <v>7676</v>
      </c>
      <c r="B718" s="151" t="b">
        <f>IF(ISBLANK(GlobBerMedDisc!$BR$9),"",GlobBerMedDisc!$BR$9)</f>
        <v>1</v>
      </c>
      <c r="C718" s="289" t="b">
        <v>1</v>
      </c>
      <c r="D718" s="151" t="str">
        <f t="shared" si="11"/>
        <v>_Glob_MedDisc_PerKg_08##WAAR</v>
      </c>
    </row>
    <row r="719" spans="1:4" s="151" customFormat="1" x14ac:dyDescent="0.2">
      <c r="A719" s="151" t="s">
        <v>7678</v>
      </c>
      <c r="B719" s="151" t="b">
        <f>IF(ISBLANK(GlobBerMedDisc!$BR$10),"",GlobBerMedDisc!$BR$10)</f>
        <v>1</v>
      </c>
      <c r="C719" s="289" t="b">
        <v>1</v>
      </c>
      <c r="D719" s="151" t="str">
        <f t="shared" si="11"/>
        <v>_Glob_MedDisc_PerKg_09##WAAR</v>
      </c>
    </row>
    <row r="720" spans="1:4" s="151" customFormat="1" x14ac:dyDescent="0.2">
      <c r="A720" s="151" t="s">
        <v>7680</v>
      </c>
      <c r="B720" s="151" t="b">
        <f>IF(ISBLANK(GlobBerMedDisc!$BR$11),"",GlobBerMedDisc!$BR$11)</f>
        <v>1</v>
      </c>
      <c r="C720" s="289" t="b">
        <v>1</v>
      </c>
      <c r="D720" s="151" t="str">
        <f t="shared" si="11"/>
        <v>_Glob_MedDisc_PerKg_10##WAAR</v>
      </c>
    </row>
    <row r="721" spans="1:4" s="151" customFormat="1" x14ac:dyDescent="0.2">
      <c r="A721" s="151" t="s">
        <v>7682</v>
      </c>
      <c r="B721" s="151" t="b">
        <f>IF(ISBLANK(GlobBerMedDisc!$BR$12),"",GlobBerMedDisc!$BR$12)</f>
        <v>1</v>
      </c>
      <c r="C721" s="289" t="b">
        <v>1</v>
      </c>
      <c r="D721" s="151" t="str">
        <f t="shared" si="11"/>
        <v>_Glob_MedDisc_PerKg_11##WAAR</v>
      </c>
    </row>
    <row r="722" spans="1:4" s="151" customFormat="1" x14ac:dyDescent="0.2">
      <c r="A722" s="151" t="s">
        <v>7684</v>
      </c>
      <c r="B722" s="151" t="b">
        <f>IF(ISBLANK(GlobBerMedDisc!$BR$13),"",GlobBerMedDisc!$BR$13)</f>
        <v>1</v>
      </c>
      <c r="C722" s="289" t="b">
        <v>1</v>
      </c>
      <c r="D722" s="151" t="str">
        <f t="shared" si="11"/>
        <v>_Glob_MedDisc_PerKg_12##WAAR</v>
      </c>
    </row>
    <row r="723" spans="1:4" s="151" customFormat="1" x14ac:dyDescent="0.2">
      <c r="A723" s="151" t="s">
        <v>7686</v>
      </c>
      <c r="B723" s="151" t="b">
        <f>IF(ISBLANK(GlobBerMedDisc!$BR$14),"",GlobBerMedDisc!$BR$14)</f>
        <v>1</v>
      </c>
      <c r="C723" s="289" t="b">
        <v>1</v>
      </c>
      <c r="D723" s="151" t="str">
        <f t="shared" si="11"/>
        <v>_Glob_MedDisc_PerKg_13##WAAR</v>
      </c>
    </row>
    <row r="724" spans="1:4" s="151" customFormat="1" x14ac:dyDescent="0.2">
      <c r="A724" s="151" t="s">
        <v>7688</v>
      </c>
      <c r="B724" s="151" t="b">
        <f>IF(ISBLANK(GlobBerMedDisc!$BR$15),"",GlobBerMedDisc!$BR$15)</f>
        <v>1</v>
      </c>
      <c r="C724" s="289" t="b">
        <v>1</v>
      </c>
      <c r="D724" s="151" t="str">
        <f t="shared" si="11"/>
        <v>_Glob_MedDisc_PerKg_14##WAAR</v>
      </c>
    </row>
    <row r="725" spans="1:4" s="151" customFormat="1" x14ac:dyDescent="0.2">
      <c r="A725" s="151" t="s">
        <v>7690</v>
      </c>
      <c r="B725" s="151" t="b">
        <f>IF(ISBLANK(GlobBerMedDisc!$BR$16),"",GlobBerMedDisc!$BR$16)</f>
        <v>1</v>
      </c>
      <c r="C725" s="289" t="b">
        <v>1</v>
      </c>
      <c r="D725" s="151" t="str">
        <f t="shared" si="11"/>
        <v>_Glob_MedDisc_PerKg_15##WAAR</v>
      </c>
    </row>
    <row r="726" spans="1:4" s="151" customFormat="1" x14ac:dyDescent="0.2">
      <c r="A726" s="151" t="s">
        <v>7692</v>
      </c>
      <c r="B726" s="151" t="b">
        <f>IF(ISBLANK(GlobBerMedDisc!$BR$17),"",GlobBerMedDisc!$BR$17)</f>
        <v>1</v>
      </c>
      <c r="C726" s="289" t="b">
        <v>1</v>
      </c>
      <c r="D726" s="151" t="str">
        <f t="shared" si="11"/>
        <v>_Glob_MedDisc_PerKg_16##WAAR</v>
      </c>
    </row>
    <row r="727" spans="1:4" s="151" customFormat="1" x14ac:dyDescent="0.2">
      <c r="A727" s="151" t="s">
        <v>7694</v>
      </c>
      <c r="B727" s="151" t="b">
        <f>IF(ISBLANK(GlobBerMedDisc!$BR$18),"",GlobBerMedDisc!$BR$18)</f>
        <v>1</v>
      </c>
      <c r="C727" s="289" t="b">
        <v>1</v>
      </c>
      <c r="D727" s="151" t="str">
        <f t="shared" si="11"/>
        <v>_Glob_MedDisc_PerKg_17##WAAR</v>
      </c>
    </row>
    <row r="728" spans="1:4" s="151" customFormat="1" x14ac:dyDescent="0.2">
      <c r="A728" s="151" t="s">
        <v>7696</v>
      </c>
      <c r="B728" s="151" t="b">
        <f>IF(ISBLANK(GlobBerMedDisc!$BR$19),"",GlobBerMedDisc!$BR$19)</f>
        <v>1</v>
      </c>
      <c r="C728" s="289" t="b">
        <v>1</v>
      </c>
      <c r="D728" s="151" t="str">
        <f t="shared" si="11"/>
        <v>_Glob_MedDisc_PerKg_18##WAAR</v>
      </c>
    </row>
    <row r="729" spans="1:4" s="151" customFormat="1" x14ac:dyDescent="0.2">
      <c r="A729" s="151" t="s">
        <v>7698</v>
      </c>
      <c r="B729" s="151" t="b">
        <f>IF(ISBLANK(GlobBerMedDisc!$BR$20),"",GlobBerMedDisc!$BR$20)</f>
        <v>1</v>
      </c>
      <c r="C729" s="289" t="b">
        <v>1</v>
      </c>
      <c r="D729" s="151" t="str">
        <f t="shared" si="11"/>
        <v>_Glob_MedDisc_PerKg_19##WAAR</v>
      </c>
    </row>
    <row r="730" spans="1:4" s="151" customFormat="1" x14ac:dyDescent="0.2">
      <c r="A730" s="151" t="s">
        <v>7700</v>
      </c>
      <c r="B730" s="151" t="b">
        <f>IF(ISBLANK(GlobBerMedDisc!$BR$21),"",GlobBerMedDisc!$BR$21)</f>
        <v>1</v>
      </c>
      <c r="C730" s="289" t="b">
        <v>1</v>
      </c>
      <c r="D730" s="151" t="str">
        <f t="shared" si="11"/>
        <v>_Glob_MedDisc_PerKg_20##WAAR</v>
      </c>
    </row>
    <row r="731" spans="1:4" s="151" customFormat="1" x14ac:dyDescent="0.2">
      <c r="A731" s="151" t="s">
        <v>7702</v>
      </c>
      <c r="B731" s="151" t="b">
        <f>IF(ISBLANK(GlobBerMedDisc!$BR$22),"",GlobBerMedDisc!$BR$22)</f>
        <v>1</v>
      </c>
      <c r="C731" s="289" t="b">
        <v>1</v>
      </c>
      <c r="D731" s="151" t="str">
        <f t="shared" si="11"/>
        <v>_Glob_MedDisc_PerKg_21##WAAR</v>
      </c>
    </row>
    <row r="732" spans="1:4" s="151" customFormat="1" x14ac:dyDescent="0.2">
      <c r="A732" s="151" t="s">
        <v>7704</v>
      </c>
      <c r="B732" s="151" t="b">
        <f>IF(ISBLANK(GlobBerMedDisc!$BR$23),"",GlobBerMedDisc!$BR$23)</f>
        <v>1</v>
      </c>
      <c r="C732" s="289" t="b">
        <v>1</v>
      </c>
      <c r="D732" s="151" t="str">
        <f t="shared" si="11"/>
        <v>_Glob_MedDisc_PerKg_22##WAAR</v>
      </c>
    </row>
    <row r="733" spans="1:4" s="151" customFormat="1" x14ac:dyDescent="0.2">
      <c r="A733" s="151" t="s">
        <v>7706</v>
      </c>
      <c r="B733" s="151" t="b">
        <f>IF(ISBLANK(GlobBerMedDisc!$BR$24),"",GlobBerMedDisc!$BR$24)</f>
        <v>1</v>
      </c>
      <c r="C733" s="289" t="b">
        <v>1</v>
      </c>
      <c r="D733" s="151" t="str">
        <f t="shared" si="11"/>
        <v>_Glob_MedDisc_PerKg_23##WAAR</v>
      </c>
    </row>
    <row r="734" spans="1:4" s="151" customFormat="1" x14ac:dyDescent="0.2">
      <c r="A734" s="151" t="s">
        <v>7708</v>
      </c>
      <c r="B734" s="151" t="b">
        <f>IF(ISBLANK(GlobBerMedDisc!$BR$25),"",GlobBerMedDisc!$BR$25)</f>
        <v>1</v>
      </c>
      <c r="C734" s="289" t="b">
        <v>1</v>
      </c>
      <c r="D734" s="151" t="str">
        <f t="shared" si="11"/>
        <v>_Glob_MedDisc_PerKg_24##WAAR</v>
      </c>
    </row>
    <row r="735" spans="1:4" s="151" customFormat="1" x14ac:dyDescent="0.2">
      <c r="A735" s="151" t="s">
        <v>7710</v>
      </c>
      <c r="B735" s="151" t="b">
        <f>IF(ISBLANK(GlobBerMedDisc!$BR$26),"",GlobBerMedDisc!$BR$26)</f>
        <v>1</v>
      </c>
      <c r="C735" s="289" t="b">
        <v>1</v>
      </c>
      <c r="D735" s="151" t="str">
        <f t="shared" si="11"/>
        <v>_Glob_MedDisc_PerKg_25##WAAR</v>
      </c>
    </row>
    <row r="736" spans="1:4" s="151" customFormat="1" x14ac:dyDescent="0.2">
      <c r="A736" s="151" t="s">
        <v>7712</v>
      </c>
      <c r="B736" s="151" t="b">
        <f>IF(ISBLANK(GlobBerMedDisc!$BR$27),"",GlobBerMedDisc!$BR$27)</f>
        <v>1</v>
      </c>
      <c r="C736" s="289" t="b">
        <v>1</v>
      </c>
      <c r="D736" s="151" t="str">
        <f t="shared" si="11"/>
        <v>_Glob_MedDisc_PerKg_26##WAAR</v>
      </c>
    </row>
    <row r="737" spans="1:4" s="151" customFormat="1" x14ac:dyDescent="0.2">
      <c r="A737" s="151" t="s">
        <v>7714</v>
      </c>
      <c r="B737" s="151" t="b">
        <f>IF(ISBLANK(GlobBerMedDisc!$BR$28),"",GlobBerMedDisc!$BR$28)</f>
        <v>1</v>
      </c>
      <c r="C737" s="289" t="b">
        <v>1</v>
      </c>
      <c r="D737" s="151" t="str">
        <f t="shared" si="11"/>
        <v>_Glob_MedDisc_PerKg_27##WAAR</v>
      </c>
    </row>
    <row r="738" spans="1:4" s="151" customFormat="1" x14ac:dyDescent="0.2">
      <c r="A738" s="151" t="s">
        <v>7716</v>
      </c>
      <c r="B738" s="151" t="b">
        <f>IF(ISBLANK(GlobBerMedDisc!$BR$29),"",GlobBerMedDisc!$BR$29)</f>
        <v>1</v>
      </c>
      <c r="C738" s="289" t="b">
        <v>1</v>
      </c>
      <c r="D738" s="151" t="str">
        <f t="shared" si="11"/>
        <v>_Glob_MedDisc_PerKg_28##WAAR</v>
      </c>
    </row>
    <row r="739" spans="1:4" s="151" customFormat="1" x14ac:dyDescent="0.2">
      <c r="A739" s="151" t="s">
        <v>7718</v>
      </c>
      <c r="B739" s="151" t="b">
        <f>IF(ISBLANK(GlobBerMedDisc!$BR$30),"",GlobBerMedDisc!$BR$30)</f>
        <v>1</v>
      </c>
      <c r="C739" s="289" t="b">
        <v>1</v>
      </c>
      <c r="D739" s="151" t="str">
        <f t="shared" si="11"/>
        <v>_Glob_MedDisc_PerKg_29##WAAR</v>
      </c>
    </row>
    <row r="740" spans="1:4" s="151" customFormat="1" x14ac:dyDescent="0.2">
      <c r="A740" s="151" t="s">
        <v>7720</v>
      </c>
      <c r="B740" s="151" t="b">
        <f>IF(ISBLANK(GlobBerMedDisc!$BR$31),"",GlobBerMedDisc!$BR$31)</f>
        <v>1</v>
      </c>
      <c r="C740" s="289" t="b">
        <v>1</v>
      </c>
      <c r="D740" s="151" t="str">
        <f t="shared" si="11"/>
        <v>_Glob_MedDisc_PerKg_30##WAAR</v>
      </c>
    </row>
    <row r="741" spans="1:4" s="151" customFormat="1" x14ac:dyDescent="0.2">
      <c r="A741" s="151" t="s">
        <v>7722</v>
      </c>
      <c r="B741" s="151" t="b">
        <f>IF(ISBLANK(GlobBerMedDisc!$BS$2),"",GlobBerMedDisc!$BS$2)</f>
        <v>0</v>
      </c>
      <c r="C741" s="44" t="b">
        <v>0</v>
      </c>
      <c r="D741" s="151" t="str">
        <f t="shared" si="11"/>
        <v>_Glob_MedDisc_PerM2_01##ONWAAR</v>
      </c>
    </row>
    <row r="742" spans="1:4" s="151" customFormat="1" x14ac:dyDescent="0.2">
      <c r="A742" s="151" t="s">
        <v>7724</v>
      </c>
      <c r="B742" s="151" t="b">
        <f>IF(ISBLANK(GlobBerMedDisc!$BS$3),"",GlobBerMedDisc!$BS$3)</f>
        <v>0</v>
      </c>
      <c r="C742" s="44" t="b">
        <v>0</v>
      </c>
      <c r="D742" s="151" t="str">
        <f t="shared" si="11"/>
        <v>_Glob_MedDisc_PerM2_02##ONWAAR</v>
      </c>
    </row>
    <row r="743" spans="1:4" s="151" customFormat="1" x14ac:dyDescent="0.2">
      <c r="A743" s="151" t="s">
        <v>7726</v>
      </c>
      <c r="B743" s="151" t="b">
        <f>IF(ISBLANK(GlobBerMedDisc!$BS$4),"",GlobBerMedDisc!$BS$4)</f>
        <v>0</v>
      </c>
      <c r="C743" s="44" t="b">
        <v>0</v>
      </c>
      <c r="D743" s="151" t="str">
        <f t="shared" si="11"/>
        <v>_Glob_MedDisc_PerM2_03##ONWAAR</v>
      </c>
    </row>
    <row r="744" spans="1:4" s="151" customFormat="1" x14ac:dyDescent="0.2">
      <c r="A744" s="151" t="s">
        <v>7728</v>
      </c>
      <c r="B744" s="151" t="b">
        <f>IF(ISBLANK(GlobBerMedDisc!$BS$5),"",GlobBerMedDisc!$BS$5)</f>
        <v>0</v>
      </c>
      <c r="C744" s="44" t="b">
        <v>0</v>
      </c>
      <c r="D744" s="151" t="str">
        <f t="shared" si="11"/>
        <v>_Glob_MedDisc_PerM2_04##ONWAAR</v>
      </c>
    </row>
    <row r="745" spans="1:4" s="151" customFormat="1" x14ac:dyDescent="0.2">
      <c r="A745" s="151" t="s">
        <v>7730</v>
      </c>
      <c r="B745" s="151" t="b">
        <f>IF(ISBLANK(GlobBerMedDisc!$BS$6),"",GlobBerMedDisc!$BS$6)</f>
        <v>0</v>
      </c>
      <c r="C745" s="44" t="b">
        <v>0</v>
      </c>
      <c r="D745" s="151" t="str">
        <f t="shared" si="11"/>
        <v>_Glob_MedDisc_PerM2_05##ONWAAR</v>
      </c>
    </row>
    <row r="746" spans="1:4" s="151" customFormat="1" x14ac:dyDescent="0.2">
      <c r="A746" s="151" t="s">
        <v>7732</v>
      </c>
      <c r="B746" s="151" t="b">
        <f>IF(ISBLANK(GlobBerMedDisc!$BS$7),"",GlobBerMedDisc!$BS$7)</f>
        <v>0</v>
      </c>
      <c r="C746" s="44" t="b">
        <v>0</v>
      </c>
      <c r="D746" s="151" t="str">
        <f t="shared" si="11"/>
        <v>_Glob_MedDisc_PerM2_06##ONWAAR</v>
      </c>
    </row>
    <row r="747" spans="1:4" s="151" customFormat="1" x14ac:dyDescent="0.2">
      <c r="A747" s="151" t="s">
        <v>7734</v>
      </c>
      <c r="B747" s="151" t="b">
        <f>IF(ISBLANK(GlobBerMedDisc!$BS$8),"",GlobBerMedDisc!$BS$8)</f>
        <v>0</v>
      </c>
      <c r="C747" s="44" t="b">
        <v>0</v>
      </c>
      <c r="D747" s="151" t="str">
        <f t="shared" si="11"/>
        <v>_Glob_MedDisc_PerM2_07##ONWAAR</v>
      </c>
    </row>
    <row r="748" spans="1:4" s="151" customFormat="1" x14ac:dyDescent="0.2">
      <c r="A748" s="151" t="s">
        <v>7736</v>
      </c>
      <c r="B748" s="151" t="b">
        <f>IF(ISBLANK(GlobBerMedDisc!$BS$9),"",GlobBerMedDisc!$BS$9)</f>
        <v>0</v>
      </c>
      <c r="C748" s="44" t="b">
        <v>0</v>
      </c>
      <c r="D748" s="151" t="str">
        <f t="shared" si="11"/>
        <v>_Glob_MedDisc_PerM2_08##ONWAAR</v>
      </c>
    </row>
    <row r="749" spans="1:4" s="151" customFormat="1" x14ac:dyDescent="0.2">
      <c r="A749" s="151" t="s">
        <v>7738</v>
      </c>
      <c r="B749" s="151" t="b">
        <f>IF(ISBLANK(GlobBerMedDisc!$BS$10),"",GlobBerMedDisc!$BS$10)</f>
        <v>0</v>
      </c>
      <c r="C749" s="44" t="b">
        <v>0</v>
      </c>
      <c r="D749" s="151" t="str">
        <f t="shared" si="11"/>
        <v>_Glob_MedDisc_PerM2_09##ONWAAR</v>
      </c>
    </row>
    <row r="750" spans="1:4" s="151" customFormat="1" x14ac:dyDescent="0.2">
      <c r="A750" s="151" t="s">
        <v>7740</v>
      </c>
      <c r="B750" s="151" t="b">
        <f>IF(ISBLANK(GlobBerMedDisc!$BS$11),"",GlobBerMedDisc!$BS$11)</f>
        <v>0</v>
      </c>
      <c r="C750" s="44" t="b">
        <v>0</v>
      </c>
      <c r="D750" s="151" t="str">
        <f t="shared" si="11"/>
        <v>_Glob_MedDisc_PerM2_10##ONWAAR</v>
      </c>
    </row>
    <row r="751" spans="1:4" s="151" customFormat="1" x14ac:dyDescent="0.2">
      <c r="A751" s="151" t="s">
        <v>7742</v>
      </c>
      <c r="B751" s="151" t="b">
        <f>IF(ISBLANK(GlobBerMedDisc!$BS$12),"",GlobBerMedDisc!$BS$12)</f>
        <v>0</v>
      </c>
      <c r="C751" s="44" t="b">
        <v>0</v>
      </c>
      <c r="D751" s="151" t="str">
        <f t="shared" si="11"/>
        <v>_Glob_MedDisc_PerM2_11##ONWAAR</v>
      </c>
    </row>
    <row r="752" spans="1:4" s="151" customFormat="1" x14ac:dyDescent="0.2">
      <c r="A752" s="151" t="s">
        <v>7744</v>
      </c>
      <c r="B752" s="151" t="b">
        <f>IF(ISBLANK(GlobBerMedDisc!$BS$13),"",GlobBerMedDisc!$BS$13)</f>
        <v>0</v>
      </c>
      <c r="C752" s="44" t="b">
        <v>0</v>
      </c>
      <c r="D752" s="151" t="str">
        <f t="shared" si="11"/>
        <v>_Glob_MedDisc_PerM2_12##ONWAAR</v>
      </c>
    </row>
    <row r="753" spans="1:4" s="151" customFormat="1" x14ac:dyDescent="0.2">
      <c r="A753" s="151" t="s">
        <v>7746</v>
      </c>
      <c r="B753" s="151" t="b">
        <f>IF(ISBLANK(GlobBerMedDisc!$BS$14),"",GlobBerMedDisc!$BS$14)</f>
        <v>0</v>
      </c>
      <c r="C753" s="44" t="b">
        <v>0</v>
      </c>
      <c r="D753" s="151" t="str">
        <f t="shared" si="11"/>
        <v>_Glob_MedDisc_PerM2_13##ONWAAR</v>
      </c>
    </row>
    <row r="754" spans="1:4" s="151" customFormat="1" x14ac:dyDescent="0.2">
      <c r="A754" s="151" t="s">
        <v>7748</v>
      </c>
      <c r="B754" s="151" t="b">
        <f>IF(ISBLANK(GlobBerMedDisc!$BS$15),"",GlobBerMedDisc!$BS$15)</f>
        <v>0</v>
      </c>
      <c r="C754" s="44" t="b">
        <v>0</v>
      </c>
      <c r="D754" s="151" t="str">
        <f t="shared" si="11"/>
        <v>_Glob_MedDisc_PerM2_14##ONWAAR</v>
      </c>
    </row>
    <row r="755" spans="1:4" s="151" customFormat="1" x14ac:dyDescent="0.2">
      <c r="A755" s="151" t="s">
        <v>7750</v>
      </c>
      <c r="B755" s="151" t="b">
        <f>IF(ISBLANK(GlobBerMedDisc!$BS$16),"",GlobBerMedDisc!$BS$16)</f>
        <v>0</v>
      </c>
      <c r="C755" s="44" t="b">
        <v>0</v>
      </c>
      <c r="D755" s="151" t="str">
        <f t="shared" si="11"/>
        <v>_Glob_MedDisc_PerM2_15##ONWAAR</v>
      </c>
    </row>
    <row r="756" spans="1:4" s="151" customFormat="1" x14ac:dyDescent="0.2">
      <c r="A756" s="151" t="s">
        <v>7752</v>
      </c>
      <c r="B756" s="151" t="b">
        <f>IF(ISBLANK(GlobBerMedDisc!$BS$17),"",GlobBerMedDisc!$BS$17)</f>
        <v>0</v>
      </c>
      <c r="C756" s="44" t="b">
        <v>0</v>
      </c>
      <c r="D756" s="151" t="str">
        <f t="shared" si="11"/>
        <v>_Glob_MedDisc_PerM2_16##ONWAAR</v>
      </c>
    </row>
    <row r="757" spans="1:4" s="151" customFormat="1" x14ac:dyDescent="0.2">
      <c r="A757" s="151" t="s">
        <v>7754</v>
      </c>
      <c r="B757" s="151" t="b">
        <f>IF(ISBLANK(GlobBerMedDisc!$BS$18),"",GlobBerMedDisc!$BS$18)</f>
        <v>0</v>
      </c>
      <c r="C757" s="44" t="b">
        <v>0</v>
      </c>
      <c r="D757" s="151" t="str">
        <f t="shared" si="11"/>
        <v>_Glob_MedDisc_PerM2_17##ONWAAR</v>
      </c>
    </row>
    <row r="758" spans="1:4" s="151" customFormat="1" x14ac:dyDescent="0.2">
      <c r="A758" s="151" t="s">
        <v>7756</v>
      </c>
      <c r="B758" s="151" t="b">
        <f>IF(ISBLANK(GlobBerMedDisc!$BS$19),"",GlobBerMedDisc!$BS$19)</f>
        <v>0</v>
      </c>
      <c r="C758" s="44" t="b">
        <v>0</v>
      </c>
      <c r="D758" s="151" t="str">
        <f t="shared" si="11"/>
        <v>_Glob_MedDisc_PerM2_18##ONWAAR</v>
      </c>
    </row>
    <row r="759" spans="1:4" s="151" customFormat="1" x14ac:dyDescent="0.2">
      <c r="A759" s="151" t="s">
        <v>7758</v>
      </c>
      <c r="B759" s="151" t="b">
        <f>IF(ISBLANK(GlobBerMedDisc!$BS$20),"",GlobBerMedDisc!$BS$20)</f>
        <v>0</v>
      </c>
      <c r="C759" s="44" t="b">
        <v>0</v>
      </c>
      <c r="D759" s="151" t="str">
        <f t="shared" si="11"/>
        <v>_Glob_MedDisc_PerM2_19##ONWAAR</v>
      </c>
    </row>
    <row r="760" spans="1:4" s="151" customFormat="1" x14ac:dyDescent="0.2">
      <c r="A760" s="151" t="s">
        <v>7760</v>
      </c>
      <c r="B760" s="151" t="b">
        <f>IF(ISBLANK(GlobBerMedDisc!$BS$21),"",GlobBerMedDisc!$BS$21)</f>
        <v>0</v>
      </c>
      <c r="C760" s="44" t="b">
        <v>0</v>
      </c>
      <c r="D760" s="151" t="str">
        <f t="shared" si="11"/>
        <v>_Glob_MedDisc_PerM2_20##ONWAAR</v>
      </c>
    </row>
    <row r="761" spans="1:4" s="151" customFormat="1" x14ac:dyDescent="0.2">
      <c r="A761" s="151" t="s">
        <v>7762</v>
      </c>
      <c r="B761" s="151" t="b">
        <f>IF(ISBLANK(GlobBerMedDisc!$BS$22),"",GlobBerMedDisc!$BS$22)</f>
        <v>0</v>
      </c>
      <c r="C761" s="44" t="b">
        <v>0</v>
      </c>
      <c r="D761" s="151" t="str">
        <f t="shared" si="11"/>
        <v>_Glob_MedDisc_PerM2_21##ONWAAR</v>
      </c>
    </row>
    <row r="762" spans="1:4" s="151" customFormat="1" x14ac:dyDescent="0.2">
      <c r="A762" s="151" t="s">
        <v>7764</v>
      </c>
      <c r="B762" s="151" t="b">
        <f>IF(ISBLANK(GlobBerMedDisc!$BS$23),"",GlobBerMedDisc!$BS$23)</f>
        <v>0</v>
      </c>
      <c r="C762" s="44" t="b">
        <v>0</v>
      </c>
      <c r="D762" s="151" t="str">
        <f t="shared" si="11"/>
        <v>_Glob_MedDisc_PerM2_22##ONWAAR</v>
      </c>
    </row>
    <row r="763" spans="1:4" s="151" customFormat="1" x14ac:dyDescent="0.2">
      <c r="A763" s="151" t="s">
        <v>7766</v>
      </c>
      <c r="B763" s="151" t="b">
        <f>IF(ISBLANK(GlobBerMedDisc!$BS$24),"",GlobBerMedDisc!$BS$24)</f>
        <v>0</v>
      </c>
      <c r="C763" s="44" t="b">
        <v>0</v>
      </c>
      <c r="D763" s="151" t="str">
        <f t="shared" si="11"/>
        <v>_Glob_MedDisc_PerM2_23##ONWAAR</v>
      </c>
    </row>
    <row r="764" spans="1:4" s="151" customFormat="1" x14ac:dyDescent="0.2">
      <c r="A764" s="151" t="s">
        <v>7768</v>
      </c>
      <c r="B764" s="151" t="b">
        <f>IF(ISBLANK(GlobBerMedDisc!$BS$25),"",GlobBerMedDisc!$BS$25)</f>
        <v>0</v>
      </c>
      <c r="C764" s="44" t="b">
        <v>0</v>
      </c>
      <c r="D764" s="151" t="str">
        <f t="shared" si="11"/>
        <v>_Glob_MedDisc_PerM2_24##ONWAAR</v>
      </c>
    </row>
    <row r="765" spans="1:4" s="151" customFormat="1" x14ac:dyDescent="0.2">
      <c r="A765" s="151" t="s">
        <v>7770</v>
      </c>
      <c r="B765" s="151" t="b">
        <f>IF(ISBLANK(GlobBerMedDisc!$BS$26),"",GlobBerMedDisc!$BS$26)</f>
        <v>0</v>
      </c>
      <c r="C765" s="44" t="b">
        <v>0</v>
      </c>
      <c r="D765" s="151" t="str">
        <f t="shared" si="11"/>
        <v>_Glob_MedDisc_PerM2_25##ONWAAR</v>
      </c>
    </row>
    <row r="766" spans="1:4" s="151" customFormat="1" x14ac:dyDescent="0.2">
      <c r="A766" s="151" t="s">
        <v>7772</v>
      </c>
      <c r="B766" s="151" t="b">
        <f>IF(ISBLANK(GlobBerMedDisc!$BS$27),"",GlobBerMedDisc!$BS$27)</f>
        <v>0</v>
      </c>
      <c r="C766" s="44" t="b">
        <v>0</v>
      </c>
      <c r="D766" s="151" t="str">
        <f t="shared" si="11"/>
        <v>_Glob_MedDisc_PerM2_26##ONWAAR</v>
      </c>
    </row>
    <row r="767" spans="1:4" s="151" customFormat="1" x14ac:dyDescent="0.2">
      <c r="A767" s="151" t="s">
        <v>7774</v>
      </c>
      <c r="B767" s="151" t="b">
        <f>IF(ISBLANK(GlobBerMedDisc!$BS$28),"",GlobBerMedDisc!$BS$28)</f>
        <v>0</v>
      </c>
      <c r="C767" s="44" t="b">
        <v>0</v>
      </c>
      <c r="D767" s="151" t="str">
        <f t="shared" si="11"/>
        <v>_Glob_MedDisc_PerM2_27##ONWAAR</v>
      </c>
    </row>
    <row r="768" spans="1:4" s="151" customFormat="1" x14ac:dyDescent="0.2">
      <c r="A768" s="151" t="s">
        <v>7776</v>
      </c>
      <c r="B768" s="151" t="b">
        <f>IF(ISBLANK(GlobBerMedDisc!$BS$29),"",GlobBerMedDisc!$BS$29)</f>
        <v>0</v>
      </c>
      <c r="C768" s="44" t="b">
        <v>0</v>
      </c>
      <c r="D768" s="151" t="str">
        <f t="shared" si="11"/>
        <v>_Glob_MedDisc_PerM2_28##ONWAAR</v>
      </c>
    </row>
    <row r="769" spans="1:5" s="151" customFormat="1" x14ac:dyDescent="0.2">
      <c r="A769" s="151" t="s">
        <v>7778</v>
      </c>
      <c r="B769" s="151" t="b">
        <f>IF(ISBLANK(GlobBerMedDisc!$BS$30),"",GlobBerMedDisc!$BS$30)</f>
        <v>0</v>
      </c>
      <c r="C769" s="44" t="b">
        <v>0</v>
      </c>
      <c r="D769" s="151" t="str">
        <f t="shared" si="11"/>
        <v>_Glob_MedDisc_PerM2_29##ONWAAR</v>
      </c>
    </row>
    <row r="770" spans="1:5" s="151" customFormat="1" x14ac:dyDescent="0.2">
      <c r="A770" s="151" t="s">
        <v>7780</v>
      </c>
      <c r="B770" s="151" t="b">
        <f>IF(ISBLANK(GlobBerMedDisc!$BS$31),"",GlobBerMedDisc!$BS$31)</f>
        <v>0</v>
      </c>
      <c r="C770" s="44" t="b">
        <v>0</v>
      </c>
      <c r="D770" s="151" t="str">
        <f t="shared" si="11"/>
        <v>_Glob_MedDisc_PerM2_30##ONWAAR</v>
      </c>
    </row>
    <row r="771" spans="1:5" x14ac:dyDescent="0.2">
      <c r="A771" s="151" t="s">
        <v>3333</v>
      </c>
      <c r="B771" t="b">
        <f>IF(ISBLANK(GlobBerMedDisc!$AH$2),"",GlobBerMedDisc!$AH$2)</f>
        <v>0</v>
      </c>
      <c r="C771" s="151" t="b">
        <v>0</v>
      </c>
      <c r="D771" s="151" t="str">
        <f t="shared" ref="D771:D834" si="12">A771&amp;"##"&amp;B771</f>
        <v>_Glob_MedDisc_PRN_01##ONWAAR</v>
      </c>
    </row>
    <row r="772" spans="1:5" x14ac:dyDescent="0.2">
      <c r="A772" s="151" t="s">
        <v>3334</v>
      </c>
      <c r="B772" t="b">
        <f>IF(ISBLANK(GlobBerMedDisc!$AH$3),"",GlobBerMedDisc!$AH$3)</f>
        <v>0</v>
      </c>
      <c r="C772" s="151" t="b">
        <v>0</v>
      </c>
      <c r="D772" s="151" t="str">
        <f t="shared" si="12"/>
        <v>_Glob_MedDisc_PRN_02##ONWAAR</v>
      </c>
    </row>
    <row r="773" spans="1:5" x14ac:dyDescent="0.2">
      <c r="A773" s="151" t="s">
        <v>3335</v>
      </c>
      <c r="B773" t="b">
        <f>IF(ISBLANK(GlobBerMedDisc!$AH$4),"",GlobBerMedDisc!$AH$4)</f>
        <v>0</v>
      </c>
      <c r="C773" s="151" t="b">
        <v>0</v>
      </c>
      <c r="D773" s="151" t="str">
        <f t="shared" si="12"/>
        <v>_Glob_MedDisc_PRN_03##ONWAAR</v>
      </c>
    </row>
    <row r="774" spans="1:5" x14ac:dyDescent="0.2">
      <c r="A774" s="151" t="s">
        <v>3336</v>
      </c>
      <c r="B774" t="b">
        <f>IF(ISBLANK(GlobBerMedDisc!$AH$5),"",GlobBerMedDisc!$AH$5)</f>
        <v>0</v>
      </c>
      <c r="C774" s="151" t="b">
        <v>0</v>
      </c>
      <c r="D774" s="151" t="str">
        <f t="shared" si="12"/>
        <v>_Glob_MedDisc_PRN_04##ONWAAR</v>
      </c>
    </row>
    <row r="775" spans="1:5" x14ac:dyDescent="0.2">
      <c r="A775" s="151" t="s">
        <v>3337</v>
      </c>
      <c r="B775" t="b">
        <f>IF(ISBLANK(GlobBerMedDisc!$AH$6),"",GlobBerMedDisc!$AH$6)</f>
        <v>0</v>
      </c>
      <c r="C775" s="151" t="b">
        <v>0</v>
      </c>
      <c r="D775" s="151" t="str">
        <f t="shared" si="12"/>
        <v>_Glob_MedDisc_PRN_05##ONWAAR</v>
      </c>
    </row>
    <row r="776" spans="1:5" x14ac:dyDescent="0.2">
      <c r="A776" s="151" t="s">
        <v>3338</v>
      </c>
      <c r="B776" t="b">
        <f>IF(ISBLANK(GlobBerMedDisc!$AH$7),"",GlobBerMedDisc!$AH$7)</f>
        <v>0</v>
      </c>
      <c r="C776" s="151" t="b">
        <v>0</v>
      </c>
      <c r="D776" s="151" t="str">
        <f t="shared" si="12"/>
        <v>_Glob_MedDisc_PRN_06##ONWAAR</v>
      </c>
    </row>
    <row r="777" spans="1:5" x14ac:dyDescent="0.2">
      <c r="A777" s="151" t="s">
        <v>3339</v>
      </c>
      <c r="B777" t="b">
        <f>IF(ISBLANK(GlobBerMedDisc!$AH$8),"",GlobBerMedDisc!$AH$8)</f>
        <v>0</v>
      </c>
      <c r="C777" s="151" t="b">
        <v>0</v>
      </c>
      <c r="D777" s="151" t="str">
        <f t="shared" si="12"/>
        <v>_Glob_MedDisc_PRN_07##ONWAAR</v>
      </c>
    </row>
    <row r="778" spans="1:5" x14ac:dyDescent="0.2">
      <c r="A778" s="151" t="s">
        <v>3340</v>
      </c>
      <c r="B778" t="b">
        <f>IF(ISBLANK(GlobBerMedDisc!$AH$9),"",GlobBerMedDisc!$AH$9)</f>
        <v>0</v>
      </c>
      <c r="C778" s="151" t="b">
        <v>0</v>
      </c>
      <c r="D778" s="151" t="str">
        <f t="shared" si="12"/>
        <v>_Glob_MedDisc_PRN_08##ONWAAR</v>
      </c>
    </row>
    <row r="779" spans="1:5" x14ac:dyDescent="0.2">
      <c r="A779" s="151" t="s">
        <v>3341</v>
      </c>
      <c r="B779" t="b">
        <f>IF(ISBLANK(GlobBerMedDisc!$AH$10),"",GlobBerMedDisc!$AH$10)</f>
        <v>0</v>
      </c>
      <c r="C779" s="151" t="b">
        <v>0</v>
      </c>
      <c r="D779" s="151" t="str">
        <f t="shared" si="12"/>
        <v>_Glob_MedDisc_PRN_09##ONWAAR</v>
      </c>
    </row>
    <row r="780" spans="1:5" x14ac:dyDescent="0.2">
      <c r="A780" s="151" t="s">
        <v>3342</v>
      </c>
      <c r="B780" t="b">
        <f>IF(ISBLANK(GlobBerMedDisc!$AH$11),"",GlobBerMedDisc!$AH$11)</f>
        <v>0</v>
      </c>
      <c r="C780" s="151" t="b">
        <v>0</v>
      </c>
      <c r="D780" s="151" t="str">
        <f t="shared" si="12"/>
        <v>_Glob_MedDisc_PRN_10##ONWAAR</v>
      </c>
    </row>
    <row r="781" spans="1:5" x14ac:dyDescent="0.2">
      <c r="A781" s="151" t="s">
        <v>3343</v>
      </c>
      <c r="B781" t="b">
        <f>IF(ISBLANK(GlobBerMedDisc!$AH$12),"",GlobBerMedDisc!$AH$12)</f>
        <v>0</v>
      </c>
      <c r="C781" s="151" t="b">
        <v>0</v>
      </c>
      <c r="D781" s="151" t="str">
        <f t="shared" si="12"/>
        <v>_Glob_MedDisc_PRN_11##ONWAAR</v>
      </c>
    </row>
    <row r="782" spans="1:5" x14ac:dyDescent="0.2">
      <c r="A782" s="151" t="s">
        <v>3344</v>
      </c>
      <c r="B782" t="b">
        <f>IF(ISBLANK(GlobBerMedDisc!$AH$13),"",GlobBerMedDisc!$AH$13)</f>
        <v>0</v>
      </c>
      <c r="C782" s="151" t="b">
        <v>0</v>
      </c>
      <c r="D782" s="151" t="str">
        <f t="shared" si="12"/>
        <v>_Glob_MedDisc_PRN_12##ONWAAR</v>
      </c>
    </row>
    <row r="783" spans="1:5" x14ac:dyDescent="0.2">
      <c r="A783" s="151" t="s">
        <v>3345</v>
      </c>
      <c r="B783" t="b">
        <f>IF(ISBLANK(GlobBerMedDisc!$AH$14),"",GlobBerMedDisc!$AH$14)</f>
        <v>0</v>
      </c>
      <c r="C783" s="151" t="b">
        <v>0</v>
      </c>
      <c r="D783" s="151" t="str">
        <f t="shared" si="12"/>
        <v>_Glob_MedDisc_PRN_13##ONWAAR</v>
      </c>
      <c r="E783" s="151"/>
    </row>
    <row r="784" spans="1:5" x14ac:dyDescent="0.2">
      <c r="A784" s="151" t="s">
        <v>3346</v>
      </c>
      <c r="B784" t="b">
        <f>IF(ISBLANK(GlobBerMedDisc!$AH$15),"",GlobBerMedDisc!$AH$15)</f>
        <v>0</v>
      </c>
      <c r="C784" s="151" t="b">
        <v>0</v>
      </c>
      <c r="D784" s="151" t="str">
        <f t="shared" si="12"/>
        <v>_Glob_MedDisc_PRN_14##ONWAAR</v>
      </c>
    </row>
    <row r="785" spans="1:4" x14ac:dyDescent="0.2">
      <c r="A785" s="151" t="s">
        <v>3347</v>
      </c>
      <c r="B785" t="b">
        <f>IF(ISBLANK(GlobBerMedDisc!$AH$16),"",GlobBerMedDisc!$AH$16)</f>
        <v>0</v>
      </c>
      <c r="C785" s="151" t="b">
        <v>0</v>
      </c>
      <c r="D785" s="151" t="str">
        <f t="shared" si="12"/>
        <v>_Glob_MedDisc_PRN_15##ONWAAR</v>
      </c>
    </row>
    <row r="786" spans="1:4" x14ac:dyDescent="0.2">
      <c r="A786" s="151" t="s">
        <v>3348</v>
      </c>
      <c r="B786" t="b">
        <f>IF(ISBLANK(GlobBerMedDisc!$AH$17),"",GlobBerMedDisc!$AH$17)</f>
        <v>0</v>
      </c>
      <c r="C786" s="151" t="b">
        <v>0</v>
      </c>
      <c r="D786" s="151" t="str">
        <f t="shared" si="12"/>
        <v>_Glob_MedDisc_PRN_16##ONWAAR</v>
      </c>
    </row>
    <row r="787" spans="1:4" x14ac:dyDescent="0.2">
      <c r="A787" s="151" t="s">
        <v>3349</v>
      </c>
      <c r="B787" t="b">
        <f>IF(ISBLANK(GlobBerMedDisc!$AH$18),"",GlobBerMedDisc!$AH$18)</f>
        <v>0</v>
      </c>
      <c r="C787" s="151" t="b">
        <v>0</v>
      </c>
      <c r="D787" s="151" t="str">
        <f t="shared" si="12"/>
        <v>_Glob_MedDisc_PRN_17##ONWAAR</v>
      </c>
    </row>
    <row r="788" spans="1:4" x14ac:dyDescent="0.2">
      <c r="A788" s="151" t="s">
        <v>3350</v>
      </c>
      <c r="B788" t="b">
        <f>IF(ISBLANK(GlobBerMedDisc!$AH$19),"",GlobBerMedDisc!$AH$19)</f>
        <v>0</v>
      </c>
      <c r="C788" s="151" t="b">
        <v>0</v>
      </c>
      <c r="D788" s="151" t="str">
        <f t="shared" si="12"/>
        <v>_Glob_MedDisc_PRN_18##ONWAAR</v>
      </c>
    </row>
    <row r="789" spans="1:4" x14ac:dyDescent="0.2">
      <c r="A789" s="151" t="s">
        <v>3351</v>
      </c>
      <c r="B789" t="b">
        <f>IF(ISBLANK(GlobBerMedDisc!$AH$20),"",GlobBerMedDisc!$AH$20)</f>
        <v>0</v>
      </c>
      <c r="C789" s="151" t="b">
        <v>0</v>
      </c>
      <c r="D789" s="151" t="str">
        <f t="shared" si="12"/>
        <v>_Glob_MedDisc_PRN_19##ONWAAR</v>
      </c>
    </row>
    <row r="790" spans="1:4" x14ac:dyDescent="0.2">
      <c r="A790" s="151" t="s">
        <v>3352</v>
      </c>
      <c r="B790" t="b">
        <f>IF(ISBLANK(GlobBerMedDisc!$AH$21),"",GlobBerMedDisc!$AH$21)</f>
        <v>0</v>
      </c>
      <c r="C790" s="151" t="b">
        <v>0</v>
      </c>
      <c r="D790" s="151" t="str">
        <f t="shared" si="12"/>
        <v>_Glob_MedDisc_PRN_20##ONWAAR</v>
      </c>
    </row>
    <row r="791" spans="1:4" x14ac:dyDescent="0.2">
      <c r="A791" s="151" t="s">
        <v>3353</v>
      </c>
      <c r="B791" t="b">
        <f>IF(ISBLANK(GlobBerMedDisc!$AH$22),"",GlobBerMedDisc!$AH$22)</f>
        <v>0</v>
      </c>
      <c r="C791" s="151" t="b">
        <v>0</v>
      </c>
      <c r="D791" s="151" t="str">
        <f t="shared" si="12"/>
        <v>_Glob_MedDisc_PRN_21##ONWAAR</v>
      </c>
    </row>
    <row r="792" spans="1:4" x14ac:dyDescent="0.2">
      <c r="A792" s="151" t="s">
        <v>3354</v>
      </c>
      <c r="B792" t="b">
        <f>IF(ISBLANK(GlobBerMedDisc!$AH$23),"",GlobBerMedDisc!$AH$23)</f>
        <v>0</v>
      </c>
      <c r="C792" s="151" t="b">
        <v>0</v>
      </c>
      <c r="D792" s="151" t="str">
        <f t="shared" si="12"/>
        <v>_Glob_MedDisc_PRN_22##ONWAAR</v>
      </c>
    </row>
    <row r="793" spans="1:4" x14ac:dyDescent="0.2">
      <c r="A793" s="151" t="s">
        <v>3355</v>
      </c>
      <c r="B793" t="b">
        <f>IF(ISBLANK(GlobBerMedDisc!$AH$24),"",GlobBerMedDisc!$AH$24)</f>
        <v>0</v>
      </c>
      <c r="C793" s="151" t="b">
        <v>0</v>
      </c>
      <c r="D793" s="151" t="str">
        <f t="shared" si="12"/>
        <v>_Glob_MedDisc_PRN_23##ONWAAR</v>
      </c>
    </row>
    <row r="794" spans="1:4" x14ac:dyDescent="0.2">
      <c r="A794" s="151" t="s">
        <v>3356</v>
      </c>
      <c r="B794" t="b">
        <f>IF(ISBLANK(GlobBerMedDisc!$AH$25),"",GlobBerMedDisc!$AH$25)</f>
        <v>0</v>
      </c>
      <c r="C794" s="151" t="b">
        <v>0</v>
      </c>
      <c r="D794" s="151" t="str">
        <f t="shared" si="12"/>
        <v>_Glob_MedDisc_PRN_24##ONWAAR</v>
      </c>
    </row>
    <row r="795" spans="1:4" x14ac:dyDescent="0.2">
      <c r="A795" s="151" t="s">
        <v>3357</v>
      </c>
      <c r="B795" t="b">
        <f>IF(ISBLANK(GlobBerMedDisc!$AH$26),"",GlobBerMedDisc!$AH$26)</f>
        <v>0</v>
      </c>
      <c r="C795" s="151" t="b">
        <v>0</v>
      </c>
      <c r="D795" s="151" t="str">
        <f t="shared" si="12"/>
        <v>_Glob_MedDisc_PRN_25##ONWAAR</v>
      </c>
    </row>
    <row r="796" spans="1:4" x14ac:dyDescent="0.2">
      <c r="A796" s="151" t="s">
        <v>3358</v>
      </c>
      <c r="B796" t="b">
        <f>IF(ISBLANK(GlobBerMedDisc!$AH$27),"",GlobBerMedDisc!$AH$27)</f>
        <v>0</v>
      </c>
      <c r="C796" s="151" t="b">
        <v>0</v>
      </c>
      <c r="D796" s="151" t="str">
        <f t="shared" si="12"/>
        <v>_Glob_MedDisc_PRN_26##ONWAAR</v>
      </c>
    </row>
    <row r="797" spans="1:4" x14ac:dyDescent="0.2">
      <c r="A797" s="151" t="s">
        <v>3359</v>
      </c>
      <c r="B797" t="b">
        <f>IF(ISBLANK(GlobBerMedDisc!$AH$28),"",GlobBerMedDisc!$AH$28)</f>
        <v>0</v>
      </c>
      <c r="C797" s="151" t="b">
        <v>0</v>
      </c>
      <c r="D797" s="151" t="str">
        <f t="shared" si="12"/>
        <v>_Glob_MedDisc_PRN_27##ONWAAR</v>
      </c>
    </row>
    <row r="798" spans="1:4" x14ac:dyDescent="0.2">
      <c r="A798" s="151" t="s">
        <v>3360</v>
      </c>
      <c r="B798" t="b">
        <f>IF(ISBLANK(GlobBerMedDisc!$AH$29),"",GlobBerMedDisc!$AH$29)</f>
        <v>0</v>
      </c>
      <c r="C798" s="151" t="b">
        <v>0</v>
      </c>
      <c r="D798" s="151" t="str">
        <f t="shared" si="12"/>
        <v>_Glob_MedDisc_PRN_28##ONWAAR</v>
      </c>
    </row>
    <row r="799" spans="1:4" x14ac:dyDescent="0.2">
      <c r="A799" s="151" t="s">
        <v>3361</v>
      </c>
      <c r="B799" t="b">
        <f>IF(ISBLANK(GlobBerMedDisc!$AH$30),"",GlobBerMedDisc!$AH$30)</f>
        <v>0</v>
      </c>
      <c r="C799" s="151" t="b">
        <v>0</v>
      </c>
      <c r="D799" s="151" t="str">
        <f t="shared" si="12"/>
        <v>_Glob_MedDisc_PRN_29##ONWAAR</v>
      </c>
    </row>
    <row r="800" spans="1:4" x14ac:dyDescent="0.2">
      <c r="A800" s="151" t="s">
        <v>3362</v>
      </c>
      <c r="B800" t="b">
        <f>IF(ISBLANK(GlobBerMedDisc!$AH$31),"",GlobBerMedDisc!$AH$31)</f>
        <v>0</v>
      </c>
      <c r="C800" s="151" t="b">
        <v>0</v>
      </c>
      <c r="D800" s="151" t="str">
        <f t="shared" si="12"/>
        <v>_Glob_MedDisc_PRN_30##ONWAAR</v>
      </c>
    </row>
    <row r="801" spans="1:6" x14ac:dyDescent="0.2">
      <c r="A801" s="151" t="s">
        <v>3363</v>
      </c>
      <c r="B801" s="151" t="str">
        <f>IF(ISBLANK(GlobBerMedDisc!$AI$2),"",GlobBerMedDisc!$AI$2)</f>
        <v/>
      </c>
      <c r="C801" s="44"/>
      <c r="D801" s="151" t="str">
        <f t="shared" si="12"/>
        <v>_Glob_MedDisc_PRNText_01##</v>
      </c>
    </row>
    <row r="802" spans="1:6" x14ac:dyDescent="0.2">
      <c r="A802" s="151" t="s">
        <v>3364</v>
      </c>
      <c r="B802" s="151" t="str">
        <f>IF(ISBLANK(GlobBerMedDisc!$AI$3),"",GlobBerMedDisc!$AI$3)</f>
        <v/>
      </c>
      <c r="C802" s="44"/>
      <c r="D802" s="151" t="str">
        <f t="shared" si="12"/>
        <v>_Glob_MedDisc_PRNText_02##</v>
      </c>
    </row>
    <row r="803" spans="1:6" x14ac:dyDescent="0.2">
      <c r="A803" s="151" t="s">
        <v>3365</v>
      </c>
      <c r="B803" s="151" t="str">
        <f>IF(ISBLANK(GlobBerMedDisc!$AI$4),"",GlobBerMedDisc!$AI$4)</f>
        <v/>
      </c>
      <c r="C803" s="44"/>
      <c r="D803" s="151" t="str">
        <f t="shared" si="12"/>
        <v>_Glob_MedDisc_PRNText_03##</v>
      </c>
    </row>
    <row r="804" spans="1:6" x14ac:dyDescent="0.2">
      <c r="A804" s="151" t="s">
        <v>3366</v>
      </c>
      <c r="B804" s="151" t="str">
        <f>IF(ISBLANK(GlobBerMedDisc!$AI$5),"",GlobBerMedDisc!$AI$5)</f>
        <v/>
      </c>
      <c r="C804" s="44"/>
      <c r="D804" s="151" t="str">
        <f t="shared" si="12"/>
        <v>_Glob_MedDisc_PRNText_04##</v>
      </c>
    </row>
    <row r="805" spans="1:6" x14ac:dyDescent="0.2">
      <c r="A805" s="151" t="s">
        <v>3367</v>
      </c>
      <c r="B805" s="151" t="str">
        <f>IF(ISBLANK(GlobBerMedDisc!$AI$6),"",GlobBerMedDisc!$AI$6)</f>
        <v/>
      </c>
      <c r="C805" s="44"/>
      <c r="D805" s="151" t="str">
        <f t="shared" si="12"/>
        <v>_Glob_MedDisc_PRNText_05##</v>
      </c>
    </row>
    <row r="806" spans="1:6" x14ac:dyDescent="0.2">
      <c r="A806" s="151" t="s">
        <v>3368</v>
      </c>
      <c r="B806" s="151" t="str">
        <f>IF(ISBLANK(GlobBerMedDisc!$AI$7),"",GlobBerMedDisc!$AI$7)</f>
        <v/>
      </c>
      <c r="C806" s="44"/>
      <c r="D806" s="151" t="str">
        <f t="shared" si="12"/>
        <v>_Glob_MedDisc_PRNText_06##</v>
      </c>
    </row>
    <row r="807" spans="1:6" x14ac:dyDescent="0.2">
      <c r="A807" s="151" t="s">
        <v>3369</v>
      </c>
      <c r="B807" s="151" t="str">
        <f>IF(ISBLANK(GlobBerMedDisc!$AI$8),"",GlobBerMedDisc!$AI$8)</f>
        <v/>
      </c>
      <c r="C807" s="44"/>
      <c r="D807" s="151" t="str">
        <f t="shared" si="12"/>
        <v>_Glob_MedDisc_PRNText_07##</v>
      </c>
    </row>
    <row r="808" spans="1:6" x14ac:dyDescent="0.2">
      <c r="A808" s="151" t="s">
        <v>3370</v>
      </c>
      <c r="B808" s="151" t="str">
        <f>IF(ISBLANK(GlobBerMedDisc!$AI$9),"",GlobBerMedDisc!$AI$9)</f>
        <v/>
      </c>
      <c r="C808" s="44"/>
      <c r="D808" s="151" t="str">
        <f t="shared" si="12"/>
        <v>_Glob_MedDisc_PRNText_08##</v>
      </c>
    </row>
    <row r="809" spans="1:6" x14ac:dyDescent="0.2">
      <c r="A809" s="151" t="s">
        <v>3371</v>
      </c>
      <c r="B809" s="151" t="str">
        <f>IF(ISBLANK(GlobBerMedDisc!$AI$10),"",GlobBerMedDisc!$AI$10)</f>
        <v/>
      </c>
      <c r="C809" s="44"/>
      <c r="D809" s="151" t="str">
        <f t="shared" si="12"/>
        <v>_Glob_MedDisc_PRNText_09##</v>
      </c>
    </row>
    <row r="810" spans="1:6" x14ac:dyDescent="0.2">
      <c r="A810" s="151" t="s">
        <v>3372</v>
      </c>
      <c r="B810" s="151" t="str">
        <f>IF(ISBLANK(GlobBerMedDisc!$AI$11),"",GlobBerMedDisc!$AI$11)</f>
        <v/>
      </c>
      <c r="C810" s="44"/>
      <c r="D810" s="151" t="str">
        <f t="shared" si="12"/>
        <v>_Glob_MedDisc_PRNText_10##</v>
      </c>
    </row>
    <row r="811" spans="1:6" x14ac:dyDescent="0.2">
      <c r="A811" s="151" t="s">
        <v>3373</v>
      </c>
      <c r="B811" s="151" t="str">
        <f>IF(ISBLANK(GlobBerMedDisc!$AI$12),"",GlobBerMedDisc!$AI$12)</f>
        <v/>
      </c>
      <c r="C811" s="44"/>
      <c r="D811" s="151" t="str">
        <f t="shared" si="12"/>
        <v>_Glob_MedDisc_PRNText_11##</v>
      </c>
    </row>
    <row r="812" spans="1:6" s="151" customFormat="1" x14ac:dyDescent="0.2">
      <c r="A812" s="151" t="s">
        <v>3374</v>
      </c>
      <c r="B812" s="151" t="str">
        <f>IF(ISBLANK(GlobBerMedDisc!$AI$13),"",GlobBerMedDisc!$AI$13)</f>
        <v/>
      </c>
      <c r="C812" s="44"/>
      <c r="D812" s="151" t="str">
        <f t="shared" si="12"/>
        <v>_Glob_MedDisc_PRNText_12##</v>
      </c>
      <c r="E812"/>
      <c r="F812"/>
    </row>
    <row r="813" spans="1:6" x14ac:dyDescent="0.2">
      <c r="A813" s="151" t="s">
        <v>3375</v>
      </c>
      <c r="B813" s="151" t="str">
        <f>IF(ISBLANK(GlobBerMedDisc!$AI$14),"",GlobBerMedDisc!$AI$14)</f>
        <v/>
      </c>
      <c r="C813" s="44"/>
      <c r="D813" s="151" t="str">
        <f t="shared" si="12"/>
        <v>_Glob_MedDisc_PRNText_13##</v>
      </c>
    </row>
    <row r="814" spans="1:6" x14ac:dyDescent="0.2">
      <c r="A814" s="151" t="s">
        <v>3376</v>
      </c>
      <c r="B814" s="151" t="str">
        <f>IF(ISBLANK(GlobBerMedDisc!$AI$15),"",GlobBerMedDisc!$AI$15)</f>
        <v/>
      </c>
      <c r="C814" s="44"/>
      <c r="D814" s="151" t="str">
        <f t="shared" si="12"/>
        <v>_Glob_MedDisc_PRNText_14##</v>
      </c>
    </row>
    <row r="815" spans="1:6" x14ac:dyDescent="0.2">
      <c r="A815" s="151" t="s">
        <v>3377</v>
      </c>
      <c r="B815" s="151" t="str">
        <f>IF(ISBLANK(GlobBerMedDisc!$AI$16),"",GlobBerMedDisc!$AI$16)</f>
        <v/>
      </c>
      <c r="C815" s="44"/>
      <c r="D815" s="151" t="str">
        <f t="shared" si="12"/>
        <v>_Glob_MedDisc_PRNText_15##</v>
      </c>
    </row>
    <row r="816" spans="1:6" x14ac:dyDescent="0.2">
      <c r="A816" s="151" t="s">
        <v>3378</v>
      </c>
      <c r="B816" s="151" t="str">
        <f>IF(ISBLANK(GlobBerMedDisc!$AI$17),"",GlobBerMedDisc!$AI$17)</f>
        <v/>
      </c>
      <c r="C816" s="44"/>
      <c r="D816" s="151" t="str">
        <f t="shared" si="12"/>
        <v>_Glob_MedDisc_PRNText_16##</v>
      </c>
    </row>
    <row r="817" spans="1:6" x14ac:dyDescent="0.2">
      <c r="A817" s="151" t="s">
        <v>3379</v>
      </c>
      <c r="B817" s="151" t="str">
        <f>IF(ISBLANK(GlobBerMedDisc!$AI$18),"",GlobBerMedDisc!$AI$18)</f>
        <v/>
      </c>
      <c r="C817" s="44"/>
      <c r="D817" s="151" t="str">
        <f t="shared" si="12"/>
        <v>_Glob_MedDisc_PRNText_17##</v>
      </c>
      <c r="F817" s="151"/>
    </row>
    <row r="818" spans="1:6" x14ac:dyDescent="0.2">
      <c r="A818" s="151" t="s">
        <v>3380</v>
      </c>
      <c r="B818" s="151" t="str">
        <f>IF(ISBLANK(GlobBerMedDisc!$AI$19),"",GlobBerMedDisc!$AI$19)</f>
        <v/>
      </c>
      <c r="C818" s="44"/>
      <c r="D818" s="151" t="str">
        <f t="shared" si="12"/>
        <v>_Glob_MedDisc_PRNText_18##</v>
      </c>
      <c r="F818" s="151"/>
    </row>
    <row r="819" spans="1:6" x14ac:dyDescent="0.2">
      <c r="A819" s="151" t="s">
        <v>3381</v>
      </c>
      <c r="B819" s="151" t="str">
        <f>IF(ISBLANK(GlobBerMedDisc!$AI$20),"",GlobBerMedDisc!$AI$20)</f>
        <v/>
      </c>
      <c r="C819" s="44"/>
      <c r="D819" s="151" t="str">
        <f t="shared" si="12"/>
        <v>_Glob_MedDisc_PRNText_19##</v>
      </c>
      <c r="F819" s="151"/>
    </row>
    <row r="820" spans="1:6" x14ac:dyDescent="0.2">
      <c r="A820" s="151" t="s">
        <v>3382</v>
      </c>
      <c r="B820" s="151" t="str">
        <f>IF(ISBLANK(GlobBerMedDisc!$AI$21),"",GlobBerMedDisc!$AI$21)</f>
        <v/>
      </c>
      <c r="C820" s="44"/>
      <c r="D820" s="151" t="str">
        <f t="shared" si="12"/>
        <v>_Glob_MedDisc_PRNText_20##</v>
      </c>
      <c r="F820" s="151"/>
    </row>
    <row r="821" spans="1:6" x14ac:dyDescent="0.2">
      <c r="A821" s="151" t="s">
        <v>3383</v>
      </c>
      <c r="B821" s="151" t="str">
        <f>IF(ISBLANK(GlobBerMedDisc!$AI$22),"",GlobBerMedDisc!$AI$22)</f>
        <v/>
      </c>
      <c r="C821" s="44"/>
      <c r="D821" s="151" t="str">
        <f t="shared" si="12"/>
        <v>_Glob_MedDisc_PRNText_21##</v>
      </c>
      <c r="F821" s="151"/>
    </row>
    <row r="822" spans="1:6" x14ac:dyDescent="0.2">
      <c r="A822" s="151" t="s">
        <v>3384</v>
      </c>
      <c r="B822" s="151" t="str">
        <f>IF(ISBLANK(GlobBerMedDisc!$AI$23),"",GlobBerMedDisc!$AI$23)</f>
        <v/>
      </c>
      <c r="C822" s="44"/>
      <c r="D822" s="151" t="str">
        <f t="shared" si="12"/>
        <v>_Glob_MedDisc_PRNText_22##</v>
      </c>
      <c r="F822" s="151"/>
    </row>
    <row r="823" spans="1:6" x14ac:dyDescent="0.2">
      <c r="A823" s="151" t="s">
        <v>3385</v>
      </c>
      <c r="B823" s="151" t="str">
        <f>IF(ISBLANK(GlobBerMedDisc!$AI$24),"",GlobBerMedDisc!$AI$24)</f>
        <v/>
      </c>
      <c r="C823" s="44"/>
      <c r="D823" s="151" t="str">
        <f t="shared" si="12"/>
        <v>_Glob_MedDisc_PRNText_23##</v>
      </c>
      <c r="F823" s="151"/>
    </row>
    <row r="824" spans="1:6" x14ac:dyDescent="0.2">
      <c r="A824" s="151" t="s">
        <v>3386</v>
      </c>
      <c r="B824" s="151" t="str">
        <f>IF(ISBLANK(GlobBerMedDisc!$AI$25),"",GlobBerMedDisc!$AI$25)</f>
        <v/>
      </c>
      <c r="C824" s="44"/>
      <c r="D824" s="151" t="str">
        <f t="shared" si="12"/>
        <v>_Glob_MedDisc_PRNText_24##</v>
      </c>
      <c r="F824" s="151"/>
    </row>
    <row r="825" spans="1:6" x14ac:dyDescent="0.2">
      <c r="A825" s="151" t="s">
        <v>3387</v>
      </c>
      <c r="B825" s="151" t="str">
        <f>IF(ISBLANK(GlobBerMedDisc!$AI$26),"",GlobBerMedDisc!$AI$26)</f>
        <v/>
      </c>
      <c r="C825" s="44"/>
      <c r="D825" s="151" t="str">
        <f t="shared" si="12"/>
        <v>_Glob_MedDisc_PRNText_25##</v>
      </c>
      <c r="F825" s="151"/>
    </row>
    <row r="826" spans="1:6" x14ac:dyDescent="0.2">
      <c r="A826" s="151" t="s">
        <v>3388</v>
      </c>
      <c r="B826" s="151" t="str">
        <f>IF(ISBLANK(GlobBerMedDisc!$AI$27),"",GlobBerMedDisc!$AI$27)</f>
        <v/>
      </c>
      <c r="C826" s="44"/>
      <c r="D826" s="151" t="str">
        <f t="shared" si="12"/>
        <v>_Glob_MedDisc_PRNText_26##</v>
      </c>
      <c r="F826" s="151"/>
    </row>
    <row r="827" spans="1:6" x14ac:dyDescent="0.2">
      <c r="A827" s="151" t="s">
        <v>3389</v>
      </c>
      <c r="B827" s="151" t="str">
        <f>IF(ISBLANK(GlobBerMedDisc!$AI$28),"",GlobBerMedDisc!$AI$28)</f>
        <v/>
      </c>
      <c r="C827" s="44"/>
      <c r="D827" s="151" t="str">
        <f t="shared" si="12"/>
        <v>_Glob_MedDisc_PRNText_27##</v>
      </c>
      <c r="F827" s="151"/>
    </row>
    <row r="828" spans="1:6" s="151" customFormat="1" x14ac:dyDescent="0.2">
      <c r="A828" s="151" t="s">
        <v>3390</v>
      </c>
      <c r="B828" s="151" t="str">
        <f>IF(ISBLANK(GlobBerMedDisc!$AI$29),"",GlobBerMedDisc!$AI$29)</f>
        <v/>
      </c>
      <c r="C828" s="44"/>
      <c r="D828" s="151" t="str">
        <f t="shared" si="12"/>
        <v>_Glob_MedDisc_PRNText_28##</v>
      </c>
      <c r="E828"/>
    </row>
    <row r="829" spans="1:6" x14ac:dyDescent="0.2">
      <c r="A829" s="151" t="s">
        <v>3391</v>
      </c>
      <c r="B829" s="151" t="str">
        <f>IF(ISBLANK(GlobBerMedDisc!$AI$30),"",GlobBerMedDisc!$AI$30)</f>
        <v/>
      </c>
      <c r="C829" s="44"/>
      <c r="D829" s="151" t="str">
        <f t="shared" si="12"/>
        <v>_Glob_MedDisc_PRNText_29##</v>
      </c>
      <c r="F829" s="151"/>
    </row>
    <row r="830" spans="1:6" x14ac:dyDescent="0.2">
      <c r="A830" s="151" t="s">
        <v>3392</v>
      </c>
      <c r="B830" s="151" t="str">
        <f>IF(ISBLANK(GlobBerMedDisc!$AI$31),"",GlobBerMedDisc!$AI$31)</f>
        <v/>
      </c>
      <c r="C830" s="44"/>
      <c r="D830" s="151" t="str">
        <f t="shared" si="12"/>
        <v>_Glob_MedDisc_PRNText_30##</v>
      </c>
      <c r="F830" s="151"/>
    </row>
    <row r="831" spans="1:6" x14ac:dyDescent="0.2">
      <c r="A831" s="151" t="s">
        <v>2058</v>
      </c>
      <c r="B831" s="153">
        <f>IF(ISBLANK(GlobBerMedDisc!$E$2),"",GlobBerMedDisc!$E$2)</f>
        <v>0</v>
      </c>
      <c r="C831" s="153">
        <v>0</v>
      </c>
      <c r="D831" s="151" t="str">
        <f t="shared" si="12"/>
        <v>_Glob_MedDisc_StandDose_01##0</v>
      </c>
      <c r="F831" s="151"/>
    </row>
    <row r="832" spans="1:6" x14ac:dyDescent="0.2">
      <c r="A832" s="151" t="s">
        <v>2059</v>
      </c>
      <c r="B832" s="153">
        <f>IF(ISBLANK(GlobBerMedDisc!$E$3),"",GlobBerMedDisc!$E$3)</f>
        <v>0</v>
      </c>
      <c r="C832" s="153">
        <v>0</v>
      </c>
      <c r="D832" s="151" t="str">
        <f t="shared" si="12"/>
        <v>_Glob_MedDisc_StandDose_02##0</v>
      </c>
      <c r="F832" s="151"/>
    </row>
    <row r="833" spans="1:6" x14ac:dyDescent="0.2">
      <c r="A833" s="151" t="s">
        <v>2060</v>
      </c>
      <c r="B833" s="153">
        <f>IF(ISBLANK(GlobBerMedDisc!$E$4),"",GlobBerMedDisc!$E$4)</f>
        <v>0</v>
      </c>
      <c r="C833" s="153">
        <v>0</v>
      </c>
      <c r="D833" s="151" t="str">
        <f t="shared" si="12"/>
        <v>_Glob_MedDisc_StandDose_03##0</v>
      </c>
      <c r="F833" s="151"/>
    </row>
    <row r="834" spans="1:6" x14ac:dyDescent="0.2">
      <c r="A834" s="151" t="s">
        <v>2061</v>
      </c>
      <c r="B834" s="153">
        <f>IF(ISBLANK(GlobBerMedDisc!$E$5),"",GlobBerMedDisc!$E$5)</f>
        <v>0</v>
      </c>
      <c r="C834" s="153">
        <v>0</v>
      </c>
      <c r="D834" s="151" t="str">
        <f t="shared" si="12"/>
        <v>_Glob_MedDisc_StandDose_04##0</v>
      </c>
      <c r="F834" s="151"/>
    </row>
    <row r="835" spans="1:6" x14ac:dyDescent="0.2">
      <c r="A835" s="151" t="s">
        <v>2062</v>
      </c>
      <c r="B835" s="153">
        <f>IF(ISBLANK(GlobBerMedDisc!$E$6),"",GlobBerMedDisc!$E$6)</f>
        <v>0</v>
      </c>
      <c r="C835" s="153">
        <v>0</v>
      </c>
      <c r="D835" s="151" t="str">
        <f t="shared" ref="D835:D898" si="13">A835&amp;"##"&amp;B835</f>
        <v>_Glob_MedDisc_StandDose_05##0</v>
      </c>
      <c r="F835" s="151"/>
    </row>
    <row r="836" spans="1:6" x14ac:dyDescent="0.2">
      <c r="A836" s="151" t="s">
        <v>2063</v>
      </c>
      <c r="B836" s="153">
        <f>IF(ISBLANK(GlobBerMedDisc!$E$7),"",GlobBerMedDisc!$E$7)</f>
        <v>0</v>
      </c>
      <c r="C836" s="153">
        <v>0</v>
      </c>
      <c r="D836" s="151" t="str">
        <f t="shared" si="13"/>
        <v>_Glob_MedDisc_StandDose_06##0</v>
      </c>
      <c r="F836" s="151"/>
    </row>
    <row r="837" spans="1:6" x14ac:dyDescent="0.2">
      <c r="A837" s="151" t="s">
        <v>2064</v>
      </c>
      <c r="B837" s="153">
        <f>IF(ISBLANK(GlobBerMedDisc!$E$8),"",GlobBerMedDisc!$E$8)</f>
        <v>0</v>
      </c>
      <c r="C837" s="153">
        <v>0</v>
      </c>
      <c r="D837" s="151" t="str">
        <f t="shared" si="13"/>
        <v>_Glob_MedDisc_StandDose_07##0</v>
      </c>
      <c r="F837" s="151"/>
    </row>
    <row r="838" spans="1:6" x14ac:dyDescent="0.2">
      <c r="A838" s="151" t="s">
        <v>2065</v>
      </c>
      <c r="B838" s="153">
        <f>IF(ISBLANK(GlobBerMedDisc!$E$9),"",GlobBerMedDisc!$E$9)</f>
        <v>0</v>
      </c>
      <c r="C838" s="153">
        <v>0</v>
      </c>
      <c r="D838" s="151" t="str">
        <f t="shared" si="13"/>
        <v>_Glob_MedDisc_StandDose_08##0</v>
      </c>
      <c r="F838" s="151"/>
    </row>
    <row r="839" spans="1:6" x14ac:dyDescent="0.2">
      <c r="A839" s="151" t="s">
        <v>2066</v>
      </c>
      <c r="B839" s="153">
        <f>IF(ISBLANK(GlobBerMedDisc!$E$10),"",GlobBerMedDisc!$E$10)</f>
        <v>0</v>
      </c>
      <c r="C839" s="153">
        <v>0</v>
      </c>
      <c r="D839" s="151" t="str">
        <f t="shared" si="13"/>
        <v>_Glob_MedDisc_StandDose_09##0</v>
      </c>
      <c r="F839" s="151"/>
    </row>
    <row r="840" spans="1:6" x14ac:dyDescent="0.2">
      <c r="A840" s="151" t="s">
        <v>2067</v>
      </c>
      <c r="B840" s="153">
        <f>IF(ISBLANK(GlobBerMedDisc!$E$11),"",GlobBerMedDisc!$E$11)</f>
        <v>0</v>
      </c>
      <c r="C840" s="153">
        <v>0</v>
      </c>
      <c r="D840" s="151" t="str">
        <f t="shared" si="13"/>
        <v>_Glob_MedDisc_StandDose_10##0</v>
      </c>
      <c r="F840" s="151"/>
    </row>
    <row r="841" spans="1:6" x14ac:dyDescent="0.2">
      <c r="A841" s="151" t="s">
        <v>2068</v>
      </c>
      <c r="B841" s="153">
        <f>IF(ISBLANK(GlobBerMedDisc!$E$12),"",GlobBerMedDisc!$E$12)</f>
        <v>0</v>
      </c>
      <c r="C841" s="153">
        <v>0</v>
      </c>
      <c r="D841" s="151" t="str">
        <f t="shared" si="13"/>
        <v>_Glob_MedDisc_StandDose_11##0</v>
      </c>
      <c r="F841" s="151"/>
    </row>
    <row r="842" spans="1:6" x14ac:dyDescent="0.2">
      <c r="A842" s="151" t="s">
        <v>2069</v>
      </c>
      <c r="B842" s="153">
        <f>IF(ISBLANK(GlobBerMedDisc!$E$13),"",GlobBerMedDisc!$E$13)</f>
        <v>0</v>
      </c>
      <c r="C842" s="153">
        <v>0</v>
      </c>
      <c r="D842" s="151" t="str">
        <f t="shared" si="13"/>
        <v>_Glob_MedDisc_StandDose_12##0</v>
      </c>
      <c r="F842" s="151"/>
    </row>
    <row r="843" spans="1:6" x14ac:dyDescent="0.2">
      <c r="A843" s="151" t="s">
        <v>2070</v>
      </c>
      <c r="B843" s="153">
        <f>IF(ISBLANK(GlobBerMedDisc!$E$14),"",GlobBerMedDisc!$E$14)</f>
        <v>0</v>
      </c>
      <c r="C843" s="153">
        <v>0</v>
      </c>
      <c r="D843" s="151" t="str">
        <f t="shared" si="13"/>
        <v>_Glob_MedDisc_StandDose_13##0</v>
      </c>
      <c r="F843" s="151"/>
    </row>
    <row r="844" spans="1:6" x14ac:dyDescent="0.2">
      <c r="A844" s="151" t="s">
        <v>2071</v>
      </c>
      <c r="B844" s="153">
        <f>IF(ISBLANK(GlobBerMedDisc!$E$15),"",GlobBerMedDisc!$E$15)</f>
        <v>0</v>
      </c>
      <c r="C844" s="153">
        <v>0</v>
      </c>
      <c r="D844" s="151" t="str">
        <f t="shared" si="13"/>
        <v>_Glob_MedDisc_StandDose_14##0</v>
      </c>
      <c r="F844" s="151"/>
    </row>
    <row r="845" spans="1:6" x14ac:dyDescent="0.2">
      <c r="A845" s="151" t="s">
        <v>2072</v>
      </c>
      <c r="B845" s="153">
        <f>IF(ISBLANK(GlobBerMedDisc!$E$16),"",GlobBerMedDisc!$E$16)</f>
        <v>0</v>
      </c>
      <c r="C845" s="153">
        <v>0</v>
      </c>
      <c r="D845" s="151" t="str">
        <f t="shared" si="13"/>
        <v>_Glob_MedDisc_StandDose_15##0</v>
      </c>
      <c r="F845" s="151"/>
    </row>
    <row r="846" spans="1:6" x14ac:dyDescent="0.2">
      <c r="A846" s="151" t="s">
        <v>2073</v>
      </c>
      <c r="B846" s="153">
        <f>IF(ISBLANK(GlobBerMedDisc!$E$17),"",GlobBerMedDisc!$E$17)</f>
        <v>0</v>
      </c>
      <c r="C846" s="153">
        <v>0</v>
      </c>
      <c r="D846" s="151" t="str">
        <f t="shared" si="13"/>
        <v>_Glob_MedDisc_StandDose_16##0</v>
      </c>
      <c r="F846" s="151"/>
    </row>
    <row r="847" spans="1:6" x14ac:dyDescent="0.2">
      <c r="A847" s="151" t="s">
        <v>2074</v>
      </c>
      <c r="B847" s="153">
        <f>IF(ISBLANK(GlobBerMedDisc!$E$18),"",GlobBerMedDisc!$E$18)</f>
        <v>0</v>
      </c>
      <c r="C847" s="153">
        <v>0</v>
      </c>
      <c r="D847" s="151" t="str">
        <f t="shared" si="13"/>
        <v>_Glob_MedDisc_StandDose_17##0</v>
      </c>
      <c r="E847" s="151"/>
      <c r="F847" s="151"/>
    </row>
    <row r="848" spans="1:6" x14ac:dyDescent="0.2">
      <c r="A848" s="151" t="s">
        <v>2075</v>
      </c>
      <c r="B848" s="153">
        <f>IF(ISBLANK(GlobBerMedDisc!$E$19),"",GlobBerMedDisc!$E$19)</f>
        <v>0</v>
      </c>
      <c r="C848" s="153">
        <v>0</v>
      </c>
      <c r="D848" s="151" t="str">
        <f t="shared" si="13"/>
        <v>_Glob_MedDisc_StandDose_18##0</v>
      </c>
      <c r="E848" s="151"/>
      <c r="F848" s="151"/>
    </row>
    <row r="849" spans="1:6" x14ac:dyDescent="0.2">
      <c r="A849" s="151" t="s">
        <v>2076</v>
      </c>
      <c r="B849" s="153">
        <f>IF(ISBLANK(GlobBerMedDisc!$E$20),"",GlobBerMedDisc!$E$20)</f>
        <v>0</v>
      </c>
      <c r="C849" s="153">
        <v>0</v>
      </c>
      <c r="D849" s="151" t="str">
        <f t="shared" si="13"/>
        <v>_Glob_MedDisc_StandDose_19##0</v>
      </c>
      <c r="E849" s="151"/>
      <c r="F849" s="151"/>
    </row>
    <row r="850" spans="1:6" x14ac:dyDescent="0.2">
      <c r="A850" s="151" t="s">
        <v>2077</v>
      </c>
      <c r="B850" s="153">
        <f>IF(ISBLANK(GlobBerMedDisc!$E$21),"",GlobBerMedDisc!$E$21)</f>
        <v>0</v>
      </c>
      <c r="C850" s="153">
        <v>0</v>
      </c>
      <c r="D850" s="151" t="str">
        <f t="shared" si="13"/>
        <v>_Glob_MedDisc_StandDose_20##0</v>
      </c>
      <c r="E850" s="151"/>
      <c r="F850" s="151"/>
    </row>
    <row r="851" spans="1:6" x14ac:dyDescent="0.2">
      <c r="A851" s="151" t="s">
        <v>2078</v>
      </c>
      <c r="B851" s="153">
        <f>IF(ISBLANK(GlobBerMedDisc!$E$22),"",GlobBerMedDisc!$E$22)</f>
        <v>0</v>
      </c>
      <c r="C851" s="153">
        <v>0</v>
      </c>
      <c r="D851" s="151" t="str">
        <f t="shared" si="13"/>
        <v>_Glob_MedDisc_StandDose_21##0</v>
      </c>
      <c r="E851" s="151"/>
      <c r="F851" s="151"/>
    </row>
    <row r="852" spans="1:6" x14ac:dyDescent="0.2">
      <c r="A852" s="151" t="s">
        <v>2079</v>
      </c>
      <c r="B852" s="153">
        <f>IF(ISBLANK(GlobBerMedDisc!$E$23),"",GlobBerMedDisc!$E$23)</f>
        <v>0</v>
      </c>
      <c r="C852" s="153">
        <v>0</v>
      </c>
      <c r="D852" s="151" t="str">
        <f t="shared" si="13"/>
        <v>_Glob_MedDisc_StandDose_22##0</v>
      </c>
      <c r="E852" s="151"/>
      <c r="F852" s="151"/>
    </row>
    <row r="853" spans="1:6" x14ac:dyDescent="0.2">
      <c r="A853" s="151" t="s">
        <v>2080</v>
      </c>
      <c r="B853" s="153">
        <f>IF(ISBLANK(GlobBerMedDisc!$E$24),"",GlobBerMedDisc!$E$24)</f>
        <v>0</v>
      </c>
      <c r="C853" s="153">
        <v>0</v>
      </c>
      <c r="D853" s="151" t="str">
        <f t="shared" si="13"/>
        <v>_Glob_MedDisc_StandDose_23##0</v>
      </c>
      <c r="E853" s="151"/>
      <c r="F853" s="151"/>
    </row>
    <row r="854" spans="1:6" x14ac:dyDescent="0.2">
      <c r="A854" s="151" t="s">
        <v>2081</v>
      </c>
      <c r="B854" s="153">
        <f>IF(ISBLANK(GlobBerMedDisc!$E$25),"",GlobBerMedDisc!$E$25)</f>
        <v>0</v>
      </c>
      <c r="C854" s="153">
        <v>0</v>
      </c>
      <c r="D854" s="151" t="str">
        <f t="shared" si="13"/>
        <v>_Glob_MedDisc_StandDose_24##0</v>
      </c>
      <c r="E854" s="151"/>
      <c r="F854" s="151"/>
    </row>
    <row r="855" spans="1:6" x14ac:dyDescent="0.2">
      <c r="A855" s="151" t="s">
        <v>2082</v>
      </c>
      <c r="B855" s="153">
        <f>IF(ISBLANK(GlobBerMedDisc!$E$26),"",GlobBerMedDisc!$E$26)</f>
        <v>0</v>
      </c>
      <c r="C855" s="153">
        <v>0</v>
      </c>
      <c r="D855" s="151" t="str">
        <f t="shared" si="13"/>
        <v>_Glob_MedDisc_StandDose_25##0</v>
      </c>
      <c r="E855" s="151"/>
      <c r="F855" s="151"/>
    </row>
    <row r="856" spans="1:6" x14ac:dyDescent="0.2">
      <c r="A856" s="151" t="s">
        <v>2083</v>
      </c>
      <c r="B856" s="153">
        <f>IF(ISBLANK(GlobBerMedDisc!$E$27),"",GlobBerMedDisc!$E$27)</f>
        <v>0</v>
      </c>
      <c r="C856" s="153">
        <v>0</v>
      </c>
      <c r="D856" s="151" t="str">
        <f t="shared" si="13"/>
        <v>_Glob_MedDisc_StandDose_26##0</v>
      </c>
      <c r="E856" s="151"/>
      <c r="F856" s="151"/>
    </row>
    <row r="857" spans="1:6" x14ac:dyDescent="0.2">
      <c r="A857" s="151" t="s">
        <v>2084</v>
      </c>
      <c r="B857" s="153">
        <f>IF(ISBLANK(GlobBerMedDisc!$E$28),"",GlobBerMedDisc!$E$28)</f>
        <v>0</v>
      </c>
      <c r="C857" s="153">
        <v>0</v>
      </c>
      <c r="D857" s="151" t="str">
        <f t="shared" si="13"/>
        <v>_Glob_MedDisc_StandDose_27##0</v>
      </c>
      <c r="E857" s="151"/>
      <c r="F857" s="151"/>
    </row>
    <row r="858" spans="1:6" x14ac:dyDescent="0.2">
      <c r="A858" s="151" t="s">
        <v>2085</v>
      </c>
      <c r="B858" s="153">
        <f>IF(ISBLANK(GlobBerMedDisc!$E$29),"",GlobBerMedDisc!$E$29)</f>
        <v>0</v>
      </c>
      <c r="C858" s="153">
        <v>0</v>
      </c>
      <c r="D858" s="151" t="str">
        <f t="shared" si="13"/>
        <v>_Glob_MedDisc_StandDose_28##0</v>
      </c>
      <c r="E858" s="151"/>
      <c r="F858" s="151"/>
    </row>
    <row r="859" spans="1:6" x14ac:dyDescent="0.2">
      <c r="A859" s="151" t="s">
        <v>2086</v>
      </c>
      <c r="B859" s="153">
        <f>IF(ISBLANK(GlobBerMedDisc!$E$30),"",GlobBerMedDisc!$E$30)</f>
        <v>0</v>
      </c>
      <c r="C859" s="153">
        <v>0</v>
      </c>
      <c r="D859" s="151" t="str">
        <f t="shared" si="13"/>
        <v>_Glob_MedDisc_StandDose_29##0</v>
      </c>
      <c r="E859" s="151"/>
    </row>
    <row r="860" spans="1:6" x14ac:dyDescent="0.2">
      <c r="A860" s="151" t="s">
        <v>2087</v>
      </c>
      <c r="B860" s="153">
        <f>IF(ISBLANK(GlobBerMedDisc!$E$31),"",GlobBerMedDisc!$E$31)</f>
        <v>0</v>
      </c>
      <c r="C860" s="153">
        <v>0</v>
      </c>
      <c r="D860" s="151" t="str">
        <f t="shared" si="13"/>
        <v>_Glob_MedDisc_StandDose_30##0</v>
      </c>
      <c r="E860" s="151"/>
    </row>
    <row r="861" spans="1:6" x14ac:dyDescent="0.2">
      <c r="A861" s="151" t="s">
        <v>2088</v>
      </c>
      <c r="B861" s="151">
        <f>IF(ISBLANK(GlobBerMedDisc!$AK$2),"",GlobBerMedDisc!$AK$2)</f>
        <v>0</v>
      </c>
      <c r="C861" s="153">
        <v>0</v>
      </c>
      <c r="D861" s="151" t="str">
        <f t="shared" si="13"/>
        <v>_Glob_MedDisc_Sterkte_01##0</v>
      </c>
      <c r="E861" s="151"/>
    </row>
    <row r="862" spans="1:6" x14ac:dyDescent="0.2">
      <c r="A862" s="151" t="s">
        <v>2089</v>
      </c>
      <c r="B862" s="151">
        <f>IF(ISBLANK(GlobBerMedDisc!$AK$3),"",GlobBerMedDisc!$AK$3)</f>
        <v>0</v>
      </c>
      <c r="C862" s="153">
        <v>0</v>
      </c>
      <c r="D862" s="151" t="str">
        <f t="shared" si="13"/>
        <v>_Glob_MedDisc_Sterkte_02##0</v>
      </c>
      <c r="E862" s="151"/>
    </row>
    <row r="863" spans="1:6" x14ac:dyDescent="0.2">
      <c r="A863" s="151" t="s">
        <v>2090</v>
      </c>
      <c r="B863" s="151">
        <f>IF(ISBLANK(GlobBerMedDisc!$AK$4),"",GlobBerMedDisc!$AK$4)</f>
        <v>0</v>
      </c>
      <c r="C863" s="153">
        <v>0</v>
      </c>
      <c r="D863" s="151" t="str">
        <f t="shared" si="13"/>
        <v>_Glob_MedDisc_Sterkte_03##0</v>
      </c>
      <c r="E863" s="151"/>
    </row>
    <row r="864" spans="1:6" x14ac:dyDescent="0.2">
      <c r="A864" s="151" t="s">
        <v>2091</v>
      </c>
      <c r="B864" s="151">
        <f>IF(ISBLANK(GlobBerMedDisc!$AK$5),"",GlobBerMedDisc!$AK$5)</f>
        <v>0</v>
      </c>
      <c r="C864" s="153">
        <v>0</v>
      </c>
      <c r="D864" s="151" t="str">
        <f t="shared" si="13"/>
        <v>_Glob_MedDisc_Sterkte_04##0</v>
      </c>
      <c r="E864" s="151"/>
    </row>
    <row r="865" spans="1:6" x14ac:dyDescent="0.2">
      <c r="A865" s="151" t="s">
        <v>2092</v>
      </c>
      <c r="B865" s="151">
        <f>IF(ISBLANK(GlobBerMedDisc!$AK$6),"",GlobBerMedDisc!$AK$6)</f>
        <v>0</v>
      </c>
      <c r="C865" s="153">
        <v>0</v>
      </c>
      <c r="D865" s="151" t="str">
        <f t="shared" si="13"/>
        <v>_Glob_MedDisc_Sterkte_05##0</v>
      </c>
      <c r="E865" s="151"/>
    </row>
    <row r="866" spans="1:6" s="151" customFormat="1" x14ac:dyDescent="0.2">
      <c r="A866" s="151" t="s">
        <v>2093</v>
      </c>
      <c r="B866" s="151">
        <f>IF(ISBLANK(GlobBerMedDisc!$AK$7),"",GlobBerMedDisc!$AK$7)</f>
        <v>0</v>
      </c>
      <c r="C866" s="153">
        <v>0</v>
      </c>
      <c r="D866" s="151" t="str">
        <f t="shared" si="13"/>
        <v>_Glob_MedDisc_Sterkte_06##0</v>
      </c>
      <c r="F866"/>
    </row>
    <row r="867" spans="1:6" x14ac:dyDescent="0.2">
      <c r="A867" s="151" t="s">
        <v>2094</v>
      </c>
      <c r="B867" s="151">
        <f>IF(ISBLANK(GlobBerMedDisc!$AK$8),"",GlobBerMedDisc!$AK$8)</f>
        <v>0</v>
      </c>
      <c r="C867" s="153">
        <v>0</v>
      </c>
      <c r="D867" s="151" t="str">
        <f t="shared" si="13"/>
        <v>_Glob_MedDisc_Sterkte_07##0</v>
      </c>
      <c r="E867" s="151"/>
    </row>
    <row r="868" spans="1:6" x14ac:dyDescent="0.2">
      <c r="A868" s="151" t="s">
        <v>2095</v>
      </c>
      <c r="B868" s="151">
        <f>IF(ISBLANK(GlobBerMedDisc!$AK$9),"",GlobBerMedDisc!$AK$9)</f>
        <v>0</v>
      </c>
      <c r="C868" s="153">
        <v>0</v>
      </c>
      <c r="D868" s="151" t="str">
        <f t="shared" si="13"/>
        <v>_Glob_MedDisc_Sterkte_08##0</v>
      </c>
      <c r="E868" s="151"/>
    </row>
    <row r="869" spans="1:6" x14ac:dyDescent="0.2">
      <c r="A869" s="151" t="s">
        <v>2096</v>
      </c>
      <c r="B869" s="151">
        <f>IF(ISBLANK(GlobBerMedDisc!$AK$10),"",GlobBerMedDisc!$AK$10)</f>
        <v>0</v>
      </c>
      <c r="C869" s="153">
        <v>0</v>
      </c>
      <c r="D869" s="151" t="str">
        <f t="shared" si="13"/>
        <v>_Glob_MedDisc_Sterkte_09##0</v>
      </c>
      <c r="E869" s="151"/>
    </row>
    <row r="870" spans="1:6" x14ac:dyDescent="0.2">
      <c r="A870" s="151" t="s">
        <v>2097</v>
      </c>
      <c r="B870" s="151">
        <f>IF(ISBLANK(GlobBerMedDisc!$AK$11),"",GlobBerMedDisc!$AK$11)</f>
        <v>0</v>
      </c>
      <c r="C870" s="153">
        <v>0</v>
      </c>
      <c r="D870" s="151" t="str">
        <f t="shared" si="13"/>
        <v>_Glob_MedDisc_Sterkte_10##0</v>
      </c>
      <c r="E870" s="151"/>
    </row>
    <row r="871" spans="1:6" s="151" customFormat="1" x14ac:dyDescent="0.2">
      <c r="A871" s="151" t="s">
        <v>2098</v>
      </c>
      <c r="B871" s="151">
        <f>IF(ISBLANK(GlobBerMedDisc!$AK$12),"",GlobBerMedDisc!$AK$12)</f>
        <v>0</v>
      </c>
      <c r="C871" s="153">
        <v>0</v>
      </c>
      <c r="D871" s="151" t="str">
        <f t="shared" si="13"/>
        <v>_Glob_MedDisc_Sterkte_11##0</v>
      </c>
      <c r="F871"/>
    </row>
    <row r="872" spans="1:6" s="151" customFormat="1" x14ac:dyDescent="0.2">
      <c r="A872" s="151" t="s">
        <v>2099</v>
      </c>
      <c r="B872" s="151">
        <f>IF(ISBLANK(GlobBerMedDisc!$AK$13),"",GlobBerMedDisc!$AK$13)</f>
        <v>0</v>
      </c>
      <c r="C872" s="153">
        <v>0</v>
      </c>
      <c r="D872" s="151" t="str">
        <f t="shared" si="13"/>
        <v>_Glob_MedDisc_Sterkte_12##0</v>
      </c>
      <c r="F872"/>
    </row>
    <row r="873" spans="1:6" s="151" customFormat="1" x14ac:dyDescent="0.2">
      <c r="A873" s="151" t="s">
        <v>2100</v>
      </c>
      <c r="B873" s="151">
        <f>IF(ISBLANK(GlobBerMedDisc!$AK$14),"",GlobBerMedDisc!$AK$14)</f>
        <v>0</v>
      </c>
      <c r="C873" s="153">
        <v>0</v>
      </c>
      <c r="D873" s="151" t="str">
        <f t="shared" si="13"/>
        <v>_Glob_MedDisc_Sterkte_13##0</v>
      </c>
      <c r="F873"/>
    </row>
    <row r="874" spans="1:6" s="151" customFormat="1" x14ac:dyDescent="0.2">
      <c r="A874" s="151" t="s">
        <v>2101</v>
      </c>
      <c r="B874" s="151">
        <f>IF(ISBLANK(GlobBerMedDisc!$AK$15),"",GlobBerMedDisc!$AK$15)</f>
        <v>0</v>
      </c>
      <c r="C874" s="153">
        <v>0</v>
      </c>
      <c r="D874" s="151" t="str">
        <f t="shared" si="13"/>
        <v>_Glob_MedDisc_Sterkte_14##0</v>
      </c>
      <c r="F874"/>
    </row>
    <row r="875" spans="1:6" x14ac:dyDescent="0.2">
      <c r="A875" s="151" t="s">
        <v>2102</v>
      </c>
      <c r="B875" s="151">
        <f>IF(ISBLANK(GlobBerMedDisc!$AK$16),"",GlobBerMedDisc!$AK$16)</f>
        <v>0</v>
      </c>
      <c r="C875" s="153">
        <v>0</v>
      </c>
      <c r="D875" s="151" t="str">
        <f t="shared" si="13"/>
        <v>_Glob_MedDisc_Sterkte_15##0</v>
      </c>
      <c r="E875" s="151"/>
    </row>
    <row r="876" spans="1:6" x14ac:dyDescent="0.2">
      <c r="A876" s="151" t="s">
        <v>2103</v>
      </c>
      <c r="B876" s="151">
        <f>IF(ISBLANK(GlobBerMedDisc!$AK$17),"",GlobBerMedDisc!$AK$17)</f>
        <v>0</v>
      </c>
      <c r="C876" s="153">
        <v>0</v>
      </c>
      <c r="D876" s="151" t="str">
        <f t="shared" si="13"/>
        <v>_Glob_MedDisc_Sterkte_16##0</v>
      </c>
      <c r="E876" s="151"/>
    </row>
    <row r="877" spans="1:6" x14ac:dyDescent="0.2">
      <c r="A877" s="151" t="s">
        <v>2104</v>
      </c>
      <c r="B877" s="151">
        <f>IF(ISBLANK(GlobBerMedDisc!$AK$18),"",GlobBerMedDisc!$AK$18)</f>
        <v>0</v>
      </c>
      <c r="C877" s="153">
        <v>0</v>
      </c>
      <c r="D877" s="151" t="str">
        <f t="shared" si="13"/>
        <v>_Glob_MedDisc_Sterkte_17##0</v>
      </c>
      <c r="E877" s="151"/>
    </row>
    <row r="878" spans="1:6" x14ac:dyDescent="0.2">
      <c r="A878" s="151" t="s">
        <v>2105</v>
      </c>
      <c r="B878" s="151">
        <f>IF(ISBLANK(GlobBerMedDisc!$AK$19),"",GlobBerMedDisc!$AK$19)</f>
        <v>0</v>
      </c>
      <c r="C878" s="153">
        <v>0</v>
      </c>
      <c r="D878" s="151" t="str">
        <f t="shared" si="13"/>
        <v>_Glob_MedDisc_Sterkte_18##0</v>
      </c>
      <c r="E878" s="151"/>
    </row>
    <row r="879" spans="1:6" x14ac:dyDescent="0.2">
      <c r="A879" s="151" t="s">
        <v>2106</v>
      </c>
      <c r="B879" s="151">
        <f>IF(ISBLANK(GlobBerMedDisc!$AK$20),"",GlobBerMedDisc!$AK$20)</f>
        <v>0</v>
      </c>
      <c r="C879" s="153">
        <v>0</v>
      </c>
      <c r="D879" s="151" t="str">
        <f t="shared" si="13"/>
        <v>_Glob_MedDisc_Sterkte_19##0</v>
      </c>
      <c r="E879" s="151"/>
    </row>
    <row r="880" spans="1:6" x14ac:dyDescent="0.2">
      <c r="A880" s="151" t="s">
        <v>2107</v>
      </c>
      <c r="B880" s="151">
        <f>IF(ISBLANK(GlobBerMedDisc!$AK$21),"",GlobBerMedDisc!$AK$21)</f>
        <v>0</v>
      </c>
      <c r="C880" s="153">
        <v>0</v>
      </c>
      <c r="D880" s="151" t="str">
        <f t="shared" si="13"/>
        <v>_Glob_MedDisc_Sterkte_20##0</v>
      </c>
      <c r="E880" s="151"/>
    </row>
    <row r="881" spans="1:6" x14ac:dyDescent="0.2">
      <c r="A881" s="151" t="s">
        <v>2108</v>
      </c>
      <c r="B881" s="151">
        <f>IF(ISBLANK(GlobBerMedDisc!$AK$22),"",GlobBerMedDisc!$AK$22)</f>
        <v>0</v>
      </c>
      <c r="C881" s="153">
        <v>0</v>
      </c>
      <c r="D881" s="151" t="str">
        <f t="shared" si="13"/>
        <v>_Glob_MedDisc_Sterkte_21##0</v>
      </c>
      <c r="E881" s="151"/>
    </row>
    <row r="882" spans="1:6" x14ac:dyDescent="0.2">
      <c r="A882" s="151" t="s">
        <v>2109</v>
      </c>
      <c r="B882" s="151">
        <f>IF(ISBLANK(GlobBerMedDisc!$AK$23),"",GlobBerMedDisc!$AK$23)</f>
        <v>0</v>
      </c>
      <c r="C882" s="153">
        <v>0</v>
      </c>
      <c r="D882" s="151" t="str">
        <f t="shared" si="13"/>
        <v>_Glob_MedDisc_Sterkte_22##0</v>
      </c>
      <c r="E882" s="151"/>
      <c r="F882" s="151"/>
    </row>
    <row r="883" spans="1:6" x14ac:dyDescent="0.2">
      <c r="A883" s="151" t="s">
        <v>2110</v>
      </c>
      <c r="B883" s="151">
        <f>IF(ISBLANK(GlobBerMedDisc!$AK$24),"",GlobBerMedDisc!$AK$24)</f>
        <v>0</v>
      </c>
      <c r="C883" s="153">
        <v>0</v>
      </c>
      <c r="D883" s="151" t="str">
        <f t="shared" si="13"/>
        <v>_Glob_MedDisc_Sterkte_23##0</v>
      </c>
      <c r="E883" s="151"/>
    </row>
    <row r="884" spans="1:6" x14ac:dyDescent="0.2">
      <c r="A884" s="151" t="s">
        <v>2111</v>
      </c>
      <c r="B884" s="151">
        <f>IF(ISBLANK(GlobBerMedDisc!$AK$25),"",GlobBerMedDisc!$AK$25)</f>
        <v>0</v>
      </c>
      <c r="C884" s="153">
        <v>0</v>
      </c>
      <c r="D884" s="151" t="str">
        <f t="shared" si="13"/>
        <v>_Glob_MedDisc_Sterkte_24##0</v>
      </c>
      <c r="E884" s="151"/>
    </row>
    <row r="885" spans="1:6" x14ac:dyDescent="0.2">
      <c r="A885" s="151" t="s">
        <v>2112</v>
      </c>
      <c r="B885" s="151">
        <f>IF(ISBLANK(GlobBerMedDisc!$AK$26),"",GlobBerMedDisc!$AK$26)</f>
        <v>0</v>
      </c>
      <c r="C885" s="153">
        <v>0</v>
      </c>
      <c r="D885" s="151" t="str">
        <f t="shared" si="13"/>
        <v>_Glob_MedDisc_Sterkte_25##0</v>
      </c>
      <c r="E885" s="151"/>
    </row>
    <row r="886" spans="1:6" x14ac:dyDescent="0.2">
      <c r="A886" s="151" t="s">
        <v>2113</v>
      </c>
      <c r="B886" s="151">
        <f>IF(ISBLANK(GlobBerMedDisc!$AK$27),"",GlobBerMedDisc!$AK$27)</f>
        <v>0</v>
      </c>
      <c r="C886" s="153">
        <v>0</v>
      </c>
      <c r="D886" s="151" t="str">
        <f t="shared" si="13"/>
        <v>_Glob_MedDisc_Sterkte_26##0</v>
      </c>
      <c r="E886" s="151"/>
    </row>
    <row r="887" spans="1:6" x14ac:dyDescent="0.2">
      <c r="A887" s="151" t="s">
        <v>2114</v>
      </c>
      <c r="B887" s="151">
        <f>IF(ISBLANK(GlobBerMedDisc!$AK$28),"",GlobBerMedDisc!$AK$28)</f>
        <v>0</v>
      </c>
      <c r="C887" s="153">
        <v>0</v>
      </c>
      <c r="D887" s="151" t="str">
        <f t="shared" si="13"/>
        <v>_Glob_MedDisc_Sterkte_27##0</v>
      </c>
      <c r="E887" s="151"/>
    </row>
    <row r="888" spans="1:6" x14ac:dyDescent="0.2">
      <c r="A888" s="151" t="s">
        <v>2115</v>
      </c>
      <c r="B888" s="151">
        <f>IF(ISBLANK(GlobBerMedDisc!$AK$29),"",GlobBerMedDisc!$AK$29)</f>
        <v>0</v>
      </c>
      <c r="C888" s="153">
        <v>0</v>
      </c>
      <c r="D888" s="151" t="str">
        <f t="shared" si="13"/>
        <v>_Glob_MedDisc_Sterkte_28##0</v>
      </c>
      <c r="E888" s="151"/>
    </row>
    <row r="889" spans="1:6" x14ac:dyDescent="0.2">
      <c r="A889" s="151" t="s">
        <v>2116</v>
      </c>
      <c r="B889" s="151">
        <f>IF(ISBLANK(GlobBerMedDisc!$AK$30),"",GlobBerMedDisc!$AK$30)</f>
        <v>0</v>
      </c>
      <c r="C889" s="153">
        <v>0</v>
      </c>
      <c r="D889" s="151" t="str">
        <f t="shared" si="13"/>
        <v>_Glob_MedDisc_Sterkte_29##0</v>
      </c>
    </row>
    <row r="890" spans="1:6" x14ac:dyDescent="0.2">
      <c r="A890" s="151" t="s">
        <v>2117</v>
      </c>
      <c r="B890" s="151">
        <f>IF(ISBLANK(GlobBerMedDisc!$AK$31),"",GlobBerMedDisc!$AK$31)</f>
        <v>0</v>
      </c>
      <c r="C890" s="153">
        <v>0</v>
      </c>
      <c r="D890" s="151" t="str">
        <f t="shared" si="13"/>
        <v>_Glob_MedDisc_Sterkte_30##0</v>
      </c>
    </row>
    <row r="891" spans="1:6" x14ac:dyDescent="0.2">
      <c r="A891" s="151" t="s">
        <v>2118</v>
      </c>
      <c r="B891" s="151" t="str">
        <f>IF(ISBLANK(GlobBerMedDisc!$AL$2),"",GlobBerMedDisc!$AL$2)</f>
        <v/>
      </c>
      <c r="C891" s="44"/>
      <c r="D891" s="151" t="str">
        <f t="shared" si="13"/>
        <v>_Glob_MedDisc_SterkteEenh_01##</v>
      </c>
    </row>
    <row r="892" spans="1:6" x14ac:dyDescent="0.2">
      <c r="A892" s="151" t="s">
        <v>2119</v>
      </c>
      <c r="B892" s="151" t="str">
        <f>IF(ISBLANK(GlobBerMedDisc!$AL$3),"",GlobBerMedDisc!$AL$3)</f>
        <v/>
      </c>
      <c r="C892" s="44"/>
      <c r="D892" s="151" t="str">
        <f t="shared" si="13"/>
        <v>_Glob_MedDisc_SterkteEenh_02##</v>
      </c>
      <c r="F892" s="151"/>
    </row>
    <row r="893" spans="1:6" x14ac:dyDescent="0.2">
      <c r="A893" s="151" t="s">
        <v>2120</v>
      </c>
      <c r="B893" s="151" t="str">
        <f>IF(ISBLANK(GlobBerMedDisc!$AL$4),"",GlobBerMedDisc!$AL$4)</f>
        <v/>
      </c>
      <c r="C893" s="44"/>
      <c r="D893" s="151" t="str">
        <f t="shared" si="13"/>
        <v>_Glob_MedDisc_SterkteEenh_03##</v>
      </c>
      <c r="F893" s="151"/>
    </row>
    <row r="894" spans="1:6" x14ac:dyDescent="0.2">
      <c r="A894" s="151" t="s">
        <v>2121</v>
      </c>
      <c r="B894" s="151" t="str">
        <f>IF(ISBLANK(GlobBerMedDisc!$AL$5),"",GlobBerMedDisc!$AL$5)</f>
        <v/>
      </c>
      <c r="C894" s="44"/>
      <c r="D894" s="151" t="str">
        <f t="shared" si="13"/>
        <v>_Glob_MedDisc_SterkteEenh_04##</v>
      </c>
      <c r="F894" s="151"/>
    </row>
    <row r="895" spans="1:6" x14ac:dyDescent="0.2">
      <c r="A895" s="151" t="s">
        <v>2122</v>
      </c>
      <c r="B895" s="151" t="str">
        <f>IF(ISBLANK(GlobBerMedDisc!$AL$6),"",GlobBerMedDisc!$AL$6)</f>
        <v/>
      </c>
      <c r="C895" s="44"/>
      <c r="D895" s="151" t="str">
        <f t="shared" si="13"/>
        <v>_Glob_MedDisc_SterkteEenh_05##</v>
      </c>
      <c r="F895" s="151"/>
    </row>
    <row r="896" spans="1:6" s="151" customFormat="1" x14ac:dyDescent="0.2">
      <c r="A896" s="151" t="s">
        <v>2123</v>
      </c>
      <c r="B896" s="151" t="str">
        <f>IF(ISBLANK(GlobBerMedDisc!$AL$7),"",GlobBerMedDisc!$AL$7)</f>
        <v/>
      </c>
      <c r="C896" s="44"/>
      <c r="D896" s="151" t="str">
        <f t="shared" si="13"/>
        <v>_Glob_MedDisc_SterkteEenh_06##</v>
      </c>
      <c r="E896"/>
    </row>
    <row r="897" spans="1:6" x14ac:dyDescent="0.2">
      <c r="A897" s="151" t="s">
        <v>2124</v>
      </c>
      <c r="B897" s="151" t="str">
        <f>IF(ISBLANK(GlobBerMedDisc!$AL$8),"",GlobBerMedDisc!$AL$8)</f>
        <v/>
      </c>
      <c r="C897" s="44"/>
      <c r="D897" s="151" t="str">
        <f t="shared" si="13"/>
        <v>_Glob_MedDisc_SterkteEenh_07##</v>
      </c>
      <c r="F897" s="151"/>
    </row>
    <row r="898" spans="1:6" x14ac:dyDescent="0.2">
      <c r="A898" s="151" t="s">
        <v>2125</v>
      </c>
      <c r="B898" s="151" t="str">
        <f>IF(ISBLANK(GlobBerMedDisc!$AL$9),"",GlobBerMedDisc!$AL$9)</f>
        <v/>
      </c>
      <c r="C898" s="44"/>
      <c r="D898" s="151" t="str">
        <f t="shared" si="13"/>
        <v>_Glob_MedDisc_SterkteEenh_08##</v>
      </c>
      <c r="F898" s="151"/>
    </row>
    <row r="899" spans="1:6" x14ac:dyDescent="0.2">
      <c r="A899" s="151" t="s">
        <v>2126</v>
      </c>
      <c r="B899" s="151" t="str">
        <f>IF(ISBLANK(GlobBerMedDisc!$AL$10),"",GlobBerMedDisc!$AL$10)</f>
        <v/>
      </c>
      <c r="C899" s="44"/>
      <c r="D899" s="151" t="str">
        <f t="shared" ref="D899:D962" si="14">A899&amp;"##"&amp;B899</f>
        <v>_Glob_MedDisc_SterkteEenh_09##</v>
      </c>
      <c r="F899" s="151"/>
    </row>
    <row r="900" spans="1:6" x14ac:dyDescent="0.2">
      <c r="A900" s="151" t="s">
        <v>2127</v>
      </c>
      <c r="B900" s="151" t="str">
        <f>IF(ISBLANK(GlobBerMedDisc!$AL$11),"",GlobBerMedDisc!$AL$11)</f>
        <v/>
      </c>
      <c r="C900" s="44"/>
      <c r="D900" s="151" t="str">
        <f t="shared" si="14"/>
        <v>_Glob_MedDisc_SterkteEenh_10##</v>
      </c>
      <c r="F900" s="151"/>
    </row>
    <row r="901" spans="1:6" s="151" customFormat="1" x14ac:dyDescent="0.2">
      <c r="A901" s="151" t="s">
        <v>2128</v>
      </c>
      <c r="B901" s="151" t="str">
        <f>IF(ISBLANK(GlobBerMedDisc!$AL$12),"",GlobBerMedDisc!$AL$12)</f>
        <v/>
      </c>
      <c r="C901" s="44"/>
      <c r="D901" s="151" t="str">
        <f t="shared" si="14"/>
        <v>_Glob_MedDisc_SterkteEenh_11##</v>
      </c>
      <c r="E901"/>
      <c r="F901"/>
    </row>
    <row r="902" spans="1:6" s="151" customFormat="1" x14ac:dyDescent="0.2">
      <c r="A902" s="151" t="s">
        <v>2129</v>
      </c>
      <c r="B902" s="151" t="str">
        <f>IF(ISBLANK(GlobBerMedDisc!$AL$13),"",GlobBerMedDisc!$AL$13)</f>
        <v/>
      </c>
      <c r="C902" s="44"/>
      <c r="D902" s="151" t="str">
        <f t="shared" si="14"/>
        <v>_Glob_MedDisc_SterkteEenh_12##</v>
      </c>
      <c r="E902"/>
      <c r="F902"/>
    </row>
    <row r="903" spans="1:6" s="151" customFormat="1" x14ac:dyDescent="0.2">
      <c r="A903" s="151" t="s">
        <v>2130</v>
      </c>
      <c r="B903" t="str">
        <f>IF(ISBLANK(GlobBerMedDisc!$AL$14),"",GlobBerMedDisc!$AL$14)</f>
        <v/>
      </c>
      <c r="C903" s="44"/>
      <c r="D903" s="151" t="str">
        <f t="shared" si="14"/>
        <v>_Glob_MedDisc_SterkteEenh_13##</v>
      </c>
      <c r="E903"/>
      <c r="F903"/>
    </row>
    <row r="904" spans="1:6" s="151" customFormat="1" x14ac:dyDescent="0.2">
      <c r="A904" s="151" t="s">
        <v>2131</v>
      </c>
      <c r="B904" t="str">
        <f>IF(ISBLANK(GlobBerMedDisc!$AL$15),"",GlobBerMedDisc!$AL$15)</f>
        <v/>
      </c>
      <c r="C904" s="44"/>
      <c r="D904" s="151" t="str">
        <f t="shared" si="14"/>
        <v>_Glob_MedDisc_SterkteEenh_14##</v>
      </c>
      <c r="E904"/>
      <c r="F904"/>
    </row>
    <row r="905" spans="1:6" x14ac:dyDescent="0.2">
      <c r="A905" s="151" t="s">
        <v>2132</v>
      </c>
      <c r="B905" t="str">
        <f>IF(ISBLANK(GlobBerMedDisc!$AL$16),"",GlobBerMedDisc!$AL$16)</f>
        <v/>
      </c>
      <c r="C905" s="44"/>
      <c r="D905" s="151" t="str">
        <f t="shared" si="14"/>
        <v>_Glob_MedDisc_SterkteEenh_15##</v>
      </c>
    </row>
    <row r="906" spans="1:6" x14ac:dyDescent="0.2">
      <c r="A906" s="151" t="s">
        <v>2133</v>
      </c>
      <c r="B906" t="str">
        <f>IF(ISBLANK(GlobBerMedDisc!$AL$17),"",GlobBerMedDisc!$AL$17)</f>
        <v/>
      </c>
      <c r="C906" s="44"/>
      <c r="D906" s="151" t="str">
        <f t="shared" si="14"/>
        <v>_Glob_MedDisc_SterkteEenh_16##</v>
      </c>
    </row>
    <row r="907" spans="1:6" x14ac:dyDescent="0.2">
      <c r="A907" s="151" t="s">
        <v>2134</v>
      </c>
      <c r="B907" t="str">
        <f>IF(ISBLANK(GlobBerMedDisc!$AL$18),"",GlobBerMedDisc!$AL$18)</f>
        <v/>
      </c>
      <c r="C907" s="44"/>
      <c r="D907" s="151" t="str">
        <f t="shared" si="14"/>
        <v>_Glob_MedDisc_SterkteEenh_17##</v>
      </c>
    </row>
    <row r="908" spans="1:6" x14ac:dyDescent="0.2">
      <c r="A908" s="151" t="s">
        <v>2135</v>
      </c>
      <c r="B908" t="str">
        <f>IF(ISBLANK(GlobBerMedDisc!$AL$19),"",GlobBerMedDisc!$AL$19)</f>
        <v/>
      </c>
      <c r="C908" s="44"/>
      <c r="D908" s="151" t="str">
        <f t="shared" si="14"/>
        <v>_Glob_MedDisc_SterkteEenh_18##</v>
      </c>
    </row>
    <row r="909" spans="1:6" x14ac:dyDescent="0.2">
      <c r="A909" s="151" t="s">
        <v>2136</v>
      </c>
      <c r="B909" t="str">
        <f>IF(ISBLANK(GlobBerMedDisc!$AL$20),"",GlobBerMedDisc!$AL$20)</f>
        <v/>
      </c>
      <c r="C909" s="44"/>
      <c r="D909" s="151" t="str">
        <f t="shared" si="14"/>
        <v>_Glob_MedDisc_SterkteEenh_19##</v>
      </c>
    </row>
    <row r="910" spans="1:6" x14ac:dyDescent="0.2">
      <c r="A910" s="151" t="s">
        <v>2137</v>
      </c>
      <c r="B910" t="str">
        <f>IF(ISBLANK(GlobBerMedDisc!$AL$21),"",GlobBerMedDisc!$AL$21)</f>
        <v/>
      </c>
      <c r="C910" s="44"/>
      <c r="D910" s="151" t="str">
        <f t="shared" si="14"/>
        <v>_Glob_MedDisc_SterkteEenh_20##</v>
      </c>
    </row>
    <row r="911" spans="1:6" x14ac:dyDescent="0.2">
      <c r="A911" s="151" t="s">
        <v>2138</v>
      </c>
      <c r="B911" t="str">
        <f>IF(ISBLANK(GlobBerMedDisc!$AL$22),"",GlobBerMedDisc!$AL$22)</f>
        <v/>
      </c>
      <c r="C911" s="44"/>
      <c r="D911" s="151" t="str">
        <f t="shared" si="14"/>
        <v>_Glob_MedDisc_SterkteEenh_21##</v>
      </c>
    </row>
    <row r="912" spans="1:6" x14ac:dyDescent="0.2">
      <c r="A912" s="151" t="s">
        <v>2139</v>
      </c>
      <c r="B912" t="str">
        <f>IF(ISBLANK(GlobBerMedDisc!$AL$23),"",GlobBerMedDisc!$AL$23)</f>
        <v/>
      </c>
      <c r="C912" s="44"/>
      <c r="D912" s="151" t="str">
        <f t="shared" si="14"/>
        <v>_Glob_MedDisc_SterkteEenh_22##</v>
      </c>
    </row>
    <row r="913" spans="1:4" x14ac:dyDescent="0.2">
      <c r="A913" s="151" t="s">
        <v>2140</v>
      </c>
      <c r="B913" s="151" t="str">
        <f>IF(ISBLANK(GlobBerMedDisc!$AL$24),"",GlobBerMedDisc!$AL$24)</f>
        <v/>
      </c>
      <c r="C913" s="44"/>
      <c r="D913" s="151" t="str">
        <f t="shared" si="14"/>
        <v>_Glob_MedDisc_SterkteEenh_23##</v>
      </c>
    </row>
    <row r="914" spans="1:4" x14ac:dyDescent="0.2">
      <c r="A914" s="151" t="s">
        <v>2141</v>
      </c>
      <c r="B914" t="str">
        <f>IF(ISBLANK(GlobBerMedDisc!$AL$25),"",GlobBerMedDisc!$AL$25)</f>
        <v/>
      </c>
      <c r="C914" s="44"/>
      <c r="D914" s="151" t="str">
        <f t="shared" si="14"/>
        <v>_Glob_MedDisc_SterkteEenh_24##</v>
      </c>
    </row>
    <row r="915" spans="1:4" x14ac:dyDescent="0.2">
      <c r="A915" s="151" t="s">
        <v>2142</v>
      </c>
      <c r="B915" t="str">
        <f>IF(ISBLANK(GlobBerMedDisc!$AL$26),"",GlobBerMedDisc!$AL$26)</f>
        <v/>
      </c>
      <c r="C915" s="44"/>
      <c r="D915" s="151" t="str">
        <f t="shared" si="14"/>
        <v>_Glob_MedDisc_SterkteEenh_25##</v>
      </c>
    </row>
    <row r="916" spans="1:4" x14ac:dyDescent="0.2">
      <c r="A916" s="151" t="s">
        <v>2143</v>
      </c>
      <c r="B916" s="151" t="str">
        <f>IF(ISBLANK(GlobBerMedDisc!$AL$27),"",GlobBerMedDisc!$AL$27)</f>
        <v/>
      </c>
      <c r="C916" s="44"/>
      <c r="D916" s="151" t="str">
        <f t="shared" si="14"/>
        <v>_Glob_MedDisc_SterkteEenh_26##</v>
      </c>
    </row>
    <row r="917" spans="1:4" x14ac:dyDescent="0.2">
      <c r="A917" s="151" t="s">
        <v>2144</v>
      </c>
      <c r="B917" t="str">
        <f>IF(ISBLANK(GlobBerMedDisc!$AL$28),"",GlobBerMedDisc!$AL$28)</f>
        <v/>
      </c>
      <c r="C917" s="44"/>
      <c r="D917" s="151" t="str">
        <f t="shared" si="14"/>
        <v>_Glob_MedDisc_SterkteEenh_27##</v>
      </c>
    </row>
    <row r="918" spans="1:4" x14ac:dyDescent="0.2">
      <c r="A918" s="151" t="s">
        <v>2145</v>
      </c>
      <c r="B918" t="str">
        <f>IF(ISBLANK(GlobBerMedDisc!$AL$29),"",GlobBerMedDisc!$AL$29)</f>
        <v/>
      </c>
      <c r="C918" s="44"/>
      <c r="D918" s="151" t="str">
        <f t="shared" si="14"/>
        <v>_Glob_MedDisc_SterkteEenh_28##</v>
      </c>
    </row>
    <row r="919" spans="1:4" x14ac:dyDescent="0.2">
      <c r="A919" s="151" t="s">
        <v>2146</v>
      </c>
      <c r="B919" t="str">
        <f>IF(ISBLANK(GlobBerMedDisc!$AL$30),"",GlobBerMedDisc!$AL$30)</f>
        <v/>
      </c>
      <c r="C919" s="44"/>
      <c r="D919" s="151" t="str">
        <f t="shared" si="14"/>
        <v>_Glob_MedDisc_SterkteEenh_29##</v>
      </c>
    </row>
    <row r="920" spans="1:4" x14ac:dyDescent="0.2">
      <c r="A920" s="151" t="s">
        <v>2147</v>
      </c>
      <c r="B920" t="str">
        <f>IF(ISBLANK(GlobBerMedDisc!$AL$31),"",GlobBerMedDisc!$AL$31)</f>
        <v/>
      </c>
      <c r="C920" s="44"/>
      <c r="D920" s="151" t="str">
        <f t="shared" si="14"/>
        <v>_Glob_MedDisc_SterkteEenh_30##</v>
      </c>
    </row>
    <row r="921" spans="1:4" x14ac:dyDescent="0.2">
      <c r="A921" s="151" t="s">
        <v>2148</v>
      </c>
      <c r="B921" t="str">
        <f>IF(ISBLANK(GlobBerMedDisc!$L$2),"",GlobBerMedDisc!$L$2)</f>
        <v/>
      </c>
      <c r="C921" s="44"/>
      <c r="D921" s="151" t="str">
        <f t="shared" si="14"/>
        <v>_Glob_MedDisc_Toed_01##</v>
      </c>
    </row>
    <row r="922" spans="1:4" x14ac:dyDescent="0.2">
      <c r="A922" s="151" t="s">
        <v>2149</v>
      </c>
      <c r="B922" t="str">
        <f>IF(ISBLANK(GlobBerMedDisc!$L$3),"",GlobBerMedDisc!$L$3)</f>
        <v/>
      </c>
      <c r="C922" s="44"/>
      <c r="D922" s="151" t="str">
        <f t="shared" si="14"/>
        <v>_Glob_MedDisc_Toed_02##</v>
      </c>
    </row>
    <row r="923" spans="1:4" x14ac:dyDescent="0.2">
      <c r="A923" s="151" t="s">
        <v>2150</v>
      </c>
      <c r="B923" s="151" t="str">
        <f>IF(ISBLANK(GlobBerMedDisc!$L$4),"",GlobBerMedDisc!$L$4)</f>
        <v/>
      </c>
      <c r="C923" s="44"/>
      <c r="D923" s="151" t="str">
        <f t="shared" si="14"/>
        <v>_Glob_MedDisc_Toed_03##</v>
      </c>
    </row>
    <row r="924" spans="1:4" x14ac:dyDescent="0.2">
      <c r="A924" s="151" t="s">
        <v>2151</v>
      </c>
      <c r="B924" t="str">
        <f>IF(ISBLANK(GlobBerMedDisc!$L$5),"",GlobBerMedDisc!$L$5)</f>
        <v/>
      </c>
      <c r="C924" s="44"/>
      <c r="D924" s="151" t="str">
        <f t="shared" si="14"/>
        <v>_Glob_MedDisc_Toed_04##</v>
      </c>
    </row>
    <row r="925" spans="1:4" x14ac:dyDescent="0.2">
      <c r="A925" s="151" t="s">
        <v>2152</v>
      </c>
      <c r="B925" t="str">
        <f>IF(ISBLANK(GlobBerMedDisc!$L$6),"",GlobBerMedDisc!$L$6)</f>
        <v/>
      </c>
      <c r="C925" s="44"/>
      <c r="D925" s="151" t="str">
        <f t="shared" si="14"/>
        <v>_Glob_MedDisc_Toed_05##</v>
      </c>
    </row>
    <row r="926" spans="1:4" x14ac:dyDescent="0.2">
      <c r="A926" s="151" t="s">
        <v>2153</v>
      </c>
      <c r="B926" t="str">
        <f>IF(ISBLANK(GlobBerMedDisc!$L$7),"",GlobBerMedDisc!$L$7)</f>
        <v/>
      </c>
      <c r="C926" s="44"/>
      <c r="D926" s="151" t="str">
        <f t="shared" si="14"/>
        <v>_Glob_MedDisc_Toed_06##</v>
      </c>
    </row>
    <row r="927" spans="1:4" x14ac:dyDescent="0.2">
      <c r="A927" s="151" t="s">
        <v>2154</v>
      </c>
      <c r="B927" t="str">
        <f>IF(ISBLANK(GlobBerMedDisc!$L$8),"",GlobBerMedDisc!$L$8)</f>
        <v/>
      </c>
      <c r="C927" s="44"/>
      <c r="D927" s="151" t="str">
        <f t="shared" si="14"/>
        <v>_Glob_MedDisc_Toed_07##</v>
      </c>
    </row>
    <row r="928" spans="1:4" x14ac:dyDescent="0.2">
      <c r="A928" s="151" t="s">
        <v>2155</v>
      </c>
      <c r="B928" t="str">
        <f>IF(ISBLANK(GlobBerMedDisc!$L$9),"",GlobBerMedDisc!$L$9)</f>
        <v/>
      </c>
      <c r="C928" s="44"/>
      <c r="D928" s="151" t="str">
        <f t="shared" si="14"/>
        <v>_Glob_MedDisc_Toed_08##</v>
      </c>
    </row>
    <row r="929" spans="1:6" x14ac:dyDescent="0.2">
      <c r="A929" s="151" t="s">
        <v>2156</v>
      </c>
      <c r="B929" t="str">
        <f>IF(ISBLANK(GlobBerMedDisc!$L$10),"",GlobBerMedDisc!$L$10)</f>
        <v/>
      </c>
      <c r="C929" s="44"/>
      <c r="D929" s="151" t="str">
        <f t="shared" si="14"/>
        <v>_Glob_MedDisc_Toed_09##</v>
      </c>
    </row>
    <row r="930" spans="1:6" x14ac:dyDescent="0.2">
      <c r="A930" s="151" t="s">
        <v>2157</v>
      </c>
      <c r="B930" t="str">
        <f>IF(ISBLANK(GlobBerMedDisc!$L$11),"",GlobBerMedDisc!$L$11)</f>
        <v/>
      </c>
      <c r="C930" s="44"/>
      <c r="D930" s="151" t="str">
        <f t="shared" si="14"/>
        <v>_Glob_MedDisc_Toed_10##</v>
      </c>
    </row>
    <row r="931" spans="1:6" x14ac:dyDescent="0.2">
      <c r="A931" s="151" t="s">
        <v>2158</v>
      </c>
      <c r="B931" t="str">
        <f>IF(ISBLANK(GlobBerMedDisc!$L$12),"",GlobBerMedDisc!$L$12)</f>
        <v/>
      </c>
      <c r="C931" s="44"/>
      <c r="D931" s="151" t="str">
        <f t="shared" si="14"/>
        <v>_Glob_MedDisc_Toed_11##</v>
      </c>
    </row>
    <row r="932" spans="1:6" x14ac:dyDescent="0.2">
      <c r="A932" s="151" t="s">
        <v>2159</v>
      </c>
      <c r="B932" t="str">
        <f>IF(ISBLANK(GlobBerMedDisc!$L$13),"",GlobBerMedDisc!$L$13)</f>
        <v/>
      </c>
      <c r="C932" s="44"/>
      <c r="D932" s="151" t="str">
        <f t="shared" si="14"/>
        <v>_Glob_MedDisc_Toed_12##</v>
      </c>
      <c r="F932" s="151"/>
    </row>
    <row r="933" spans="1:6" x14ac:dyDescent="0.2">
      <c r="A933" s="151" t="s">
        <v>2160</v>
      </c>
      <c r="B933" t="str">
        <f>IF(ISBLANK(GlobBerMedDisc!$L$14),"",GlobBerMedDisc!$L$14)</f>
        <v/>
      </c>
      <c r="C933" s="44"/>
      <c r="D933" s="151" t="str">
        <f t="shared" si="14"/>
        <v>_Glob_MedDisc_Toed_13##</v>
      </c>
    </row>
    <row r="934" spans="1:6" x14ac:dyDescent="0.2">
      <c r="A934" s="151" t="s">
        <v>2161</v>
      </c>
      <c r="B934" t="str">
        <f>IF(ISBLANK(GlobBerMedDisc!$L$15),"",GlobBerMedDisc!$L$15)</f>
        <v/>
      </c>
      <c r="C934" s="44"/>
      <c r="D934" s="151" t="str">
        <f t="shared" si="14"/>
        <v>_Glob_MedDisc_Toed_14##</v>
      </c>
    </row>
    <row r="935" spans="1:6" x14ac:dyDescent="0.2">
      <c r="A935" s="151" t="s">
        <v>2162</v>
      </c>
      <c r="B935" s="151" t="str">
        <f>IF(ISBLANK(GlobBerMedDisc!$L$16),"",GlobBerMedDisc!$L$16)</f>
        <v/>
      </c>
      <c r="C935" s="44"/>
      <c r="D935" s="151" t="str">
        <f t="shared" si="14"/>
        <v>_Glob_MedDisc_Toed_15##</v>
      </c>
    </row>
    <row r="936" spans="1:6" x14ac:dyDescent="0.2">
      <c r="A936" s="151" t="s">
        <v>2163</v>
      </c>
      <c r="B936" t="str">
        <f>IF(ISBLANK(GlobBerMedDisc!$L$17),"",GlobBerMedDisc!$L$17)</f>
        <v/>
      </c>
      <c r="C936" s="44"/>
      <c r="D936" s="151" t="str">
        <f t="shared" si="14"/>
        <v>_Glob_MedDisc_Toed_16##</v>
      </c>
    </row>
    <row r="937" spans="1:6" x14ac:dyDescent="0.2">
      <c r="A937" s="151" t="s">
        <v>2164</v>
      </c>
      <c r="B937" t="str">
        <f>IF(ISBLANK(GlobBerMedDisc!$L$18),"",GlobBerMedDisc!$L$18)</f>
        <v/>
      </c>
      <c r="C937" s="44"/>
      <c r="D937" s="151" t="str">
        <f t="shared" si="14"/>
        <v>_Glob_MedDisc_Toed_17##</v>
      </c>
    </row>
    <row r="938" spans="1:6" x14ac:dyDescent="0.2">
      <c r="A938" s="151" t="s">
        <v>2165</v>
      </c>
      <c r="B938" t="str">
        <f>IF(ISBLANK(GlobBerMedDisc!$L$19),"",GlobBerMedDisc!$L$19)</f>
        <v/>
      </c>
      <c r="C938" s="44"/>
      <c r="D938" s="151" t="str">
        <f t="shared" si="14"/>
        <v>_Glob_MedDisc_Toed_18##</v>
      </c>
    </row>
    <row r="939" spans="1:6" x14ac:dyDescent="0.2">
      <c r="A939" s="151" t="s">
        <v>2166</v>
      </c>
      <c r="B939" t="str">
        <f>IF(ISBLANK(GlobBerMedDisc!$L$20),"",GlobBerMedDisc!$L$20)</f>
        <v/>
      </c>
      <c r="C939" s="44"/>
      <c r="D939" s="151" t="str">
        <f t="shared" si="14"/>
        <v>_Glob_MedDisc_Toed_19##</v>
      </c>
    </row>
    <row r="940" spans="1:6" x14ac:dyDescent="0.2">
      <c r="A940" s="151" t="s">
        <v>2167</v>
      </c>
      <c r="B940" t="str">
        <f>IF(ISBLANK(GlobBerMedDisc!$L$21),"",GlobBerMedDisc!$L$21)</f>
        <v/>
      </c>
      <c r="C940" s="44"/>
      <c r="D940" s="151" t="str">
        <f t="shared" si="14"/>
        <v>_Glob_MedDisc_Toed_20##</v>
      </c>
    </row>
    <row r="941" spans="1:6" x14ac:dyDescent="0.2">
      <c r="A941" s="151" t="s">
        <v>2168</v>
      </c>
      <c r="B941" t="str">
        <f>IF(ISBLANK(GlobBerMedDisc!$L$22),"",GlobBerMedDisc!$L$22)</f>
        <v/>
      </c>
      <c r="C941" s="44"/>
      <c r="D941" s="151" t="str">
        <f t="shared" si="14"/>
        <v>_Glob_MedDisc_Toed_21##</v>
      </c>
    </row>
    <row r="942" spans="1:6" x14ac:dyDescent="0.2">
      <c r="A942" s="151" t="s">
        <v>2169</v>
      </c>
      <c r="B942" t="str">
        <f>IF(ISBLANK(GlobBerMedDisc!$L$23),"",GlobBerMedDisc!$L$23)</f>
        <v/>
      </c>
      <c r="C942" s="44"/>
      <c r="D942" s="151" t="str">
        <f t="shared" si="14"/>
        <v>_Glob_MedDisc_Toed_22##</v>
      </c>
    </row>
    <row r="943" spans="1:6" x14ac:dyDescent="0.2">
      <c r="A943" s="151" t="s">
        <v>2170</v>
      </c>
      <c r="B943" t="str">
        <f>IF(ISBLANK(GlobBerMedDisc!$L$24),"",GlobBerMedDisc!$L$24)</f>
        <v/>
      </c>
      <c r="C943" s="44"/>
      <c r="D943" s="151" t="str">
        <f t="shared" si="14"/>
        <v>_Glob_MedDisc_Toed_23##</v>
      </c>
    </row>
    <row r="944" spans="1:6" x14ac:dyDescent="0.2">
      <c r="A944" s="151" t="s">
        <v>2171</v>
      </c>
      <c r="B944" t="str">
        <f>IF(ISBLANK(GlobBerMedDisc!$L$25),"",GlobBerMedDisc!$L$25)</f>
        <v/>
      </c>
      <c r="C944" s="44"/>
      <c r="D944" s="151" t="str">
        <f t="shared" si="14"/>
        <v>_Glob_MedDisc_Toed_24##</v>
      </c>
    </row>
    <row r="945" spans="1:6" x14ac:dyDescent="0.2">
      <c r="A945" s="151" t="s">
        <v>2172</v>
      </c>
      <c r="B945" t="str">
        <f>IF(ISBLANK(GlobBerMedDisc!$L$26),"",GlobBerMedDisc!$L$26)</f>
        <v/>
      </c>
      <c r="C945" s="44"/>
      <c r="D945" s="151" t="str">
        <f t="shared" si="14"/>
        <v>_Glob_MedDisc_Toed_25##</v>
      </c>
    </row>
    <row r="946" spans="1:6" x14ac:dyDescent="0.2">
      <c r="A946" s="151" t="s">
        <v>2173</v>
      </c>
      <c r="B946" t="str">
        <f>IF(ISBLANK(GlobBerMedDisc!$L$27),"",GlobBerMedDisc!$L$27)</f>
        <v/>
      </c>
      <c r="C946" s="44"/>
      <c r="D946" s="151" t="str">
        <f t="shared" si="14"/>
        <v>_Glob_MedDisc_Toed_26##</v>
      </c>
    </row>
    <row r="947" spans="1:6" x14ac:dyDescent="0.2">
      <c r="A947" s="151" t="s">
        <v>2174</v>
      </c>
      <c r="B947" t="str">
        <f>IF(ISBLANK(GlobBerMedDisc!$L$28),"",GlobBerMedDisc!$L$28)</f>
        <v/>
      </c>
      <c r="C947" s="44"/>
      <c r="D947" s="151" t="str">
        <f t="shared" si="14"/>
        <v>_Glob_MedDisc_Toed_27##</v>
      </c>
    </row>
    <row r="948" spans="1:6" x14ac:dyDescent="0.2">
      <c r="A948" s="151" t="s">
        <v>2175</v>
      </c>
      <c r="B948" s="151" t="str">
        <f>IF(ISBLANK(GlobBerMedDisc!$L$29),"",GlobBerMedDisc!$L$29)</f>
        <v/>
      </c>
      <c r="C948" s="44"/>
      <c r="D948" s="151" t="str">
        <f t="shared" si="14"/>
        <v>_Glob_MedDisc_Toed_28##</v>
      </c>
      <c r="F948" s="151"/>
    </row>
    <row r="949" spans="1:6" x14ac:dyDescent="0.2">
      <c r="A949" s="151" t="s">
        <v>2176</v>
      </c>
      <c r="B949" t="str">
        <f>IF(ISBLANK(GlobBerMedDisc!$L$30),"",GlobBerMedDisc!$L$30)</f>
        <v/>
      </c>
      <c r="C949" s="44"/>
      <c r="D949" s="151" t="str">
        <f t="shared" si="14"/>
        <v>_Glob_MedDisc_Toed_29##</v>
      </c>
    </row>
    <row r="950" spans="1:6" x14ac:dyDescent="0.2">
      <c r="A950" s="151" t="s">
        <v>2177</v>
      </c>
      <c r="B950" t="str">
        <f>IF(ISBLANK(GlobBerMedDisc!$L$31),"",GlobBerMedDisc!$L$31)</f>
        <v/>
      </c>
      <c r="C950" s="44"/>
      <c r="D950" s="151" t="str">
        <f t="shared" si="14"/>
        <v>_Glob_MedDisc_Toed_30##</v>
      </c>
    </row>
    <row r="951" spans="1:6" x14ac:dyDescent="0.2">
      <c r="A951" s="151" t="s">
        <v>3425</v>
      </c>
      <c r="B951" t="str">
        <f>IF(ISBLANK(GlobBerMedDisc!$C$2),"",GlobBerMedDisc!$C$2)</f>
        <v/>
      </c>
      <c r="C951" s="44"/>
      <c r="D951" s="151" t="str">
        <f t="shared" si="14"/>
        <v>_Glob_MedDisc_Vorm_01##</v>
      </c>
    </row>
    <row r="952" spans="1:6" x14ac:dyDescent="0.2">
      <c r="A952" s="151" t="s">
        <v>3426</v>
      </c>
      <c r="B952" t="str">
        <f>IF(ISBLANK(GlobBerMedDisc!$C$3),"",GlobBerMedDisc!$C$3)</f>
        <v/>
      </c>
      <c r="C952" s="44"/>
      <c r="D952" s="151" t="str">
        <f t="shared" si="14"/>
        <v>_Glob_MedDisc_Vorm_02##</v>
      </c>
    </row>
    <row r="953" spans="1:6" x14ac:dyDescent="0.2">
      <c r="A953" s="151" t="s">
        <v>3427</v>
      </c>
      <c r="B953" t="str">
        <f>IF(ISBLANK(GlobBerMedDisc!$C$4),"",GlobBerMedDisc!$C$4)</f>
        <v/>
      </c>
      <c r="C953" s="44"/>
      <c r="D953" s="151" t="str">
        <f t="shared" si="14"/>
        <v>_Glob_MedDisc_Vorm_03##</v>
      </c>
    </row>
    <row r="954" spans="1:6" x14ac:dyDescent="0.2">
      <c r="A954" s="151" t="s">
        <v>3428</v>
      </c>
      <c r="B954" t="str">
        <f>IF(ISBLANK(GlobBerMedDisc!$C$5),"",GlobBerMedDisc!$C$5)</f>
        <v/>
      </c>
      <c r="C954" s="44"/>
      <c r="D954" s="151" t="str">
        <f t="shared" si="14"/>
        <v>_Glob_MedDisc_Vorm_04##</v>
      </c>
    </row>
    <row r="955" spans="1:6" x14ac:dyDescent="0.2">
      <c r="A955" s="151" t="s">
        <v>3429</v>
      </c>
      <c r="B955" t="str">
        <f>IF(ISBLANK(GlobBerMedDisc!$C$6),"",GlobBerMedDisc!$C$6)</f>
        <v/>
      </c>
      <c r="C955" s="44"/>
      <c r="D955" s="151" t="str">
        <f t="shared" si="14"/>
        <v>_Glob_MedDisc_Vorm_05##</v>
      </c>
    </row>
    <row r="956" spans="1:6" x14ac:dyDescent="0.2">
      <c r="A956" s="151" t="s">
        <v>3430</v>
      </c>
      <c r="B956" t="str">
        <f>IF(ISBLANK(GlobBerMedDisc!$C$7),"",GlobBerMedDisc!$C$7)</f>
        <v/>
      </c>
      <c r="C956" s="44"/>
      <c r="D956" s="151" t="str">
        <f t="shared" si="14"/>
        <v>_Glob_MedDisc_Vorm_06##</v>
      </c>
    </row>
    <row r="957" spans="1:6" x14ac:dyDescent="0.2">
      <c r="A957" s="151" t="s">
        <v>3431</v>
      </c>
      <c r="B957" s="151" t="str">
        <f>IF(ISBLANK(GlobBerMedDisc!$C$8),"",GlobBerMedDisc!$C$8)</f>
        <v/>
      </c>
      <c r="C957" s="44"/>
      <c r="D957" s="151" t="str">
        <f t="shared" si="14"/>
        <v>_Glob_MedDisc_Vorm_07##</v>
      </c>
    </row>
    <row r="958" spans="1:6" x14ac:dyDescent="0.2">
      <c r="A958" s="151" t="s">
        <v>3432</v>
      </c>
      <c r="B958" t="str">
        <f>IF(ISBLANK(GlobBerMedDisc!$C$9),"",GlobBerMedDisc!$C$9)</f>
        <v/>
      </c>
      <c r="C958" s="44"/>
      <c r="D958" s="151" t="str">
        <f t="shared" si="14"/>
        <v>_Glob_MedDisc_Vorm_08##</v>
      </c>
    </row>
    <row r="959" spans="1:6" x14ac:dyDescent="0.2">
      <c r="A959" s="151" t="s">
        <v>3433</v>
      </c>
      <c r="B959" t="str">
        <f>IF(ISBLANK(GlobBerMedDisc!$C$10),"",GlobBerMedDisc!$C$10)</f>
        <v/>
      </c>
      <c r="C959" s="44"/>
      <c r="D959" s="151" t="str">
        <f t="shared" si="14"/>
        <v>_Glob_MedDisc_Vorm_09##</v>
      </c>
    </row>
    <row r="960" spans="1:6" x14ac:dyDescent="0.2">
      <c r="A960" s="151" t="s">
        <v>3434</v>
      </c>
      <c r="B960" t="str">
        <f>IF(ISBLANK(GlobBerMedDisc!$C$11),"",GlobBerMedDisc!$C$11)</f>
        <v/>
      </c>
      <c r="C960" s="44"/>
      <c r="D960" s="151" t="str">
        <f t="shared" si="14"/>
        <v>_Glob_MedDisc_Vorm_10##</v>
      </c>
    </row>
    <row r="961" spans="1:5" x14ac:dyDescent="0.2">
      <c r="A961" s="151" t="s">
        <v>3435</v>
      </c>
      <c r="B961" s="151" t="str">
        <f>IF(ISBLANK(GlobBerMedDisc!$C$12),"",GlobBerMedDisc!$C$12)</f>
        <v/>
      </c>
      <c r="C961" s="44"/>
      <c r="D961" s="151" t="str">
        <f t="shared" si="14"/>
        <v>_Glob_MedDisc_Vorm_11##</v>
      </c>
    </row>
    <row r="962" spans="1:5" x14ac:dyDescent="0.2">
      <c r="A962" s="151" t="s">
        <v>3436</v>
      </c>
      <c r="B962" t="str">
        <f>IF(ISBLANK(GlobBerMedDisc!$C$13),"",GlobBerMedDisc!$C$13)</f>
        <v/>
      </c>
      <c r="C962" s="44"/>
      <c r="D962" s="151" t="str">
        <f t="shared" si="14"/>
        <v>_Glob_MedDisc_Vorm_12##</v>
      </c>
      <c r="E962" s="151"/>
    </row>
    <row r="963" spans="1:5" x14ac:dyDescent="0.2">
      <c r="A963" s="151" t="s">
        <v>3437</v>
      </c>
      <c r="B963" t="str">
        <f>IF(ISBLANK(GlobBerMedDisc!$C$14),"",GlobBerMedDisc!$C$14)</f>
        <v/>
      </c>
      <c r="C963" s="44"/>
      <c r="D963" s="151" t="str">
        <f t="shared" ref="D963:D1026" si="15">A963&amp;"##"&amp;B963</f>
        <v>_Glob_MedDisc_Vorm_13##</v>
      </c>
    </row>
    <row r="964" spans="1:5" x14ac:dyDescent="0.2">
      <c r="A964" s="151" t="s">
        <v>3438</v>
      </c>
      <c r="B964" t="str">
        <f>IF(ISBLANK(GlobBerMedDisc!$C$15),"",GlobBerMedDisc!$C$15)</f>
        <v/>
      </c>
      <c r="C964" s="44"/>
      <c r="D964" s="151" t="str">
        <f t="shared" si="15"/>
        <v>_Glob_MedDisc_Vorm_14##</v>
      </c>
    </row>
    <row r="965" spans="1:5" x14ac:dyDescent="0.2">
      <c r="A965" s="151" t="s">
        <v>3439</v>
      </c>
      <c r="B965" t="str">
        <f>IF(ISBLANK(GlobBerMedDisc!$C$16),"",GlobBerMedDisc!$C$16)</f>
        <v/>
      </c>
      <c r="C965" s="44"/>
      <c r="D965" s="151" t="str">
        <f t="shared" si="15"/>
        <v>_Glob_MedDisc_Vorm_15##</v>
      </c>
    </row>
    <row r="966" spans="1:5" x14ac:dyDescent="0.2">
      <c r="A966" s="151" t="s">
        <v>3440</v>
      </c>
      <c r="B966" t="str">
        <f>IF(ISBLANK(GlobBerMedDisc!$C$17),"",GlobBerMedDisc!$C$17)</f>
        <v/>
      </c>
      <c r="C966" s="44"/>
      <c r="D966" s="151" t="str">
        <f t="shared" si="15"/>
        <v>_Glob_MedDisc_Vorm_16##</v>
      </c>
    </row>
    <row r="967" spans="1:5" x14ac:dyDescent="0.2">
      <c r="A967" s="151" t="s">
        <v>3441</v>
      </c>
      <c r="B967" t="str">
        <f>IF(ISBLANK(GlobBerMedDisc!$C$18),"",GlobBerMedDisc!$C$18)</f>
        <v/>
      </c>
      <c r="C967" s="44"/>
      <c r="D967" s="151" t="str">
        <f t="shared" si="15"/>
        <v>_Glob_MedDisc_Vorm_17##</v>
      </c>
    </row>
    <row r="968" spans="1:5" x14ac:dyDescent="0.2">
      <c r="A968" s="151" t="s">
        <v>3442</v>
      </c>
      <c r="B968" t="str">
        <f>IF(ISBLANK(GlobBerMedDisc!$C$19),"",GlobBerMedDisc!$C$19)</f>
        <v/>
      </c>
      <c r="C968" s="44"/>
      <c r="D968" s="151" t="str">
        <f t="shared" si="15"/>
        <v>_Glob_MedDisc_Vorm_18##</v>
      </c>
    </row>
    <row r="969" spans="1:5" x14ac:dyDescent="0.2">
      <c r="A969" s="151" t="s">
        <v>3443</v>
      </c>
      <c r="B969" t="str">
        <f>IF(ISBLANK(GlobBerMedDisc!$C$20),"",GlobBerMedDisc!$C$20)</f>
        <v/>
      </c>
      <c r="C969" s="44"/>
      <c r="D969" s="151" t="str">
        <f t="shared" si="15"/>
        <v>_Glob_MedDisc_Vorm_19##</v>
      </c>
    </row>
    <row r="970" spans="1:5" x14ac:dyDescent="0.2">
      <c r="A970" s="151" t="s">
        <v>3444</v>
      </c>
      <c r="B970" t="str">
        <f>IF(ISBLANK(GlobBerMedDisc!$C$21),"",GlobBerMedDisc!$C$21)</f>
        <v/>
      </c>
      <c r="C970" s="44"/>
      <c r="D970" s="151" t="str">
        <f t="shared" si="15"/>
        <v>_Glob_MedDisc_Vorm_20##</v>
      </c>
    </row>
    <row r="971" spans="1:5" x14ac:dyDescent="0.2">
      <c r="A971" s="151" t="s">
        <v>3445</v>
      </c>
      <c r="B971" t="str">
        <f>IF(ISBLANK(GlobBerMedDisc!$C$22),"",GlobBerMedDisc!$C$22)</f>
        <v/>
      </c>
      <c r="C971" s="44"/>
      <c r="D971" s="151" t="str">
        <f t="shared" si="15"/>
        <v>_Glob_MedDisc_Vorm_21##</v>
      </c>
    </row>
    <row r="972" spans="1:5" x14ac:dyDescent="0.2">
      <c r="A972" s="151" t="s">
        <v>3446</v>
      </c>
      <c r="B972" t="str">
        <f>IF(ISBLANK(GlobBerMedDisc!$C$23),"",GlobBerMedDisc!$C$23)</f>
        <v/>
      </c>
      <c r="C972" s="44"/>
      <c r="D972" s="151" t="str">
        <f t="shared" si="15"/>
        <v>_Glob_MedDisc_Vorm_22##</v>
      </c>
    </row>
    <row r="973" spans="1:5" x14ac:dyDescent="0.2">
      <c r="A973" s="151" t="s">
        <v>3447</v>
      </c>
      <c r="B973" t="str">
        <f>IF(ISBLANK(GlobBerMedDisc!$C$24),"",GlobBerMedDisc!$C$24)</f>
        <v/>
      </c>
      <c r="C973" s="44"/>
      <c r="D973" s="151" t="str">
        <f t="shared" si="15"/>
        <v>_Glob_MedDisc_Vorm_23##</v>
      </c>
    </row>
    <row r="974" spans="1:5" x14ac:dyDescent="0.2">
      <c r="A974" s="151" t="s">
        <v>3448</v>
      </c>
      <c r="B974" t="str">
        <f>IF(ISBLANK(GlobBerMedDisc!$C$25),"",GlobBerMedDisc!$C$25)</f>
        <v/>
      </c>
      <c r="C974" s="44"/>
      <c r="D974" s="151" t="str">
        <f t="shared" si="15"/>
        <v>_Glob_MedDisc_Vorm_24##</v>
      </c>
    </row>
    <row r="975" spans="1:5" x14ac:dyDescent="0.2">
      <c r="A975" s="151" t="s">
        <v>3449</v>
      </c>
      <c r="B975" t="str">
        <f>IF(ISBLANK(GlobBerMedDisc!$C$26),"",GlobBerMedDisc!$C$26)</f>
        <v/>
      </c>
      <c r="C975" s="44"/>
      <c r="D975" s="151" t="str">
        <f t="shared" si="15"/>
        <v>_Glob_MedDisc_Vorm_25##</v>
      </c>
    </row>
    <row r="976" spans="1:5" x14ac:dyDescent="0.2">
      <c r="A976" s="151" t="s">
        <v>3450</v>
      </c>
      <c r="B976" s="151" t="str">
        <f>IF(ISBLANK(GlobBerMedDisc!$C$27),"",GlobBerMedDisc!$C$27)</f>
        <v/>
      </c>
      <c r="C976" s="44"/>
      <c r="D976" s="151" t="str">
        <f t="shared" si="15"/>
        <v>_Glob_MedDisc_Vorm_26##</v>
      </c>
    </row>
    <row r="977" spans="1:6" x14ac:dyDescent="0.2">
      <c r="A977" s="151" t="s">
        <v>3451</v>
      </c>
      <c r="B977" t="str">
        <f>IF(ISBLANK(GlobBerMedDisc!$C$28),"",GlobBerMedDisc!$C$28)</f>
        <v/>
      </c>
      <c r="C977" s="44"/>
      <c r="D977" s="151" t="str">
        <f t="shared" si="15"/>
        <v>_Glob_MedDisc_Vorm_27##</v>
      </c>
    </row>
    <row r="978" spans="1:6" x14ac:dyDescent="0.2">
      <c r="A978" s="151" t="s">
        <v>3452</v>
      </c>
      <c r="B978" t="str">
        <f>IF(ISBLANK(GlobBerMedDisc!$C$29),"",GlobBerMedDisc!$C$29)</f>
        <v/>
      </c>
      <c r="C978" s="44"/>
      <c r="D978" s="151" t="str">
        <f t="shared" si="15"/>
        <v>_Glob_MedDisc_Vorm_28##</v>
      </c>
      <c r="E978" s="151"/>
    </row>
    <row r="979" spans="1:6" x14ac:dyDescent="0.2">
      <c r="A979" s="151" t="s">
        <v>3453</v>
      </c>
      <c r="B979" t="str">
        <f>IF(ISBLANK(GlobBerMedDisc!$C$30),"",GlobBerMedDisc!$C$30)</f>
        <v/>
      </c>
      <c r="C979" s="44"/>
      <c r="D979" s="151" t="str">
        <f t="shared" si="15"/>
        <v>_Glob_MedDisc_Vorm_29##</v>
      </c>
    </row>
    <row r="980" spans="1:6" x14ac:dyDescent="0.2">
      <c r="A980" s="151" t="s">
        <v>3454</v>
      </c>
      <c r="B980" t="str">
        <f>IF(ISBLANK(GlobBerMedDisc!$C$31),"",GlobBerMedDisc!$C$31)</f>
        <v/>
      </c>
      <c r="C980" s="44"/>
      <c r="D980" s="151" t="str">
        <f t="shared" si="15"/>
        <v>_Glob_MedDisc_Vorm_30##</v>
      </c>
    </row>
    <row r="981" spans="1:6" x14ac:dyDescent="0.2">
      <c r="A981" s="151" t="s">
        <v>4090</v>
      </c>
      <c r="B981">
        <f>IF(ISBLANK(GlobTblEnt!$B$39),"",GlobTblEnt!$B$39)</f>
        <v>0</v>
      </c>
      <c r="C981" s="370">
        <v>0</v>
      </c>
      <c r="D981" s="151" t="str">
        <f t="shared" si="15"/>
        <v>_Glob_SpecialeVoeding_01##0</v>
      </c>
    </row>
    <row r="982" spans="1:6" x14ac:dyDescent="0.2">
      <c r="A982" s="151" t="s">
        <v>4092</v>
      </c>
      <c r="B982">
        <f>IF(ISBLANK(GlobTblEnt!$C$39),"",GlobTblEnt!$C$39)</f>
        <v>0</v>
      </c>
      <c r="C982" s="370">
        <v>0</v>
      </c>
      <c r="D982" s="151" t="str">
        <f t="shared" si="15"/>
        <v>_Glob_SpecialeVoeding_02##0</v>
      </c>
    </row>
    <row r="983" spans="1:6" x14ac:dyDescent="0.2">
      <c r="A983" s="151" t="s">
        <v>4094</v>
      </c>
      <c r="B983">
        <f>IF(ISBLANK(GlobTblEnt!$D$39),"",GlobTblEnt!$D$39)</f>
        <v>0</v>
      </c>
      <c r="C983" s="370">
        <v>0</v>
      </c>
      <c r="D983" s="151" t="str">
        <f t="shared" si="15"/>
        <v>_Glob_SpecialeVoeding_03##0</v>
      </c>
    </row>
    <row r="984" spans="1:6" x14ac:dyDescent="0.2">
      <c r="A984" s="151" t="s">
        <v>4096</v>
      </c>
      <c r="B984">
        <f>IF(ISBLANK(GlobTblEnt!$E$39),"",GlobTblEnt!$E$39)</f>
        <v>0</v>
      </c>
      <c r="C984" s="370">
        <v>0</v>
      </c>
      <c r="D984" s="151" t="str">
        <f t="shared" si="15"/>
        <v>_Glob_SpecialeVoeding_04##0</v>
      </c>
    </row>
    <row r="985" spans="1:6" x14ac:dyDescent="0.2">
      <c r="A985" s="151" t="s">
        <v>4098</v>
      </c>
      <c r="B985">
        <f>IF(ISBLANK(GlobTblEnt!$F$39),"",GlobTblEnt!$F$39)</f>
        <v>0</v>
      </c>
      <c r="C985" s="370">
        <v>0</v>
      </c>
      <c r="D985" s="151" t="str">
        <f t="shared" si="15"/>
        <v>_Glob_SpecialeVoeding_05##0</v>
      </c>
    </row>
    <row r="986" spans="1:6" x14ac:dyDescent="0.2">
      <c r="A986" s="151" t="s">
        <v>4100</v>
      </c>
      <c r="B986">
        <f>IF(ISBLANK(GlobTblEnt!$G$39),"",GlobTblEnt!$G$39)</f>
        <v>0</v>
      </c>
      <c r="C986" s="370">
        <v>0</v>
      </c>
      <c r="D986" s="151" t="str">
        <f t="shared" si="15"/>
        <v>_Glob_SpecialeVoeding_06##0</v>
      </c>
      <c r="F986" s="151"/>
    </row>
    <row r="987" spans="1:6" x14ac:dyDescent="0.2">
      <c r="A987" s="151" t="s">
        <v>4102</v>
      </c>
      <c r="B987">
        <f>IF(ISBLANK(GlobTblEnt!$H$39),"",GlobTblEnt!$H$39)</f>
        <v>0</v>
      </c>
      <c r="C987" s="370">
        <v>0</v>
      </c>
      <c r="D987" s="151" t="str">
        <f t="shared" si="15"/>
        <v>_Glob_SpecialeVoeding_07##0</v>
      </c>
    </row>
    <row r="988" spans="1:6" x14ac:dyDescent="0.2">
      <c r="A988" s="151" t="s">
        <v>4104</v>
      </c>
      <c r="B988">
        <f>IF(ISBLANK(GlobTblEnt!$I$39),"",GlobTblEnt!$I$39)</f>
        <v>0</v>
      </c>
      <c r="C988" s="370">
        <v>0</v>
      </c>
      <c r="D988" s="151" t="str">
        <f t="shared" si="15"/>
        <v>_Glob_SpecialeVoeding_08##0</v>
      </c>
    </row>
    <row r="989" spans="1:6" x14ac:dyDescent="0.2">
      <c r="A989" s="151" t="s">
        <v>4106</v>
      </c>
      <c r="B989">
        <f>IF(ISBLANK(GlobTblEnt!$J$39),"",GlobTblEnt!$J$39)</f>
        <v>0</v>
      </c>
      <c r="C989" s="370">
        <v>0</v>
      </c>
      <c r="D989" s="151" t="str">
        <f t="shared" si="15"/>
        <v>_Glob_SpecialeVoeding_09##0</v>
      </c>
    </row>
    <row r="990" spans="1:6" x14ac:dyDescent="0.2">
      <c r="A990" s="151" t="s">
        <v>4108</v>
      </c>
      <c r="B990">
        <f>IF(ISBLANK(GlobTblEnt!$K$39),"",GlobTblEnt!$K$39)</f>
        <v>0</v>
      </c>
      <c r="C990" s="370">
        <v>0</v>
      </c>
      <c r="D990" s="151" t="str">
        <f t="shared" si="15"/>
        <v>_Glob_SpecialeVoeding_10##0</v>
      </c>
    </row>
    <row r="991" spans="1:6" x14ac:dyDescent="0.2">
      <c r="A991" s="151" t="s">
        <v>4110</v>
      </c>
      <c r="B991">
        <f>IF(ISBLANK(GlobTblEnt!$L$39),"",GlobTblEnt!$L$39)</f>
        <v>0</v>
      </c>
      <c r="C991" s="370">
        <v>0</v>
      </c>
      <c r="D991" s="151" t="str">
        <f t="shared" si="15"/>
        <v>_Glob_SpecialeVoeding_11##0</v>
      </c>
      <c r="F991" s="151"/>
    </row>
    <row r="992" spans="1:6" x14ac:dyDescent="0.2">
      <c r="A992" s="151" t="s">
        <v>4112</v>
      </c>
      <c r="B992">
        <f>IF(ISBLANK(GlobTblEnt!$M$39),"",GlobTblEnt!$M$39)</f>
        <v>0</v>
      </c>
      <c r="C992" s="370">
        <v>0</v>
      </c>
      <c r="D992" s="151" t="str">
        <f t="shared" si="15"/>
        <v>_Glob_SpecialeVoeding_12##0</v>
      </c>
      <c r="F992" s="151"/>
    </row>
    <row r="993" spans="1:6" x14ac:dyDescent="0.2">
      <c r="A993" s="151" t="s">
        <v>3806</v>
      </c>
      <c r="B993">
        <f>IF(ISBLANK(NeoDataInfB!$D$2),"",NeoDataInfB!$D$2)</f>
        <v>0</v>
      </c>
      <c r="C993" s="7">
        <v>0</v>
      </c>
      <c r="D993" s="151" t="str">
        <f t="shared" si="15"/>
        <v>_Neo_1700_Cont_ArtLijn##0</v>
      </c>
      <c r="F993" s="151"/>
    </row>
    <row r="994" spans="1:6" x14ac:dyDescent="0.2">
      <c r="A994" s="151" t="s">
        <v>4447</v>
      </c>
      <c r="B994">
        <f>IF(ISBLANK(NeoDataInfB!$D$3),"",NeoDataInfB!$D$3)</f>
        <v>1</v>
      </c>
      <c r="C994" s="151">
        <v>1</v>
      </c>
      <c r="D994" s="151" t="str">
        <f t="shared" si="15"/>
        <v>_Neo_1700_Cont_MedKeuze_01##1</v>
      </c>
      <c r="F994" s="151"/>
    </row>
    <row r="995" spans="1:6" x14ac:dyDescent="0.2">
      <c r="A995" s="151" t="s">
        <v>4448</v>
      </c>
      <c r="B995">
        <f>IF(ISBLANK(NeoDataInfB!$D$4),"",NeoDataInfB!$D$4)</f>
        <v>1</v>
      </c>
      <c r="C995" s="151">
        <v>1</v>
      </c>
      <c r="D995" s="151" t="str">
        <f t="shared" si="15"/>
        <v>_Neo_1700_Cont_MedKeuze_02##1</v>
      </c>
    </row>
    <row r="996" spans="1:6" x14ac:dyDescent="0.2">
      <c r="A996" s="151" t="s">
        <v>4449</v>
      </c>
      <c r="B996">
        <f>IF(ISBLANK(NeoDataInfB!$D$5),"",NeoDataInfB!$D$5)</f>
        <v>1</v>
      </c>
      <c r="C996" s="151">
        <v>1</v>
      </c>
      <c r="D996" s="151" t="str">
        <f t="shared" si="15"/>
        <v>_Neo_1700_Cont_MedKeuze_03##1</v>
      </c>
    </row>
    <row r="997" spans="1:6" x14ac:dyDescent="0.2">
      <c r="A997" s="151" t="s">
        <v>4450</v>
      </c>
      <c r="B997">
        <f>IF(ISBLANK(NeoDataInfB!$D$6),"",NeoDataInfB!$D$6)</f>
        <v>1</v>
      </c>
      <c r="C997" s="151">
        <v>1</v>
      </c>
      <c r="D997" s="151" t="str">
        <f t="shared" si="15"/>
        <v>_Neo_1700_Cont_MedKeuze_04##1</v>
      </c>
    </row>
    <row r="998" spans="1:6" x14ac:dyDescent="0.2">
      <c r="A998" s="151" t="s">
        <v>4451</v>
      </c>
      <c r="B998" s="151">
        <f>IF(ISBLANK(NeoDataInfB!$D$7),"",NeoDataInfB!$D$7)</f>
        <v>1</v>
      </c>
      <c r="C998" s="151">
        <v>1</v>
      </c>
      <c r="D998" s="151" t="str">
        <f t="shared" si="15"/>
        <v>_Neo_1700_Cont_MedKeuze_05##1</v>
      </c>
    </row>
    <row r="999" spans="1:6" x14ac:dyDescent="0.2">
      <c r="A999" s="151" t="s">
        <v>4452</v>
      </c>
      <c r="B999">
        <f>IF(ISBLANK(NeoDataInfB!$D$8),"",NeoDataInfB!$D$8)</f>
        <v>1</v>
      </c>
      <c r="C999" s="151">
        <v>1</v>
      </c>
      <c r="D999" s="151" t="str">
        <f t="shared" si="15"/>
        <v>_Neo_1700_Cont_MedKeuze_06##1</v>
      </c>
    </row>
    <row r="1000" spans="1:6" x14ac:dyDescent="0.2">
      <c r="A1000" s="151" t="s">
        <v>4453</v>
      </c>
      <c r="B1000">
        <f>IF(ISBLANK(NeoDataInfB!$D$9),"",NeoDataInfB!$D$9)</f>
        <v>1</v>
      </c>
      <c r="C1000" s="151">
        <v>1</v>
      </c>
      <c r="D1000" s="151" t="str">
        <f t="shared" si="15"/>
        <v>_Neo_1700_Cont_MedKeuze_07##1</v>
      </c>
    </row>
    <row r="1001" spans="1:6" x14ac:dyDescent="0.2">
      <c r="A1001" s="151" t="s">
        <v>4454</v>
      </c>
      <c r="B1001">
        <f>IF(ISBLANK(NeoDataInfB!$D$10),"",NeoDataInfB!$D$10)</f>
        <v>1</v>
      </c>
      <c r="C1001" s="151">
        <v>1</v>
      </c>
      <c r="D1001" s="151" t="str">
        <f t="shared" si="15"/>
        <v>_Neo_1700_Cont_MedKeuze_08##1</v>
      </c>
    </row>
    <row r="1002" spans="1:6" x14ac:dyDescent="0.2">
      <c r="A1002" s="151" t="s">
        <v>4455</v>
      </c>
      <c r="B1002">
        <f>IF(ISBLANK(NeoDataInfB!$D$11),"",NeoDataInfB!$D$11)</f>
        <v>1</v>
      </c>
      <c r="C1002" s="151">
        <v>1</v>
      </c>
      <c r="D1002" s="151" t="str">
        <f t="shared" si="15"/>
        <v>_Neo_1700_Cont_MedKeuze_09##1</v>
      </c>
    </row>
    <row r="1003" spans="1:6" x14ac:dyDescent="0.2">
      <c r="A1003" s="151" t="s">
        <v>4456</v>
      </c>
      <c r="B1003">
        <f>IF(ISBLANK(NeoDataInfB!$D$12),"",NeoDataInfB!$D$12)</f>
        <v>1</v>
      </c>
      <c r="C1003" s="151">
        <v>1</v>
      </c>
      <c r="D1003" s="151" t="str">
        <f t="shared" si="15"/>
        <v>_Neo_1700_Cont_MedKeuze_10##1</v>
      </c>
    </row>
    <row r="1004" spans="1:6" x14ac:dyDescent="0.2">
      <c r="A1004" s="151" t="s">
        <v>4263</v>
      </c>
      <c r="B1004">
        <f>IF(ISBLANK(NeoDataInfB!$D$13),"",NeoDataInfB!$D$13)</f>
        <v>0</v>
      </c>
      <c r="C1004" s="153">
        <v>0</v>
      </c>
      <c r="D1004" s="151" t="str">
        <f t="shared" si="15"/>
        <v>_Neo_1700_Cont_MedSterkte_01##0</v>
      </c>
    </row>
    <row r="1005" spans="1:6" x14ac:dyDescent="0.2">
      <c r="A1005" s="151" t="s">
        <v>4264</v>
      </c>
      <c r="B1005">
        <f>IF(ISBLANK(NeoDataInfB!$D$14),"",NeoDataInfB!$D$14)</f>
        <v>0</v>
      </c>
      <c r="C1005" s="153">
        <v>0</v>
      </c>
      <c r="D1005" s="151" t="str">
        <f t="shared" si="15"/>
        <v>_Neo_1700_Cont_MedSterkte_02##0</v>
      </c>
    </row>
    <row r="1006" spans="1:6" x14ac:dyDescent="0.2">
      <c r="A1006" s="151" t="s">
        <v>4265</v>
      </c>
      <c r="B1006">
        <f>IF(ISBLANK(NeoDataInfB!$D$15),"",NeoDataInfB!$D$15)</f>
        <v>0</v>
      </c>
      <c r="C1006" s="153">
        <v>0</v>
      </c>
      <c r="D1006" s="151" t="str">
        <f t="shared" si="15"/>
        <v>_Neo_1700_Cont_MedSterkte_03##0</v>
      </c>
    </row>
    <row r="1007" spans="1:6" x14ac:dyDescent="0.2">
      <c r="A1007" s="151" t="s">
        <v>4266</v>
      </c>
      <c r="B1007">
        <f>IF(ISBLANK(NeoDataInfB!$D$16),"",NeoDataInfB!$D$16)</f>
        <v>0</v>
      </c>
      <c r="C1007" s="153">
        <v>0</v>
      </c>
      <c r="D1007" s="151" t="str">
        <f t="shared" si="15"/>
        <v>_Neo_1700_Cont_MedSterkte_04##0</v>
      </c>
    </row>
    <row r="1008" spans="1:6" x14ac:dyDescent="0.2">
      <c r="A1008" s="151" t="s">
        <v>4267</v>
      </c>
      <c r="B1008">
        <f>IF(ISBLANK(NeoDataInfB!$D$17),"",NeoDataInfB!$D$17)</f>
        <v>0</v>
      </c>
      <c r="C1008" s="153">
        <v>0</v>
      </c>
      <c r="D1008" s="151" t="str">
        <f t="shared" si="15"/>
        <v>_Neo_1700_Cont_MedSterkte_05##0</v>
      </c>
    </row>
    <row r="1009" spans="1:6" x14ac:dyDescent="0.2">
      <c r="A1009" s="151" t="s">
        <v>4268</v>
      </c>
      <c r="B1009">
        <f>IF(ISBLANK(NeoDataInfB!$D$18),"",NeoDataInfB!$D$18)</f>
        <v>0</v>
      </c>
      <c r="C1009" s="153">
        <v>0</v>
      </c>
      <c r="D1009" s="151" t="str">
        <f t="shared" si="15"/>
        <v>_Neo_1700_Cont_MedSterkte_06##0</v>
      </c>
    </row>
    <row r="1010" spans="1:6" x14ac:dyDescent="0.2">
      <c r="A1010" s="151" t="s">
        <v>4269</v>
      </c>
      <c r="B1010">
        <f>IF(ISBLANK(NeoDataInfB!$D$19),"",NeoDataInfB!$D$19)</f>
        <v>0</v>
      </c>
      <c r="C1010" s="153">
        <v>0</v>
      </c>
      <c r="D1010" s="151" t="str">
        <f t="shared" si="15"/>
        <v>_Neo_1700_Cont_MedSterkte_07##0</v>
      </c>
    </row>
    <row r="1011" spans="1:6" x14ac:dyDescent="0.2">
      <c r="A1011" s="151" t="s">
        <v>4270</v>
      </c>
      <c r="B1011">
        <f>IF(ISBLANK(NeoDataInfB!$D$20),"",NeoDataInfB!$D$20)</f>
        <v>0</v>
      </c>
      <c r="C1011" s="153">
        <v>0</v>
      </c>
      <c r="D1011" s="151" t="str">
        <f t="shared" si="15"/>
        <v>_Neo_1700_Cont_MedSterkte_08##0</v>
      </c>
    </row>
    <row r="1012" spans="1:6" x14ac:dyDescent="0.2">
      <c r="A1012" s="151" t="s">
        <v>4271</v>
      </c>
      <c r="B1012">
        <f>IF(ISBLANK(NeoDataInfB!$D$21),"",NeoDataInfB!$D$21)</f>
        <v>0</v>
      </c>
      <c r="C1012" s="153">
        <v>0</v>
      </c>
      <c r="D1012" s="151" t="str">
        <f t="shared" si="15"/>
        <v>_Neo_1700_Cont_MedSterkte_09##0</v>
      </c>
    </row>
    <row r="1013" spans="1:6" x14ac:dyDescent="0.2">
      <c r="A1013" s="151" t="s">
        <v>4272</v>
      </c>
      <c r="B1013">
        <f>IF(ISBLANK(NeoDataInfB!$D$22),"",NeoDataInfB!$D$22)</f>
        <v>0</v>
      </c>
      <c r="C1013" s="153">
        <v>0</v>
      </c>
      <c r="D1013" s="151" t="str">
        <f t="shared" si="15"/>
        <v>_Neo_1700_Cont_MedSterkte_10##0</v>
      </c>
    </row>
    <row r="1014" spans="1:6" x14ac:dyDescent="0.2">
      <c r="A1014" s="151" t="s">
        <v>3807</v>
      </c>
      <c r="B1014" t="str">
        <f>IF(ISBLANK(NeoDataInfB!$D$23),"",NeoDataInfB!$D$23)</f>
        <v/>
      </c>
      <c r="C1014" s="44" t="s">
        <v>3475</v>
      </c>
      <c r="D1014" s="151" t="str">
        <f t="shared" si="15"/>
        <v>_Neo_1700_Cont_MedTekst_1##</v>
      </c>
    </row>
    <row r="1015" spans="1:6" x14ac:dyDescent="0.2">
      <c r="A1015" s="151" t="s">
        <v>3808</v>
      </c>
      <c r="B1015" t="str">
        <f>IF(ISBLANK(NeoDataInfB!$D$24),"",NeoDataInfB!$D$24)</f>
        <v/>
      </c>
      <c r="C1015" s="44" t="s">
        <v>3475</v>
      </c>
      <c r="D1015" s="151" t="str">
        <f t="shared" si="15"/>
        <v>_Neo_1700_Cont_MedTekst_2##</v>
      </c>
    </row>
    <row r="1016" spans="1:6" x14ac:dyDescent="0.2">
      <c r="A1016" s="151" t="s">
        <v>4273</v>
      </c>
      <c r="B1016">
        <f>IF(ISBLANK(NeoDataInfB!$D$25),"",NeoDataInfB!$D$25)</f>
        <v>0</v>
      </c>
      <c r="C1016" s="153">
        <v>0</v>
      </c>
      <c r="D1016" s="151" t="str">
        <f t="shared" si="15"/>
        <v>_Neo_1700_Cont_OplHoev_01##0</v>
      </c>
      <c r="E1016" s="151"/>
      <c r="F1016" s="151"/>
    </row>
    <row r="1017" spans="1:6" x14ac:dyDescent="0.2">
      <c r="A1017" s="151" t="s">
        <v>4274</v>
      </c>
      <c r="B1017">
        <f>IF(ISBLANK(NeoDataInfB!$D$26),"",NeoDataInfB!$D$26)</f>
        <v>0</v>
      </c>
      <c r="C1017" s="153">
        <v>0</v>
      </c>
      <c r="D1017" s="151" t="str">
        <f t="shared" si="15"/>
        <v>_Neo_1700_Cont_OplHoev_02##0</v>
      </c>
    </row>
    <row r="1018" spans="1:6" x14ac:dyDescent="0.2">
      <c r="A1018" s="151" t="s">
        <v>4275</v>
      </c>
      <c r="B1018">
        <f>IF(ISBLANK(NeoDataInfB!$D$27),"",NeoDataInfB!$D$27)</f>
        <v>0</v>
      </c>
      <c r="C1018" s="153">
        <v>0</v>
      </c>
      <c r="D1018" s="151" t="str">
        <f t="shared" si="15"/>
        <v>_Neo_1700_Cont_OplHoev_03##0</v>
      </c>
    </row>
    <row r="1019" spans="1:6" x14ac:dyDescent="0.2">
      <c r="A1019" s="151" t="s">
        <v>4276</v>
      </c>
      <c r="B1019">
        <f>IF(ISBLANK(NeoDataInfB!$D$28),"",NeoDataInfB!$D$28)</f>
        <v>0</v>
      </c>
      <c r="C1019" s="153">
        <v>0</v>
      </c>
      <c r="D1019" s="151" t="str">
        <f t="shared" si="15"/>
        <v>_Neo_1700_Cont_OplHoev_04##0</v>
      </c>
    </row>
    <row r="1020" spans="1:6" s="151" customFormat="1" x14ac:dyDescent="0.2">
      <c r="A1020" s="151" t="s">
        <v>4277</v>
      </c>
      <c r="B1020">
        <f>IF(ISBLANK(NeoDataInfB!$D$29),"",NeoDataInfB!$D$29)</f>
        <v>0</v>
      </c>
      <c r="C1020" s="153">
        <v>0</v>
      </c>
      <c r="D1020" s="151" t="str">
        <f t="shared" si="15"/>
        <v>_Neo_1700_Cont_OplHoev_05##0</v>
      </c>
      <c r="E1020"/>
      <c r="F1020"/>
    </row>
    <row r="1021" spans="1:6" x14ac:dyDescent="0.2">
      <c r="A1021" s="151" t="s">
        <v>4278</v>
      </c>
      <c r="B1021">
        <f>IF(ISBLANK(NeoDataInfB!$D$30),"",NeoDataInfB!$D$30)</f>
        <v>0</v>
      </c>
      <c r="C1021" s="153">
        <v>0</v>
      </c>
      <c r="D1021" s="151" t="str">
        <f t="shared" si="15"/>
        <v>_Neo_1700_Cont_OplHoev_06##0</v>
      </c>
      <c r="E1021" s="151"/>
      <c r="F1021" s="151"/>
    </row>
    <row r="1022" spans="1:6" x14ac:dyDescent="0.2">
      <c r="A1022" s="151" t="s">
        <v>4279</v>
      </c>
      <c r="B1022">
        <f>IF(ISBLANK(NeoDataInfB!$D$31),"",NeoDataInfB!$D$31)</f>
        <v>0</v>
      </c>
      <c r="C1022" s="153">
        <v>0</v>
      </c>
      <c r="D1022" s="151" t="str">
        <f t="shared" si="15"/>
        <v>_Neo_1700_Cont_OplHoev_07##0</v>
      </c>
      <c r="E1022" s="151"/>
      <c r="F1022" s="151"/>
    </row>
    <row r="1023" spans="1:6" s="151" customFormat="1" x14ac:dyDescent="0.2">
      <c r="A1023" s="151" t="s">
        <v>4280</v>
      </c>
      <c r="B1023">
        <f>IF(ISBLANK(NeoDataInfB!$D$32),"",NeoDataInfB!$D$32)</f>
        <v>0</v>
      </c>
      <c r="C1023" s="153">
        <v>0</v>
      </c>
      <c r="D1023" s="151" t="str">
        <f t="shared" si="15"/>
        <v>_Neo_1700_Cont_OplHoev_08##0</v>
      </c>
    </row>
    <row r="1024" spans="1:6" s="151" customFormat="1" x14ac:dyDescent="0.2">
      <c r="A1024" s="151" t="s">
        <v>4281</v>
      </c>
      <c r="B1024">
        <f>IF(ISBLANK(NeoDataInfB!$D$33),"",NeoDataInfB!$D$33)</f>
        <v>0</v>
      </c>
      <c r="C1024" s="153">
        <v>0</v>
      </c>
      <c r="D1024" s="151" t="str">
        <f t="shared" si="15"/>
        <v>_Neo_1700_Cont_OplHoev_09##0</v>
      </c>
    </row>
    <row r="1025" spans="1:6" x14ac:dyDescent="0.2">
      <c r="A1025" s="151" t="s">
        <v>4282</v>
      </c>
      <c r="B1025">
        <f>IF(ISBLANK(NeoDataInfB!$D$34),"",NeoDataInfB!$D$34)</f>
        <v>0</v>
      </c>
      <c r="C1025" s="153">
        <v>0</v>
      </c>
      <c r="D1025" s="151" t="str">
        <f t="shared" si="15"/>
        <v>_Neo_1700_Cont_OplHoev_10##0</v>
      </c>
    </row>
    <row r="1026" spans="1:6" x14ac:dyDescent="0.2">
      <c r="A1026" s="151" t="s">
        <v>3809</v>
      </c>
      <c r="B1026">
        <f>IF(ISBLANK(NeoDataInfB!$D$35),"",NeoDataInfB!$D$35)</f>
        <v>1</v>
      </c>
      <c r="C1026" s="7">
        <v>1</v>
      </c>
      <c r="D1026" s="151" t="str">
        <f t="shared" si="15"/>
        <v>_Neo_1700_Cont_Oplossing_01##1</v>
      </c>
    </row>
    <row r="1027" spans="1:6" x14ac:dyDescent="0.2">
      <c r="A1027" s="151" t="s">
        <v>3810</v>
      </c>
      <c r="B1027">
        <f>IF(ISBLANK(NeoDataInfB!$D$36),"",NeoDataInfB!$D$36)</f>
        <v>1</v>
      </c>
      <c r="C1027" s="7">
        <v>1</v>
      </c>
      <c r="D1027" s="151" t="str">
        <f t="shared" ref="D1027:D1090" si="16">A1027&amp;"##"&amp;B1027</f>
        <v>_Neo_1700_Cont_Oplossing_02##1</v>
      </c>
    </row>
    <row r="1028" spans="1:6" x14ac:dyDescent="0.2">
      <c r="A1028" s="151" t="s">
        <v>3811</v>
      </c>
      <c r="B1028">
        <f>IF(ISBLANK(NeoDataInfB!$D$37),"",NeoDataInfB!$D$37)</f>
        <v>1</v>
      </c>
      <c r="C1028" s="7">
        <v>1</v>
      </c>
      <c r="D1028" s="151" t="str">
        <f t="shared" si="16"/>
        <v>_Neo_1700_Cont_Oplossing_03##1</v>
      </c>
    </row>
    <row r="1029" spans="1:6" s="151" customFormat="1" x14ac:dyDescent="0.2">
      <c r="A1029" s="151" t="s">
        <v>3812</v>
      </c>
      <c r="B1029">
        <f>IF(ISBLANK(NeoDataInfB!$D$38),"",NeoDataInfB!$D$38)</f>
        <v>1</v>
      </c>
      <c r="C1029" s="7">
        <v>1</v>
      </c>
      <c r="D1029" s="151" t="str">
        <f t="shared" si="16"/>
        <v>_Neo_1700_Cont_Oplossing_04##1</v>
      </c>
      <c r="E1029"/>
      <c r="F1029"/>
    </row>
    <row r="1030" spans="1:6" s="151" customFormat="1" x14ac:dyDescent="0.2">
      <c r="A1030" s="151" t="s">
        <v>3813</v>
      </c>
      <c r="B1030">
        <f>IF(ISBLANK(NeoDataInfB!$D$39),"",NeoDataInfB!$D$39)</f>
        <v>1</v>
      </c>
      <c r="C1030" s="7">
        <v>1</v>
      </c>
      <c r="D1030" s="151" t="str">
        <f t="shared" si="16"/>
        <v>_Neo_1700_Cont_Oplossing_05##1</v>
      </c>
      <c r="E1030"/>
      <c r="F1030"/>
    </row>
    <row r="1031" spans="1:6" x14ac:dyDescent="0.2">
      <c r="A1031" s="151" t="s">
        <v>3814</v>
      </c>
      <c r="B1031">
        <f>IF(ISBLANK(NeoDataInfB!$D$40),"",NeoDataInfB!$D$40)</f>
        <v>1</v>
      </c>
      <c r="C1031" s="7">
        <v>1</v>
      </c>
      <c r="D1031" s="151" t="str">
        <f t="shared" si="16"/>
        <v>_Neo_1700_Cont_Oplossing_06##1</v>
      </c>
    </row>
    <row r="1032" spans="1:6" x14ac:dyDescent="0.2">
      <c r="A1032" s="151" t="s">
        <v>3815</v>
      </c>
      <c r="B1032">
        <f>IF(ISBLANK(NeoDataInfB!$D$41),"",NeoDataInfB!$D$41)</f>
        <v>1</v>
      </c>
      <c r="C1032" s="7">
        <v>1</v>
      </c>
      <c r="D1032" s="151" t="str">
        <f t="shared" si="16"/>
        <v>_Neo_1700_Cont_Oplossing_07##1</v>
      </c>
    </row>
    <row r="1033" spans="1:6" x14ac:dyDescent="0.2">
      <c r="A1033" s="151" t="s">
        <v>3816</v>
      </c>
      <c r="B1033">
        <f>IF(ISBLANK(NeoDataInfB!$D$42),"",NeoDataInfB!$D$42)</f>
        <v>1</v>
      </c>
      <c r="C1033" s="7">
        <v>1</v>
      </c>
      <c r="D1033" s="151" t="str">
        <f t="shared" si="16"/>
        <v>_Neo_1700_Cont_Oplossing_08##1</v>
      </c>
    </row>
    <row r="1034" spans="1:6" x14ac:dyDescent="0.2">
      <c r="A1034" s="151" t="s">
        <v>3817</v>
      </c>
      <c r="B1034">
        <f>IF(ISBLANK(NeoDataInfB!$D$43),"",NeoDataInfB!$D$43)</f>
        <v>1</v>
      </c>
      <c r="C1034" s="7">
        <v>1</v>
      </c>
      <c r="D1034" s="151" t="str">
        <f t="shared" si="16"/>
        <v>_Neo_1700_Cont_Oplossing_09##1</v>
      </c>
    </row>
    <row r="1035" spans="1:6" x14ac:dyDescent="0.2">
      <c r="A1035" s="151" t="s">
        <v>3818</v>
      </c>
      <c r="B1035">
        <f>IF(ISBLANK(NeoDataInfB!$D$44),"",NeoDataInfB!$D$44)</f>
        <v>1</v>
      </c>
      <c r="C1035" s="7">
        <v>1</v>
      </c>
      <c r="D1035" s="151" t="str">
        <f t="shared" si="16"/>
        <v>_Neo_1700_Cont_Oplossing_10##1</v>
      </c>
    </row>
    <row r="1036" spans="1:6" x14ac:dyDescent="0.2">
      <c r="A1036" s="151" t="s">
        <v>3819</v>
      </c>
      <c r="B1036">
        <f>IF(ISBLANK(NeoDataInfB!$D$45),"",NeoDataInfB!$D$45)</f>
        <v>1</v>
      </c>
      <c r="C1036" s="7">
        <v>1</v>
      </c>
      <c r="D1036" s="151" t="str">
        <f t="shared" si="16"/>
        <v>_Neo_1700_Cont_Oplossing_11##1</v>
      </c>
    </row>
    <row r="1037" spans="1:6" x14ac:dyDescent="0.2">
      <c r="A1037" s="151" t="s">
        <v>3820</v>
      </c>
      <c r="B1037">
        <f>IF(ISBLANK(NeoDataInfB!$D$46),"",NeoDataInfB!$D$46)</f>
        <v>1</v>
      </c>
      <c r="C1037" s="7">
        <v>1</v>
      </c>
      <c r="D1037" s="151" t="str">
        <f t="shared" si="16"/>
        <v>_Neo_1700_Cont_Oplossing_12##1</v>
      </c>
    </row>
    <row r="1038" spans="1:6" s="151" customFormat="1" x14ac:dyDescent="0.2">
      <c r="A1038" s="151" t="s">
        <v>4283</v>
      </c>
      <c r="B1038">
        <f>IF(ISBLANK(NeoDataInfB!$D$47),"",NeoDataInfB!$D$47)</f>
        <v>1</v>
      </c>
      <c r="C1038" s="7">
        <v>1</v>
      </c>
      <c r="D1038" s="151" t="str">
        <f t="shared" si="16"/>
        <v>_Neo_1700_Cont_Oplossing_13##1</v>
      </c>
      <c r="E1038"/>
      <c r="F1038"/>
    </row>
    <row r="1039" spans="1:6" x14ac:dyDescent="0.2">
      <c r="A1039" s="151" t="s">
        <v>3821</v>
      </c>
      <c r="B1039">
        <f>IF(ISBLANK(NeoDataInfB!$D$48),"",NeoDataInfB!$D$48)</f>
        <v>0</v>
      </c>
      <c r="C1039" s="153">
        <v>0</v>
      </c>
      <c r="D1039" s="151" t="str">
        <f t="shared" si="16"/>
        <v>_Neo_1700_Cont_Stand_01##0</v>
      </c>
    </row>
    <row r="1040" spans="1:6" x14ac:dyDescent="0.2">
      <c r="A1040" s="151" t="s">
        <v>3822</v>
      </c>
      <c r="B1040">
        <f>IF(ISBLANK(NeoDataInfB!$D$49),"",NeoDataInfB!$D$49)</f>
        <v>0</v>
      </c>
      <c r="C1040" s="153">
        <v>0</v>
      </c>
      <c r="D1040" s="151" t="str">
        <f t="shared" si="16"/>
        <v>_Neo_1700_Cont_Stand_02##0</v>
      </c>
    </row>
    <row r="1041" spans="1:5" x14ac:dyDescent="0.2">
      <c r="A1041" s="151" t="s">
        <v>3823</v>
      </c>
      <c r="B1041">
        <f>IF(ISBLANK(NeoDataInfB!$D$50),"",NeoDataInfB!$D$50)</f>
        <v>0</v>
      </c>
      <c r="C1041" s="153">
        <v>0</v>
      </c>
      <c r="D1041" s="151" t="str">
        <f t="shared" si="16"/>
        <v>_Neo_1700_Cont_Stand_03##0</v>
      </c>
    </row>
    <row r="1042" spans="1:5" x14ac:dyDescent="0.2">
      <c r="A1042" s="151" t="s">
        <v>3824</v>
      </c>
      <c r="B1042">
        <f>IF(ISBLANK(NeoDataInfB!$D$51),"",NeoDataInfB!$D$51)</f>
        <v>0</v>
      </c>
      <c r="C1042" s="153">
        <v>0</v>
      </c>
      <c r="D1042" s="151" t="str">
        <f t="shared" si="16"/>
        <v>_Neo_1700_Cont_Stand_04##0</v>
      </c>
    </row>
    <row r="1043" spans="1:5" x14ac:dyDescent="0.2">
      <c r="A1043" s="151" t="s">
        <v>3825</v>
      </c>
      <c r="B1043">
        <f>IF(ISBLANK(NeoDataInfB!$D$52),"",NeoDataInfB!$D$52)</f>
        <v>0</v>
      </c>
      <c r="C1043" s="153">
        <v>0</v>
      </c>
      <c r="D1043" s="151" t="str">
        <f t="shared" si="16"/>
        <v>_Neo_1700_Cont_Stand_05##0</v>
      </c>
    </row>
    <row r="1044" spans="1:5" x14ac:dyDescent="0.2">
      <c r="A1044" s="151" t="s">
        <v>3826</v>
      </c>
      <c r="B1044">
        <f>IF(ISBLANK(NeoDataInfB!$D$53),"",NeoDataInfB!$D$53)</f>
        <v>0</v>
      </c>
      <c r="C1044" s="153">
        <v>0</v>
      </c>
      <c r="D1044" s="151" t="str">
        <f t="shared" si="16"/>
        <v>_Neo_1700_Cont_Stand_06##0</v>
      </c>
    </row>
    <row r="1045" spans="1:5" x14ac:dyDescent="0.2">
      <c r="A1045" s="151" t="s">
        <v>3827</v>
      </c>
      <c r="B1045">
        <f>IF(ISBLANK(NeoDataInfB!$D$54),"",NeoDataInfB!$D$54)</f>
        <v>0</v>
      </c>
      <c r="C1045" s="153">
        <v>0</v>
      </c>
      <c r="D1045" s="151" t="str">
        <f t="shared" si="16"/>
        <v>_Neo_1700_Cont_Stand_07##0</v>
      </c>
    </row>
    <row r="1046" spans="1:5" x14ac:dyDescent="0.2">
      <c r="A1046" s="151" t="s">
        <v>3828</v>
      </c>
      <c r="B1046">
        <f>IF(ISBLANK(NeoDataInfB!$D$55),"",NeoDataInfB!$D$55)</f>
        <v>0</v>
      </c>
      <c r="C1046" s="153">
        <v>0</v>
      </c>
      <c r="D1046" s="151" t="str">
        <f t="shared" si="16"/>
        <v>_Neo_1700_Cont_Stand_08##0</v>
      </c>
      <c r="E1046" s="151"/>
    </row>
    <row r="1047" spans="1:5" x14ac:dyDescent="0.2">
      <c r="A1047" s="151" t="s">
        <v>3829</v>
      </c>
      <c r="B1047" s="7">
        <f>IF(ISBLANK(NeoDataInfB!$D$56),"",NeoDataInfB!$D$56)</f>
        <v>0</v>
      </c>
      <c r="C1047" s="153">
        <v>0</v>
      </c>
      <c r="D1047" s="151" t="str">
        <f t="shared" si="16"/>
        <v>_Neo_1700_Cont_Stand_09##0</v>
      </c>
    </row>
    <row r="1048" spans="1:5" x14ac:dyDescent="0.2">
      <c r="A1048" s="151" t="s">
        <v>3830</v>
      </c>
      <c r="B1048">
        <f>IF(ISBLANK(NeoDataInfB!$D$57),"",NeoDataInfB!$D$57)</f>
        <v>0</v>
      </c>
      <c r="C1048" s="153">
        <v>0</v>
      </c>
      <c r="D1048" s="151" t="str">
        <f t="shared" si="16"/>
        <v>_Neo_1700_Cont_Stand_10##0</v>
      </c>
    </row>
    <row r="1049" spans="1:5" x14ac:dyDescent="0.2">
      <c r="A1049" s="151" t="s">
        <v>3831</v>
      </c>
      <c r="B1049">
        <f>IF(ISBLANK(NeoDataInfB!$D$58),"",NeoDataInfB!$D$58)</f>
        <v>0</v>
      </c>
      <c r="C1049" s="153">
        <v>0</v>
      </c>
      <c r="D1049" s="151" t="str">
        <f t="shared" si="16"/>
        <v>_Neo_1700_Cont_Stand_11##0</v>
      </c>
    </row>
    <row r="1050" spans="1:5" x14ac:dyDescent="0.2">
      <c r="A1050" s="151" t="s">
        <v>3832</v>
      </c>
      <c r="B1050">
        <f>IF(ISBLANK(NeoDataInfB!$D$59),"",NeoDataInfB!$D$59)</f>
        <v>0</v>
      </c>
      <c r="C1050" s="153">
        <v>0</v>
      </c>
      <c r="D1050" s="151" t="str">
        <f t="shared" si="16"/>
        <v>_Neo_1700_Cont_Stand_12##0</v>
      </c>
    </row>
    <row r="1051" spans="1:5" x14ac:dyDescent="0.2">
      <c r="A1051" s="151" t="s">
        <v>4284</v>
      </c>
      <c r="B1051">
        <f>IF(ISBLANK(NeoDataInfB!$D$60),"",NeoDataInfB!$D$60)</f>
        <v>0</v>
      </c>
      <c r="C1051" s="153">
        <v>0</v>
      </c>
      <c r="D1051" s="151" t="str">
        <f t="shared" si="16"/>
        <v>_Neo_1700_Cont_Stand_13##0</v>
      </c>
      <c r="E1051" s="151"/>
    </row>
    <row r="1052" spans="1:5" x14ac:dyDescent="0.2">
      <c r="A1052" s="151" t="s">
        <v>3833</v>
      </c>
      <c r="B1052" t="b">
        <f>IF(ISBLANK(NeoDataInfB!$D$61),"",NeoDataInfB!$D$61)</f>
        <v>0</v>
      </c>
      <c r="C1052" s="7" t="b">
        <v>0</v>
      </c>
      <c r="D1052" s="151" t="str">
        <f t="shared" si="16"/>
        <v>_Neo_1700_Cont_VochtExtra_01##ONWAAR</v>
      </c>
      <c r="E1052" s="151"/>
    </row>
    <row r="1053" spans="1:5" x14ac:dyDescent="0.2">
      <c r="A1053" s="151" t="s">
        <v>3834</v>
      </c>
      <c r="B1053" t="b">
        <f>IF(ISBLANK(NeoDataInfB!$D$62),"",NeoDataInfB!$D$62)</f>
        <v>0</v>
      </c>
      <c r="C1053" s="7" t="b">
        <v>0</v>
      </c>
      <c r="D1053" s="151" t="str">
        <f t="shared" si="16"/>
        <v>_Neo_1700_Cont_VochtExtra_02##ONWAAR</v>
      </c>
      <c r="E1053" s="151"/>
    </row>
    <row r="1054" spans="1:5" x14ac:dyDescent="0.2">
      <c r="A1054" s="151" t="s">
        <v>3835</v>
      </c>
      <c r="B1054" t="b">
        <f>IF(ISBLANK(NeoDataInfB!$D$63),"",NeoDataInfB!$D$63)</f>
        <v>0</v>
      </c>
      <c r="C1054" s="7" t="b">
        <v>0</v>
      </c>
      <c r="D1054" s="151" t="str">
        <f t="shared" si="16"/>
        <v>_Neo_1700_Cont_VochtExtra_03##ONWAAR</v>
      </c>
      <c r="E1054" s="151"/>
    </row>
    <row r="1055" spans="1:5" x14ac:dyDescent="0.2">
      <c r="A1055" s="151" t="s">
        <v>3836</v>
      </c>
      <c r="B1055" s="151" t="b">
        <f>IF(ISBLANK(NeoDataInfB!$D$64),"",NeoDataInfB!$D$64)</f>
        <v>0</v>
      </c>
      <c r="C1055" s="7" t="b">
        <v>0</v>
      </c>
      <c r="D1055" s="151" t="str">
        <f t="shared" si="16"/>
        <v>_Neo_1700_Cont_VochtExtra_04##ONWAAR</v>
      </c>
    </row>
    <row r="1056" spans="1:5" x14ac:dyDescent="0.2">
      <c r="A1056" s="151" t="s">
        <v>3837</v>
      </c>
      <c r="B1056" s="151" t="b">
        <f>IF(ISBLANK(NeoDataInfB!$D$65),"",NeoDataInfB!$D$65)</f>
        <v>0</v>
      </c>
      <c r="C1056" s="7" t="b">
        <v>0</v>
      </c>
      <c r="D1056" s="151" t="str">
        <f t="shared" si="16"/>
        <v>_Neo_1700_Cont_VochtExtra_05##ONWAAR</v>
      </c>
    </row>
    <row r="1057" spans="1:6" x14ac:dyDescent="0.2">
      <c r="A1057" s="151" t="s">
        <v>3838</v>
      </c>
      <c r="B1057" s="151" t="b">
        <f>IF(ISBLANK(NeoDataInfB!$D$66),"",NeoDataInfB!$D$66)</f>
        <v>0</v>
      </c>
      <c r="C1057" s="7" t="b">
        <v>0</v>
      </c>
      <c r="D1057" s="151" t="str">
        <f t="shared" si="16"/>
        <v>_Neo_1700_Cont_VochtExtra_06##ONWAAR</v>
      </c>
    </row>
    <row r="1058" spans="1:6" x14ac:dyDescent="0.2">
      <c r="A1058" s="151" t="s">
        <v>3839</v>
      </c>
      <c r="B1058" s="151" t="b">
        <f>IF(ISBLANK(NeoDataInfB!$D$67),"",NeoDataInfB!$D$67)</f>
        <v>0</v>
      </c>
      <c r="C1058" s="7" t="b">
        <v>0</v>
      </c>
      <c r="D1058" s="151" t="str">
        <f t="shared" si="16"/>
        <v>_Neo_1700_Cont_VochtExtra_07##ONWAAR</v>
      </c>
    </row>
    <row r="1059" spans="1:6" x14ac:dyDescent="0.2">
      <c r="A1059" s="151" t="s">
        <v>3840</v>
      </c>
      <c r="B1059" s="151" t="b">
        <f>IF(ISBLANK(NeoDataInfB!$D$68),"",NeoDataInfB!$D$68)</f>
        <v>0</v>
      </c>
      <c r="C1059" s="7" t="b">
        <v>0</v>
      </c>
      <c r="D1059" s="151" t="str">
        <f t="shared" si="16"/>
        <v>_Neo_1700_Cont_VochtExtra_08##ONWAAR</v>
      </c>
    </row>
    <row r="1060" spans="1:6" x14ac:dyDescent="0.2">
      <c r="A1060" s="151" t="s">
        <v>3841</v>
      </c>
      <c r="B1060" s="151" t="b">
        <f>IF(ISBLANK(NeoDataInfB!$D$69),"",NeoDataInfB!$D$69)</f>
        <v>0</v>
      </c>
      <c r="C1060" s="7" t="b">
        <v>0</v>
      </c>
      <c r="D1060" s="151" t="str">
        <f t="shared" si="16"/>
        <v>_Neo_1700_Cont_VochtExtra_09##ONWAAR</v>
      </c>
    </row>
    <row r="1061" spans="1:6" x14ac:dyDescent="0.2">
      <c r="A1061" s="151" t="s">
        <v>3842</v>
      </c>
      <c r="B1061" s="151" t="b">
        <f>IF(ISBLANK(NeoDataInfB!$D$70),"",NeoDataInfB!$D$70)</f>
        <v>0</v>
      </c>
      <c r="C1061" s="7" t="b">
        <v>0</v>
      </c>
      <c r="D1061" s="151" t="str">
        <f t="shared" si="16"/>
        <v>_Neo_1700_Cont_VochtExtra_10##ONWAAR</v>
      </c>
    </row>
    <row r="1062" spans="1:6" x14ac:dyDescent="0.2">
      <c r="A1062" s="151" t="s">
        <v>3843</v>
      </c>
      <c r="B1062" s="151" t="b">
        <f>IF(ISBLANK(NeoDataInfB!$D$71),"",NeoDataInfB!$D$71)</f>
        <v>0</v>
      </c>
      <c r="C1062" s="151" t="b">
        <v>0</v>
      </c>
      <c r="D1062" s="151" t="str">
        <f t="shared" si="16"/>
        <v>_Neo_1700_Cont_VochtExtra_11##ONWAAR</v>
      </c>
    </row>
    <row r="1063" spans="1:6" x14ac:dyDescent="0.2">
      <c r="A1063" s="151" t="s">
        <v>3844</v>
      </c>
      <c r="B1063" s="151" t="b">
        <f>IF(ISBLANK(NeoDataInfB!$D$72),"",NeoDataInfB!$D$72)</f>
        <v>0</v>
      </c>
      <c r="C1063" s="151" t="b">
        <v>0</v>
      </c>
      <c r="D1063" s="151" t="str">
        <f t="shared" si="16"/>
        <v>_Neo_1700_Cont_VochtExtra_12##ONWAAR</v>
      </c>
    </row>
    <row r="1064" spans="1:6" x14ac:dyDescent="0.2">
      <c r="A1064" s="151" t="s">
        <v>3845</v>
      </c>
      <c r="B1064" s="151" t="b">
        <f>IF(ISBLANK(NeoDataInfB!$D$73),"",NeoDataInfB!$D$73)</f>
        <v>0</v>
      </c>
      <c r="C1064" s="151" t="b">
        <v>0</v>
      </c>
      <c r="D1064" s="151" t="str">
        <f t="shared" si="16"/>
        <v>_Neo_1700_Cont_VochtExtra_13##ONWAAR</v>
      </c>
    </row>
    <row r="1065" spans="1:6" x14ac:dyDescent="0.2">
      <c r="A1065" s="151" t="s">
        <v>3846</v>
      </c>
      <c r="B1065" t="b">
        <f>IF(ISBLANK(NeoDataInfB!$D$74),"",NeoDataInfB!$D$74)</f>
        <v>0</v>
      </c>
      <c r="C1065" s="151" t="b">
        <v>0</v>
      </c>
      <c r="D1065" s="151" t="str">
        <f t="shared" si="16"/>
        <v>_Neo_1700_Cont_VochtExtra_14##ONWAAR</v>
      </c>
    </row>
    <row r="1066" spans="1:6" x14ac:dyDescent="0.2">
      <c r="A1066" s="152" t="s">
        <v>4457</v>
      </c>
      <c r="B1066">
        <f>IF(ISBLANK(NeoDataInfB!$D$75),"",NeoDataInfB!$D$75)</f>
        <v>2</v>
      </c>
      <c r="C1066" s="151">
        <v>2</v>
      </c>
      <c r="D1066" s="151" t="str">
        <f t="shared" si="16"/>
        <v>_Neo_1700_Ent_Extra##2</v>
      </c>
    </row>
    <row r="1067" spans="1:6" x14ac:dyDescent="0.2">
      <c r="A1067" s="151" t="s">
        <v>3847</v>
      </c>
      <c r="B1067">
        <f>IF(ISBLANK(NeoDataInfB!$D$76),"",NeoDataInfB!$D$76)</f>
        <v>0</v>
      </c>
      <c r="C1067" s="7">
        <v>0</v>
      </c>
      <c r="D1067" s="151" t="str">
        <f t="shared" si="16"/>
        <v>_Neo_1700_Ent_Frequentie_1##0</v>
      </c>
    </row>
    <row r="1068" spans="1:6" x14ac:dyDescent="0.2">
      <c r="A1068" s="151" t="s">
        <v>3848</v>
      </c>
      <c r="B1068">
        <f>IF(ISBLANK(NeoDataInfB!$D$77),"",NeoDataInfB!$D$77)</f>
        <v>0</v>
      </c>
      <c r="C1068" s="7">
        <v>0</v>
      </c>
      <c r="D1068" s="151" t="str">
        <f t="shared" si="16"/>
        <v>_Neo_1700_Ent_Frequentie_2##0</v>
      </c>
    </row>
    <row r="1069" spans="1:6" x14ac:dyDescent="0.2">
      <c r="A1069" s="151" t="s">
        <v>3849</v>
      </c>
      <c r="B1069">
        <f>IF(ISBLANK(NeoDataInfB!$D$78),"",NeoDataInfB!$D$78)</f>
        <v>0</v>
      </c>
      <c r="C1069" s="153">
        <v>0</v>
      </c>
      <c r="D1069" s="151" t="str">
        <f t="shared" si="16"/>
        <v>_Neo_1700_Ent_Hoeveelheid_1##0</v>
      </c>
    </row>
    <row r="1070" spans="1:6" x14ac:dyDescent="0.2">
      <c r="A1070" s="151" t="s">
        <v>3850</v>
      </c>
      <c r="B1070">
        <f>IF(ISBLANK(NeoDataInfB!$D$79),"",NeoDataInfB!$D$79)</f>
        <v>0</v>
      </c>
      <c r="C1070" s="153">
        <v>0</v>
      </c>
      <c r="D1070" s="151" t="str">
        <f t="shared" si="16"/>
        <v>_Neo_1700_Ent_Hoeveelheid_2##0</v>
      </c>
      <c r="F1070" s="151"/>
    </row>
    <row r="1071" spans="1:6" s="151" customFormat="1" x14ac:dyDescent="0.2">
      <c r="A1071" s="151" t="s">
        <v>3851</v>
      </c>
      <c r="B1071">
        <f>IF(ISBLANK(NeoDataInfB!$D$80),"",NeoDataInfB!$D$80)</f>
        <v>1</v>
      </c>
      <c r="C1071" s="7">
        <v>1</v>
      </c>
      <c r="D1071" s="151" t="str">
        <f t="shared" si="16"/>
        <v>_Neo_1700_Ent_PercentageKeuze_0##1</v>
      </c>
      <c r="E1071"/>
    </row>
    <row r="1072" spans="1:6" x14ac:dyDescent="0.2">
      <c r="A1072" s="151" t="s">
        <v>3852</v>
      </c>
      <c r="B1072">
        <f>IF(ISBLANK(NeoDataInfB!$D$81),"",NeoDataInfB!$D$81)</f>
        <v>1</v>
      </c>
      <c r="C1072" s="7">
        <v>1</v>
      </c>
      <c r="D1072" s="151" t="str">
        <f t="shared" si="16"/>
        <v>_Neo_1700_Ent_PercentageKeuze_1##1</v>
      </c>
      <c r="F1072" s="151"/>
    </row>
    <row r="1073" spans="1:6" x14ac:dyDescent="0.2">
      <c r="A1073" s="151" t="s">
        <v>3853</v>
      </c>
      <c r="B1073">
        <f>IF(ISBLANK(NeoDataInfB!$D$82),"",NeoDataInfB!$D$82)</f>
        <v>1</v>
      </c>
      <c r="C1073" s="7">
        <v>1</v>
      </c>
      <c r="D1073" s="151" t="str">
        <f t="shared" si="16"/>
        <v>_Neo_1700_Ent_PercentageKeuze_2##1</v>
      </c>
      <c r="F1073" s="151"/>
    </row>
    <row r="1074" spans="1:6" x14ac:dyDescent="0.2">
      <c r="A1074" s="151" t="s">
        <v>3854</v>
      </c>
      <c r="B1074">
        <f>IF(ISBLANK(NeoDataInfB!$D$83),"",NeoDataInfB!$D$83)</f>
        <v>1</v>
      </c>
      <c r="C1074" s="7">
        <v>1</v>
      </c>
      <c r="D1074" s="151" t="str">
        <f t="shared" si="16"/>
        <v>_Neo_1700_Ent_PercentageKeuze_3##1</v>
      </c>
      <c r="F1074" s="151"/>
    </row>
    <row r="1075" spans="1:6" x14ac:dyDescent="0.2">
      <c r="A1075" s="151" t="s">
        <v>3855</v>
      </c>
      <c r="B1075">
        <f>IF(ISBLANK(NeoDataInfB!$D$84),"",NeoDataInfB!$D$84)</f>
        <v>1</v>
      </c>
      <c r="C1075" s="7">
        <v>1</v>
      </c>
      <c r="D1075" s="151" t="str">
        <f t="shared" si="16"/>
        <v>_Neo_1700_Ent_PercentageKeuze_4##1</v>
      </c>
      <c r="F1075" s="151"/>
    </row>
    <row r="1076" spans="1:6" x14ac:dyDescent="0.2">
      <c r="A1076" s="151" t="s">
        <v>3856</v>
      </c>
      <c r="B1076">
        <f>IF(ISBLANK(NeoDataInfB!$D$85),"",NeoDataInfB!$D$85)</f>
        <v>1</v>
      </c>
      <c r="C1076" s="7">
        <v>1</v>
      </c>
      <c r="D1076" s="151" t="str">
        <f t="shared" si="16"/>
        <v>_Neo_1700_Ent_PercentageKeuze_5##1</v>
      </c>
      <c r="F1076" s="151"/>
    </row>
    <row r="1077" spans="1:6" x14ac:dyDescent="0.2">
      <c r="A1077" s="151" t="s">
        <v>3857</v>
      </c>
      <c r="B1077">
        <f>IF(ISBLANK(NeoDataInfB!$D$86),"",NeoDataInfB!$D$86)</f>
        <v>1</v>
      </c>
      <c r="C1077" s="7">
        <v>1</v>
      </c>
      <c r="D1077" s="151" t="str">
        <f t="shared" si="16"/>
        <v>_Neo_1700_Ent_PercentageKeuze_6##1</v>
      </c>
      <c r="F1077" s="151"/>
    </row>
    <row r="1078" spans="1:6" x14ac:dyDescent="0.2">
      <c r="A1078" s="151" t="s">
        <v>3858</v>
      </c>
      <c r="B1078">
        <f>IF(ISBLANK(NeoDataInfB!$D$87),"",NeoDataInfB!$D$87)</f>
        <v>1</v>
      </c>
      <c r="C1078" s="7">
        <v>1</v>
      </c>
      <c r="D1078" s="151" t="str">
        <f t="shared" si="16"/>
        <v>_Neo_1700_Ent_PercentageKeuze_7##1</v>
      </c>
      <c r="F1078" s="151"/>
    </row>
    <row r="1079" spans="1:6" x14ac:dyDescent="0.2">
      <c r="A1079" s="151" t="s">
        <v>3859</v>
      </c>
      <c r="B1079">
        <f>IF(ISBLANK(NeoDataInfB!$D$88),"",NeoDataInfB!$D$88)</f>
        <v>1</v>
      </c>
      <c r="C1079" s="7">
        <v>1</v>
      </c>
      <c r="D1079" s="151" t="str">
        <f t="shared" si="16"/>
        <v>_Neo_1700_Ent_PercentageKeuze_8##1</v>
      </c>
      <c r="F1079" s="151"/>
    </row>
    <row r="1080" spans="1:6" x14ac:dyDescent="0.2">
      <c r="A1080" s="151" t="s">
        <v>3860</v>
      </c>
      <c r="B1080" s="151">
        <f>IF(ISBLANK(NeoDataInfB!$D$89),"",NeoDataInfB!$D$89)</f>
        <v>1</v>
      </c>
      <c r="C1080" s="7">
        <v>1</v>
      </c>
      <c r="D1080" s="151" t="str">
        <f t="shared" si="16"/>
        <v>_Neo_1700_Ent_Toevoeging_1##1</v>
      </c>
    </row>
    <row r="1081" spans="1:6" x14ac:dyDescent="0.2">
      <c r="A1081" s="151" t="s">
        <v>3861</v>
      </c>
      <c r="B1081" s="151">
        <f>IF(ISBLANK(NeoDataInfB!$D$90),"",NeoDataInfB!$D$90)</f>
        <v>1</v>
      </c>
      <c r="C1081" s="7">
        <v>1</v>
      </c>
      <c r="D1081" s="151" t="str">
        <f t="shared" si="16"/>
        <v>_Neo_1700_Ent_Toevoeging_2##1</v>
      </c>
    </row>
    <row r="1082" spans="1:6" x14ac:dyDescent="0.2">
      <c r="A1082" s="151" t="s">
        <v>3862</v>
      </c>
      <c r="B1082" s="151">
        <f>IF(ISBLANK(NeoDataInfB!$D$91),"",NeoDataInfB!$D$91)</f>
        <v>1</v>
      </c>
      <c r="C1082" s="7">
        <v>1</v>
      </c>
      <c r="D1082" s="151" t="str">
        <f t="shared" si="16"/>
        <v>_Neo_1700_Ent_Toevoeging_3##1</v>
      </c>
    </row>
    <row r="1083" spans="1:6" s="151" customFormat="1" x14ac:dyDescent="0.2">
      <c r="A1083" s="151" t="s">
        <v>3863</v>
      </c>
      <c r="B1083" s="151">
        <f>IF(ISBLANK(NeoDataInfB!$D$92),"",NeoDataInfB!$D$92)</f>
        <v>1</v>
      </c>
      <c r="C1083" s="7">
        <v>1</v>
      </c>
      <c r="D1083" s="151" t="str">
        <f t="shared" si="16"/>
        <v>_Neo_1700_Ent_Toevoeging_4##1</v>
      </c>
      <c r="E1083"/>
      <c r="F1083"/>
    </row>
    <row r="1084" spans="1:6" x14ac:dyDescent="0.2">
      <c r="A1084" s="151" t="s">
        <v>3864</v>
      </c>
      <c r="B1084" s="151">
        <f>IF(ISBLANK(NeoDataInfB!$D$93),"",NeoDataInfB!$D$93)</f>
        <v>1</v>
      </c>
      <c r="C1084" s="7">
        <v>1</v>
      </c>
      <c r="D1084" s="151" t="str">
        <f t="shared" si="16"/>
        <v>_Neo_1700_Ent_Toevoeging_5##1</v>
      </c>
    </row>
    <row r="1085" spans="1:6" x14ac:dyDescent="0.2">
      <c r="A1085" s="151" t="s">
        <v>3865</v>
      </c>
      <c r="B1085" s="151">
        <f>IF(ISBLANK(NeoDataInfB!$D$94),"",NeoDataInfB!$D$94)</f>
        <v>1</v>
      </c>
      <c r="C1085" s="7">
        <v>1</v>
      </c>
      <c r="D1085" s="151" t="str">
        <f t="shared" si="16"/>
        <v>_Neo_1700_Ent_Toevoeging_6##1</v>
      </c>
    </row>
    <row r="1086" spans="1:6" x14ac:dyDescent="0.2">
      <c r="A1086" s="151" t="s">
        <v>3866</v>
      </c>
      <c r="B1086" s="151">
        <f>IF(ISBLANK(NeoDataInfB!$D$95),"",NeoDataInfB!$D$95)</f>
        <v>1</v>
      </c>
      <c r="C1086" s="7">
        <v>1</v>
      </c>
      <c r="D1086" s="151" t="str">
        <f t="shared" si="16"/>
        <v>_Neo_1700_Ent_Toevoeging_7##1</v>
      </c>
    </row>
    <row r="1087" spans="1:6" x14ac:dyDescent="0.2">
      <c r="A1087" s="151" t="s">
        <v>3867</v>
      </c>
      <c r="B1087" s="151">
        <f>IF(ISBLANK(NeoDataInfB!$D$96),"",NeoDataInfB!$D$96)</f>
        <v>1</v>
      </c>
      <c r="C1087" s="7">
        <v>1</v>
      </c>
      <c r="D1087" s="151" t="str">
        <f t="shared" si="16"/>
        <v>_Neo_1700_Ent_Toevoeging_8##1</v>
      </c>
    </row>
    <row r="1088" spans="1:6" x14ac:dyDescent="0.2">
      <c r="A1088" s="151" t="s">
        <v>3868</v>
      </c>
      <c r="B1088" s="151">
        <f>IF(ISBLANK(NeoDataInfB!$D$97),"",NeoDataInfB!$D$97)</f>
        <v>1</v>
      </c>
      <c r="C1088" s="151">
        <v>1</v>
      </c>
      <c r="D1088" s="151" t="str">
        <f t="shared" si="16"/>
        <v>_Neo_1700_Ent_Voeding##1</v>
      </c>
    </row>
    <row r="1089" spans="1:4" x14ac:dyDescent="0.2">
      <c r="A1089" s="151" t="s">
        <v>3869</v>
      </c>
      <c r="B1089" s="151">
        <f>IF(ISBLANK(NeoDataInfB!$D$98),"",NeoDataInfB!$D$98)</f>
        <v>5000</v>
      </c>
      <c r="C1089" s="151">
        <v>5000</v>
      </c>
      <c r="D1089" s="151" t="str">
        <f t="shared" si="16"/>
        <v>_Neo_1700_TPN_CaCl2##5000</v>
      </c>
    </row>
    <row r="1090" spans="1:4" x14ac:dyDescent="0.2">
      <c r="A1090" s="151" t="s">
        <v>3870</v>
      </c>
      <c r="B1090" s="151">
        <f>IF(ISBLANK(NeoDataInfB!$D$99),"",NeoDataInfB!$D$99)</f>
        <v>1</v>
      </c>
      <c r="C1090" s="151">
        <v>1</v>
      </c>
      <c r="D1090" s="151" t="str">
        <f t="shared" si="16"/>
        <v>_Neo_1700_TPN_DagKeuze##1</v>
      </c>
    </row>
    <row r="1091" spans="1:4" x14ac:dyDescent="0.2">
      <c r="A1091" s="151" t="s">
        <v>3871</v>
      </c>
      <c r="B1091" s="151">
        <f>IF(ISBLANK(NeoDataInfB!$D$100),"",NeoDataInfB!$D$100)</f>
        <v>2</v>
      </c>
      <c r="C1091" s="151">
        <v>2</v>
      </c>
      <c r="D1091" s="151" t="str">
        <f t="shared" ref="D1091:D1154" si="17">A1091&amp;"##"&amp;B1091</f>
        <v>_Neo_1700_TPN_Fototherapie##2</v>
      </c>
    </row>
    <row r="1092" spans="1:4" x14ac:dyDescent="0.2">
      <c r="A1092" s="151" t="s">
        <v>3872</v>
      </c>
      <c r="B1092" s="151">
        <f>IF(ISBLANK(NeoDataInfB!$D$101),"",NeoDataInfB!$D$101)</f>
        <v>2</v>
      </c>
      <c r="C1092" s="151">
        <v>2</v>
      </c>
      <c r="D1092" s="151" t="str">
        <f t="shared" si="17"/>
        <v>_Neo_1700_TPN_GlucSterkte##2</v>
      </c>
    </row>
    <row r="1093" spans="1:4" x14ac:dyDescent="0.2">
      <c r="A1093" s="151" t="s">
        <v>3873</v>
      </c>
      <c r="B1093" s="151">
        <f>IF(ISBLANK(NeoDataInfB!$D$102),"",NeoDataInfB!$D$102)</f>
        <v>0</v>
      </c>
      <c r="C1093" s="151">
        <v>0</v>
      </c>
      <c r="D1093" s="151" t="str">
        <f t="shared" si="17"/>
        <v>_Neo_1700_TPN_IntakePerKg##0</v>
      </c>
    </row>
    <row r="1094" spans="1:4" x14ac:dyDescent="0.2">
      <c r="A1094" s="151" t="s">
        <v>3874</v>
      </c>
      <c r="B1094" s="151">
        <f>IF(ISBLANK(NeoDataInfB!$D$103),"",NeoDataInfB!$D$103)</f>
        <v>5000</v>
      </c>
      <c r="C1094" s="151">
        <v>5000</v>
      </c>
      <c r="D1094" s="151" t="str">
        <f t="shared" si="17"/>
        <v>_Neo_1700_TPN_IntraLipid##5000</v>
      </c>
    </row>
    <row r="1095" spans="1:4" x14ac:dyDescent="0.2">
      <c r="A1095" s="151" t="s">
        <v>3875</v>
      </c>
      <c r="B1095" s="151">
        <f>IF(ISBLANK(NeoDataInfB!$D$104),"",NeoDataInfB!$D$104)</f>
        <v>1</v>
      </c>
      <c r="C1095" s="151">
        <v>1</v>
      </c>
      <c r="D1095" s="151" t="str">
        <f t="shared" si="17"/>
        <v>_Neo_1700_TPN_IntralipidSmof##1</v>
      </c>
    </row>
    <row r="1096" spans="1:4" x14ac:dyDescent="0.2">
      <c r="A1096" s="151" t="s">
        <v>3876</v>
      </c>
      <c r="B1096" s="151">
        <f>IF(ISBLANK(NeoDataInfB!$D$105),"",NeoDataInfB!$D$105)</f>
        <v>5000</v>
      </c>
      <c r="C1096" s="151">
        <v>5000</v>
      </c>
      <c r="D1096" s="151" t="str">
        <f t="shared" si="17"/>
        <v>_Neo_1700_TPN_KCl##5000</v>
      </c>
    </row>
    <row r="1097" spans="1:4" x14ac:dyDescent="0.2">
      <c r="A1097" s="151" t="s">
        <v>3877</v>
      </c>
      <c r="B1097" s="151">
        <f>IF(ISBLANK(NeoDataInfB!$D$106),"",NeoDataInfB!$D$106)</f>
        <v>5000</v>
      </c>
      <c r="C1097" s="151">
        <v>5000</v>
      </c>
      <c r="D1097" s="151" t="str">
        <f t="shared" si="17"/>
        <v>_Neo_1700_TPN_MgCl2##5000</v>
      </c>
    </row>
    <row r="1098" spans="1:4" x14ac:dyDescent="0.2">
      <c r="A1098" s="152" t="s">
        <v>4687</v>
      </c>
      <c r="B1098" s="151">
        <f>IF(ISBLANK(NeoDataInfB!$D$107),"",NeoDataInfB!$D$107)</f>
        <v>5000</v>
      </c>
      <c r="C1098" s="151">
        <v>5000</v>
      </c>
      <c r="D1098" s="151" t="str">
        <f t="shared" si="17"/>
        <v>_Neo_1700_TPN_NaCl##5000</v>
      </c>
    </row>
    <row r="1099" spans="1:4" x14ac:dyDescent="0.2">
      <c r="A1099" s="151" t="s">
        <v>3878</v>
      </c>
      <c r="B1099" s="151">
        <f>IF(ISBLANK(NeoDataInfB!$D$108),"",NeoDataInfB!$D$108)</f>
        <v>5000</v>
      </c>
      <c r="C1099" s="151">
        <v>5000</v>
      </c>
      <c r="D1099" s="151" t="str">
        <f t="shared" si="17"/>
        <v>_Neo_1700_TPN_NICUMix##5000</v>
      </c>
    </row>
    <row r="1100" spans="1:4" x14ac:dyDescent="0.2">
      <c r="A1100" s="151" t="s">
        <v>3879</v>
      </c>
      <c r="B1100" s="151" t="b">
        <f>IF(ISBLANK(NeoDataInfB!$D$109),"",NeoDataInfB!$D$109)</f>
        <v>0</v>
      </c>
      <c r="C1100" s="151" t="b">
        <v>0</v>
      </c>
      <c r="D1100" s="151" t="str">
        <f t="shared" si="17"/>
        <v>_Neo_1700_TPN_Parenteraal##ONWAAR</v>
      </c>
    </row>
    <row r="1101" spans="1:4" x14ac:dyDescent="0.2">
      <c r="A1101" s="151" t="s">
        <v>3880</v>
      </c>
      <c r="B1101" s="151">
        <f>IF(ISBLANK(NeoDataInfB!$D$110),"",NeoDataInfB!$D$110)</f>
        <v>5000</v>
      </c>
      <c r="C1101" s="151">
        <v>5000</v>
      </c>
      <c r="D1101" s="151" t="str">
        <f t="shared" si="17"/>
        <v>_Neo_1700_TPN_Primene##5000</v>
      </c>
    </row>
    <row r="1102" spans="1:4" x14ac:dyDescent="0.2">
      <c r="A1102" s="152" t="s">
        <v>4688</v>
      </c>
      <c r="B1102" s="151">
        <f>IF(ISBLANK(NeoDataInfB!$D$111),"",NeoDataInfB!$D$111)</f>
        <v>5000</v>
      </c>
      <c r="C1102" s="151">
        <v>5000</v>
      </c>
      <c r="D1102" s="151" t="str">
        <f t="shared" si="17"/>
        <v>_Neo_1700_TPN_Soluvit##5000</v>
      </c>
    </row>
    <row r="1103" spans="1:4" x14ac:dyDescent="0.2">
      <c r="A1103" s="151" t="s">
        <v>3881</v>
      </c>
      <c r="B1103" s="151">
        <f>IF(ISBLANK(NeoDataInfB!$D$112),"",NeoDataInfB!$D$112)</f>
        <v>5000</v>
      </c>
      <c r="C1103">
        <v>5000</v>
      </c>
      <c r="D1103" s="151" t="str">
        <f t="shared" si="17"/>
        <v>_Neo_1700_TPN_SSTB##5000</v>
      </c>
    </row>
    <row r="1104" spans="1:4" x14ac:dyDescent="0.2">
      <c r="A1104" s="151" t="s">
        <v>1525</v>
      </c>
      <c r="B1104" s="151" t="b">
        <f>IF(ISBLANK(NeoBerAfspr!$B$22),"",NeoBerAfspr!$B$22)</f>
        <v>0</v>
      </c>
      <c r="C1104" t="b">
        <v>0</v>
      </c>
      <c r="D1104" s="151" t="str">
        <f t="shared" si="17"/>
        <v>_Neo_AfsprB_aEEG##ONWAAR</v>
      </c>
    </row>
    <row r="1105" spans="1:4" x14ac:dyDescent="0.2">
      <c r="A1105" s="151" t="s">
        <v>1526</v>
      </c>
      <c r="B1105" s="151" t="b">
        <f>IF(ISBLANK(NeoBerAfspr!$D$11),"",NeoBerAfspr!$D$11)</f>
        <v>0</v>
      </c>
      <c r="C1105" t="b">
        <v>0</v>
      </c>
      <c r="D1105" s="151" t="str">
        <f t="shared" si="17"/>
        <v>_Neo_AfsprB_ArmLinks##ONWAAR</v>
      </c>
    </row>
    <row r="1106" spans="1:4" x14ac:dyDescent="0.2">
      <c r="A1106" s="151" t="s">
        <v>1527</v>
      </c>
      <c r="B1106" s="151" t="b">
        <f>IF(ISBLANK(NeoBerAfspr!$D$12),"",NeoBerAfspr!$D$12)</f>
        <v>0</v>
      </c>
      <c r="C1106" t="b">
        <v>0</v>
      </c>
      <c r="D1106" s="151" t="str">
        <f t="shared" si="17"/>
        <v>_Neo_AfsprB_ArmRechts##ONWAAR</v>
      </c>
    </row>
    <row r="1107" spans="1:4" x14ac:dyDescent="0.2">
      <c r="A1107" s="151" t="s">
        <v>1528</v>
      </c>
      <c r="B1107" s="151" t="b">
        <f>IF(ISBLANK(NeoBerAfspr!$D$13),"",NeoBerAfspr!$D$13)</f>
        <v>0</v>
      </c>
      <c r="C1107" t="b">
        <v>0</v>
      </c>
      <c r="D1107" s="151" t="str">
        <f t="shared" si="17"/>
        <v>_Neo_AfsprB_BeenLinks##ONWAAR</v>
      </c>
    </row>
    <row r="1108" spans="1:4" x14ac:dyDescent="0.2">
      <c r="A1108" s="151" t="s">
        <v>1529</v>
      </c>
      <c r="B1108" s="151" t="b">
        <f>IF(ISBLANK(NeoBerAfspr!$D$14),"",NeoBerAfspr!$D$14)</f>
        <v>0</v>
      </c>
      <c r="C1108" t="b">
        <v>0</v>
      </c>
      <c r="D1108" s="151" t="str">
        <f t="shared" si="17"/>
        <v>_Neo_AfsprB_BeenRechts##ONWAAR</v>
      </c>
    </row>
    <row r="1109" spans="1:4" x14ac:dyDescent="0.2">
      <c r="A1109" s="151" t="s">
        <v>1530</v>
      </c>
      <c r="B1109" s="151" t="b">
        <f>IF(ISBLANK(NeoBerAfspr!$F$7),"",NeoBerAfspr!$F$7)</f>
        <v>0</v>
      </c>
      <c r="C1109" t="b">
        <v>0</v>
      </c>
      <c r="D1109" s="151" t="str">
        <f t="shared" si="17"/>
        <v>_Neo_AfsprB_Bloedkweek##ONWAAR</v>
      </c>
    </row>
    <row r="1110" spans="1:4" x14ac:dyDescent="0.2">
      <c r="A1110" s="151" t="s">
        <v>1531</v>
      </c>
      <c r="B1110" s="151" t="b">
        <f>IF(ISBLANK(NeoBerAfspr!$J$7),"",NeoBerAfspr!$J$7)</f>
        <v>0</v>
      </c>
      <c r="C1110" t="b">
        <v>0</v>
      </c>
      <c r="D1110" s="151" t="str">
        <f t="shared" si="17"/>
        <v>_Neo_AfsprB_CatheterDemeure##ONWAAR</v>
      </c>
    </row>
    <row r="1111" spans="1:4" x14ac:dyDescent="0.2">
      <c r="A1111" s="151" t="s">
        <v>1532</v>
      </c>
      <c r="B1111" s="151" t="b">
        <f>IF(ISBLANK(NeoBerAfspr!$B$23),"",NeoBerAfspr!$B$23)</f>
        <v>0</v>
      </c>
      <c r="C1111" t="b">
        <v>0</v>
      </c>
      <c r="D1111" s="151" t="str">
        <f t="shared" si="17"/>
        <v>_Neo_AfsprB_CT##ONWAAR</v>
      </c>
    </row>
    <row r="1112" spans="1:4" x14ac:dyDescent="0.2">
      <c r="A1112" s="151" t="s">
        <v>1533</v>
      </c>
      <c r="B1112" s="151" t="b">
        <f>IF(ISBLANK(NeoBerAfspr!$B$24),"",NeoBerAfspr!$B$24)</f>
        <v>0</v>
      </c>
      <c r="C1112" t="b">
        <v>0</v>
      </c>
      <c r="D1112" s="151" t="str">
        <f t="shared" si="17"/>
        <v>_Neo_AfsprB_ECG##ONWAAR</v>
      </c>
    </row>
    <row r="1113" spans="1:4" x14ac:dyDescent="0.2">
      <c r="A1113" s="151" t="s">
        <v>1534</v>
      </c>
      <c r="B1113" s="151" t="b">
        <f>IF(ISBLANK(NeoBerAfspr!$B$25),"",NeoBerAfspr!$B$25)</f>
        <v>0</v>
      </c>
      <c r="C1113" t="b">
        <v>0</v>
      </c>
      <c r="D1113" s="151" t="str">
        <f t="shared" si="17"/>
        <v>_Neo_AfsprB_EchoBuik##ONWAAR</v>
      </c>
    </row>
    <row r="1114" spans="1:4" x14ac:dyDescent="0.2">
      <c r="A1114" s="151" t="s">
        <v>1535</v>
      </c>
      <c r="B1114" s="151" t="b">
        <f>IF(ISBLANK(NeoBerAfspr!$B$26),"",NeoBerAfspr!$B$26)</f>
        <v>0</v>
      </c>
      <c r="C1114" t="b">
        <v>0</v>
      </c>
      <c r="D1114" s="151" t="str">
        <f t="shared" si="17"/>
        <v>_Neo_AfsprB_EchoHart##ONWAAR</v>
      </c>
    </row>
    <row r="1115" spans="1:4" x14ac:dyDescent="0.2">
      <c r="A1115" s="151" t="s">
        <v>1536</v>
      </c>
      <c r="B1115" s="151" t="b">
        <f>IF(ISBLANK(NeoBerAfspr!$H$8),"",NeoBerAfspr!$H$8)</f>
        <v>0</v>
      </c>
      <c r="C1115" t="b">
        <v>0</v>
      </c>
      <c r="D1115" s="151" t="str">
        <f t="shared" si="17"/>
        <v>_Neo_AfsprB_FaecesBacterieel##ONWAAR</v>
      </c>
    </row>
    <row r="1116" spans="1:4" x14ac:dyDescent="0.2">
      <c r="A1116" s="151" t="s">
        <v>1537</v>
      </c>
      <c r="B1116" s="151" t="b">
        <f>IF(ISBLANK(NeoBerAfspr!$F$8),"",NeoBerAfspr!$F$8)</f>
        <v>0</v>
      </c>
      <c r="C1116" t="b">
        <v>0</v>
      </c>
      <c r="D1116" s="151" t="str">
        <f t="shared" si="17"/>
        <v>_Neo_AfsprB_Faeceskweek##ONWAAR</v>
      </c>
    </row>
    <row r="1117" spans="1:4" x14ac:dyDescent="0.2">
      <c r="A1117" s="151" t="s">
        <v>1538</v>
      </c>
      <c r="B1117" s="151" t="b">
        <f>IF(ISBLANK(NeoBerAfspr!$H$9),"",NeoBerAfspr!$H$9)</f>
        <v>0</v>
      </c>
      <c r="C1117" t="b">
        <v>0</v>
      </c>
      <c r="D1117" s="151" t="str">
        <f t="shared" si="17"/>
        <v>_Neo_AfsprB_FaecesRotaAdeno##ONWAAR</v>
      </c>
    </row>
    <row r="1118" spans="1:4" x14ac:dyDescent="0.2">
      <c r="A1118" s="151" t="s">
        <v>1539</v>
      </c>
      <c r="B1118" s="151" t="b">
        <f>IF(ISBLANK(NeoBerAfspr!$H$10),"",NeoBerAfspr!$H$10)</f>
        <v>0</v>
      </c>
      <c r="C1118" t="b">
        <v>0</v>
      </c>
      <c r="D1118" s="151" t="str">
        <f t="shared" si="17"/>
        <v>_Neo_AfsprB_FaecesSchimmelGist##ONWAAR</v>
      </c>
    </row>
    <row r="1119" spans="1:4" x14ac:dyDescent="0.2">
      <c r="A1119" s="151" t="s">
        <v>1540</v>
      </c>
      <c r="B1119" s="151" t="b">
        <f>IF(ISBLANK(NeoBerAfspr!$H$11),"",NeoBerAfspr!$H$11)</f>
        <v>0</v>
      </c>
      <c r="C1119" t="b">
        <v>0</v>
      </c>
      <c r="D1119" s="151" t="str">
        <f t="shared" si="17"/>
        <v>_Neo_AfsprB_FaecesViraal##ONWAAR</v>
      </c>
    </row>
    <row r="1120" spans="1:4" x14ac:dyDescent="0.2">
      <c r="A1120" s="151" t="s">
        <v>1541</v>
      </c>
      <c r="B1120" s="151" t="b">
        <f>IF(ISBLANK(NeoBerAfspr!$B$7),"",NeoBerAfspr!$B$7)</f>
        <v>0</v>
      </c>
      <c r="C1120" t="b">
        <v>0</v>
      </c>
      <c r="D1120" s="151" t="str">
        <f t="shared" si="17"/>
        <v>_Neo_AfsprB_Finnigan##ONWAAR</v>
      </c>
    </row>
    <row r="1121" spans="1:6" x14ac:dyDescent="0.2">
      <c r="A1121" s="151" t="s">
        <v>1542</v>
      </c>
      <c r="B1121" s="151" t="b">
        <f>IF(ISBLANK(NeoBerAfspr!$J$30),"",NeoBerAfspr!$J$30)</f>
        <v>0</v>
      </c>
      <c r="C1121" t="b">
        <v>0</v>
      </c>
      <c r="D1121" s="151" t="str">
        <f t="shared" si="17"/>
        <v>_Neo_AfsprB_Fototherapie##ONWAAR</v>
      </c>
    </row>
    <row r="1122" spans="1:6" x14ac:dyDescent="0.2">
      <c r="A1122" s="151" t="s">
        <v>1543</v>
      </c>
      <c r="B1122" s="151" t="b">
        <f>IF(ISBLANK(NeoBerAfspr!$J$8),"",NeoBerAfspr!$J$8)</f>
        <v>0</v>
      </c>
      <c r="C1122" t="b">
        <v>0</v>
      </c>
      <c r="D1122" s="151" t="str">
        <f t="shared" si="17"/>
        <v>_Neo_AfsprB_FototherapieStop##ONWAAR</v>
      </c>
    </row>
    <row r="1123" spans="1:6" x14ac:dyDescent="0.2">
      <c r="A1123" s="151" t="s">
        <v>1544</v>
      </c>
      <c r="B1123" s="151" t="b">
        <f>IF(ISBLANK(NeoBerAfspr!$J$9),"",NeoBerAfspr!$J$9)</f>
        <v>0</v>
      </c>
      <c r="C1123" t="b">
        <v>0</v>
      </c>
      <c r="D1123" s="151" t="str">
        <f t="shared" si="17"/>
        <v>_Neo_AfsprB_Gatrostoma##ONWAAR</v>
      </c>
    </row>
    <row r="1124" spans="1:6" x14ac:dyDescent="0.2">
      <c r="A1124" s="151" t="s">
        <v>1545</v>
      </c>
      <c r="B1124" s="151" t="b">
        <f>IF(ISBLANK(NeoBerAfspr!$B$8),"",NeoBerAfspr!$B$8)</f>
        <v>0</v>
      </c>
      <c r="C1124" t="b">
        <v>0</v>
      </c>
      <c r="D1124" s="151" t="str">
        <f t="shared" si="17"/>
        <v>_Neo_AfsprB_Gewicht##ONWAAR</v>
      </c>
    </row>
    <row r="1125" spans="1:6" x14ac:dyDescent="0.2">
      <c r="A1125" s="151" t="s">
        <v>1546</v>
      </c>
      <c r="B1125" s="151" t="b">
        <f>IF(ISBLANK(NeoBerAfspr!$J$10),"",NeoBerAfspr!$J$10)</f>
        <v>0</v>
      </c>
      <c r="C1125" t="b">
        <v>0</v>
      </c>
      <c r="D1125" s="151" t="str">
        <f t="shared" si="17"/>
        <v>_Neo_AfsprB_InfuusOpSlot##ONWAAR</v>
      </c>
    </row>
    <row r="1126" spans="1:6" x14ac:dyDescent="0.2">
      <c r="A1126" s="151" t="s">
        <v>1547</v>
      </c>
      <c r="B1126" s="151" t="b">
        <f>IF(ISBLANK(NeoBerAfspr!$J$11),"",NeoBerAfspr!$J$11)</f>
        <v>0</v>
      </c>
      <c r="C1126" t="b">
        <v>0</v>
      </c>
      <c r="D1126" s="151" t="str">
        <f t="shared" si="17"/>
        <v>_Neo_AfsprB_InfuusUit##ONWAAR</v>
      </c>
    </row>
    <row r="1127" spans="1:6" x14ac:dyDescent="0.2">
      <c r="A1127" s="151" t="s">
        <v>1548</v>
      </c>
      <c r="B1127" s="151" t="b">
        <f>IF(ISBLANK(NeoBerAfspr!$F$12),"",NeoBerAfspr!$F$12)</f>
        <v>0</v>
      </c>
      <c r="C1127" s="151" t="b">
        <v>0</v>
      </c>
      <c r="D1127" s="151" t="str">
        <f t="shared" si="17"/>
        <v>_Neo_AfsprB_Keelkweek##ONWAAR</v>
      </c>
      <c r="E1127" s="151"/>
    </row>
    <row r="1128" spans="1:6" x14ac:dyDescent="0.2">
      <c r="A1128" s="151" t="s">
        <v>1549</v>
      </c>
      <c r="B1128" s="151" t="b">
        <f>IF(ISBLANK(NeoBerAfspr!$B$9),"",NeoBerAfspr!$B$9)</f>
        <v>0</v>
      </c>
      <c r="C1128" t="b">
        <v>0</v>
      </c>
      <c r="D1128" s="151" t="str">
        <f t="shared" si="17"/>
        <v>_Neo_AfsprB_Lengte##ONWAAR</v>
      </c>
      <c r="E1128" s="151"/>
    </row>
    <row r="1129" spans="1:6" x14ac:dyDescent="0.2">
      <c r="A1129" s="151" t="s">
        <v>1550</v>
      </c>
      <c r="B1129" s="151" t="b">
        <f>IF(ISBLANK(NeoBerAfspr!$B$46),"",NeoBerAfspr!$B$46)</f>
        <v>0</v>
      </c>
      <c r="C1129" s="151" t="b">
        <v>0</v>
      </c>
      <c r="D1129" s="151" t="str">
        <f t="shared" si="17"/>
        <v>_Neo_AfsprB_Liquor##ONWAAR</v>
      </c>
      <c r="E1129" s="151"/>
    </row>
    <row r="1130" spans="1:6" s="151" customFormat="1" x14ac:dyDescent="0.2">
      <c r="A1130" s="155" t="s">
        <v>7044</v>
      </c>
      <c r="B1130" s="151" t="b">
        <f>IF(ISBLANK(NeoBerAfspr!$J$12),"",NeoBerAfspr!$J$12)</f>
        <v>0</v>
      </c>
      <c r="C1130" s="151" t="b">
        <v>0</v>
      </c>
      <c r="D1130" s="151" t="str">
        <f t="shared" si="17"/>
        <v>_Neo_AfsprB_MaagsondeAfhanged##ONWAAR</v>
      </c>
    </row>
    <row r="1131" spans="1:6" x14ac:dyDescent="0.2">
      <c r="A1131" s="151" t="s">
        <v>1551</v>
      </c>
      <c r="B1131" s="151" t="b">
        <f>IF(ISBLANK(NeoBerAfspr!$J$13),"",NeoBerAfspr!$J$13)</f>
        <v>0</v>
      </c>
      <c r="C1131" t="b">
        <v>0</v>
      </c>
      <c r="D1131" s="151" t="str">
        <f t="shared" si="17"/>
        <v>_Neo_AfsprB_MaagsondeOpenHoog##ONWAAR</v>
      </c>
      <c r="E1131" s="151"/>
    </row>
    <row r="1132" spans="1:6" x14ac:dyDescent="0.2">
      <c r="A1132" s="151" t="s">
        <v>1552</v>
      </c>
      <c r="B1132" s="151" t="b">
        <f>IF(ISBLANK(NeoBerAfspr!$B$10),"",NeoBerAfspr!$B$10)</f>
        <v>0</v>
      </c>
      <c r="C1132" t="b">
        <v>0</v>
      </c>
      <c r="D1132" s="151" t="str">
        <f t="shared" si="17"/>
        <v>_Neo_AfsprB_Monitor##ONWAAR</v>
      </c>
      <c r="E1132" s="151"/>
    </row>
    <row r="1133" spans="1:6" s="151" customFormat="1" x14ac:dyDescent="0.2">
      <c r="A1133" s="151" t="s">
        <v>1553</v>
      </c>
      <c r="B1133" s="151" t="b">
        <f>IF(ISBLANK(NeoBerAfspr!$B$27),"",NeoBerAfspr!$B$27)</f>
        <v>0</v>
      </c>
      <c r="C1133" t="b">
        <v>0</v>
      </c>
      <c r="D1133" s="151" t="str">
        <f t="shared" si="17"/>
        <v>_Neo_AfsprB_MRI##ONWAAR</v>
      </c>
      <c r="F1133"/>
    </row>
    <row r="1134" spans="1:6" x14ac:dyDescent="0.2">
      <c r="A1134" s="151" t="s">
        <v>1554</v>
      </c>
      <c r="B1134" s="151" t="b">
        <f>IF(ISBLANK(NeoBerAfspr!$F$13),"",NeoBerAfspr!$F$13)</f>
        <v>0</v>
      </c>
      <c r="C1134" t="b">
        <v>0</v>
      </c>
      <c r="D1134" s="151" t="str">
        <f t="shared" si="17"/>
        <v>_Neo_AfsprB_Neusspoelsel##ONWAAR</v>
      </c>
      <c r="E1134" s="151"/>
    </row>
    <row r="1135" spans="1:6" x14ac:dyDescent="0.2">
      <c r="A1135" s="151" t="s">
        <v>1555</v>
      </c>
      <c r="B1135" s="151" t="b">
        <f>IF(ISBLANK(NeoBerAfspr!$H$13),"",NeoBerAfspr!$H$13)</f>
        <v>0</v>
      </c>
      <c r="C1135" t="b">
        <v>0</v>
      </c>
      <c r="D1135" s="151" t="str">
        <f t="shared" si="17"/>
        <v>_Neo_AfsprB_NeusspoelselViraal##ONWAAR</v>
      </c>
      <c r="E1135" s="151"/>
    </row>
    <row r="1136" spans="1:6" x14ac:dyDescent="0.2">
      <c r="A1136" s="151" t="s">
        <v>1556</v>
      </c>
      <c r="B1136" s="151" t="b">
        <f>IF(ISBLANK(NeoBerAfspr!$B$11),"",NeoBerAfspr!$B$11)</f>
        <v>0</v>
      </c>
      <c r="C1136" t="b">
        <v>0</v>
      </c>
      <c r="D1136" s="151" t="str">
        <f t="shared" si="17"/>
        <v>_Neo_AfsprB_NIBD##ONWAAR</v>
      </c>
      <c r="E1136" s="151"/>
    </row>
    <row r="1137" spans="1:6" x14ac:dyDescent="0.2">
      <c r="A1137" s="151" t="s">
        <v>1557</v>
      </c>
      <c r="B1137" s="151" t="b">
        <f>IF(ISBLANK(NeoBerAfspr!$B$15),"",NeoBerAfspr!$B$15)</f>
        <v>0</v>
      </c>
      <c r="C1137" t="b">
        <v>0</v>
      </c>
      <c r="D1137" s="151" t="str">
        <f t="shared" si="17"/>
        <v>_Neo_AfsprB_NIBDAll##ONWAAR</v>
      </c>
    </row>
    <row r="1138" spans="1:6" x14ac:dyDescent="0.2">
      <c r="A1138" s="151" t="s">
        <v>1558</v>
      </c>
      <c r="B1138" s="151" t="b">
        <f>IF(ISBLANK(NeoBerAfspr!$B$28),"",NeoBerAfspr!$B$28)</f>
        <v>0</v>
      </c>
      <c r="C1138" t="b">
        <v>0</v>
      </c>
      <c r="D1138" s="151" t="str">
        <f t="shared" si="17"/>
        <v>_Neo_AfsprB_NIRS1##ONWAAR</v>
      </c>
    </row>
    <row r="1139" spans="1:6" x14ac:dyDescent="0.2">
      <c r="A1139" s="151" t="s">
        <v>1559</v>
      </c>
      <c r="B1139" s="151" t="b">
        <f>IF(ISBLANK(NeoBerAfspr!$B$29),"",NeoBerAfspr!$B$29)</f>
        <v>0</v>
      </c>
      <c r="C1139" t="b">
        <v>0</v>
      </c>
      <c r="D1139" s="151" t="str">
        <f t="shared" si="17"/>
        <v>_Neo_AfsprB_NIRS2##ONWAAR</v>
      </c>
    </row>
    <row r="1140" spans="1:6" x14ac:dyDescent="0.2">
      <c r="A1140" s="151" t="s">
        <v>1560</v>
      </c>
      <c r="B1140" s="151" t="b">
        <f>IF(ISBLANK(NeoBerAfspr!$B$30),"",NeoBerAfspr!$B$30)</f>
        <v>0</v>
      </c>
      <c r="C1140" s="151" t="b">
        <v>0</v>
      </c>
      <c r="D1140" s="151" t="str">
        <f t="shared" si="17"/>
        <v>_Neo_AfsprB_NIRSnier##ONWAAR</v>
      </c>
      <c r="E1140" s="151"/>
    </row>
    <row r="1141" spans="1:6" x14ac:dyDescent="0.2">
      <c r="A1141" s="151" t="s">
        <v>1561</v>
      </c>
      <c r="B1141" s="151" t="b">
        <f>IF(ISBLANK(NeoBerAfspr!$J$16),"",NeoBerAfspr!$J$16)</f>
        <v>0</v>
      </c>
      <c r="C1141" s="151" t="b">
        <v>0</v>
      </c>
      <c r="D1141" s="151" t="str">
        <f t="shared" si="17"/>
        <v>_Neo_AfsprB_OntslagAkkoord##ONWAAR</v>
      </c>
      <c r="E1141" s="151"/>
      <c r="F1141" s="151"/>
    </row>
    <row r="1142" spans="1:6" x14ac:dyDescent="0.2">
      <c r="A1142" s="151" t="s">
        <v>1562</v>
      </c>
      <c r="B1142" s="151" t="b">
        <f>IF(ISBLANK(NeoBerAfspr!$J$14),"",NeoBerAfspr!$J$14)</f>
        <v>0</v>
      </c>
      <c r="C1142" s="151" t="b">
        <v>0</v>
      </c>
      <c r="D1142" s="151" t="str">
        <f t="shared" si="17"/>
        <v>_Neo_AfsprB_OntslagInOverleg##ONWAAR</v>
      </c>
      <c r="E1142" s="151"/>
    </row>
    <row r="1143" spans="1:6" x14ac:dyDescent="0.2">
      <c r="A1143" s="151" t="s">
        <v>1563</v>
      </c>
      <c r="B1143" s="151" t="b">
        <f>IF(ISBLANK(NeoBerAfspr!$J$15),"",NeoBerAfspr!$J$15)</f>
        <v>0</v>
      </c>
      <c r="C1143" s="151" t="b">
        <v>0</v>
      </c>
      <c r="D1143" s="151" t="str">
        <f t="shared" si="17"/>
        <v>_Neo_AfsprB_OntslagNaVisite##ONWAAR</v>
      </c>
      <c r="E1143" s="151"/>
    </row>
    <row r="1144" spans="1:6" x14ac:dyDescent="0.2">
      <c r="A1144" s="151" t="s">
        <v>1564</v>
      </c>
      <c r="B1144" s="151" t="b">
        <f>IF(ISBLANK(NeoBerAfspr!$F$14),"",NeoBerAfspr!$F$14)</f>
        <v>0</v>
      </c>
      <c r="C1144" s="151" t="b">
        <v>0</v>
      </c>
      <c r="D1144" s="151" t="str">
        <f t="shared" si="17"/>
        <v>_Neo_AfsprB_Opnamekweken##ONWAAR</v>
      </c>
      <c r="E1144" s="151"/>
      <c r="F1144" s="151"/>
    </row>
    <row r="1145" spans="1:6" x14ac:dyDescent="0.2">
      <c r="A1145" s="151" t="s">
        <v>1565</v>
      </c>
      <c r="B1145" s="151" t="b">
        <f>IF(ISBLANK(NeoBerAfspr!$H$16),"",NeoBerAfspr!$H$16)</f>
        <v>0</v>
      </c>
      <c r="C1145" s="151" t="b">
        <v>0</v>
      </c>
      <c r="D1145" s="151" t="str">
        <f t="shared" si="17"/>
        <v>_Neo_AfsprB_OppervlakteGistSchimmel##ONWAAR</v>
      </c>
      <c r="E1145" s="151"/>
      <c r="F1145" s="151"/>
    </row>
    <row r="1146" spans="1:6" x14ac:dyDescent="0.2">
      <c r="A1146" s="151" t="s">
        <v>1566</v>
      </c>
      <c r="B1146" s="151" t="b">
        <f>IF(ISBLANK(NeoBerAfspr!$F$15),"",NeoBerAfspr!$F$15)</f>
        <v>0</v>
      </c>
      <c r="C1146" s="151" t="b">
        <v>0</v>
      </c>
      <c r="D1146" s="151" t="str">
        <f t="shared" si="17"/>
        <v>_Neo_AfsprB_Oppervlaktekweken##ONWAAR</v>
      </c>
      <c r="E1146" s="151"/>
    </row>
    <row r="1147" spans="1:6" x14ac:dyDescent="0.2">
      <c r="A1147" s="151" t="s">
        <v>1567</v>
      </c>
      <c r="B1147" s="151" t="b">
        <f>IF(ISBLANK(NeoBerAfspr!$H$15),"",NeoBerAfspr!$H$15)</f>
        <v>0</v>
      </c>
      <c r="C1147" s="151" t="b">
        <v>0</v>
      </c>
      <c r="D1147" s="151" t="str">
        <f t="shared" si="17"/>
        <v>_Neo_AfsprB_OppervlakteOpname##ONWAAR</v>
      </c>
      <c r="E1147" s="151"/>
    </row>
    <row r="1148" spans="1:6" x14ac:dyDescent="0.2">
      <c r="A1148" s="151" t="s">
        <v>1568</v>
      </c>
      <c r="B1148" s="151" t="b">
        <f>IF(ISBLANK(NeoBerAfspr!$J$17),"",NeoBerAfspr!$J$17)</f>
        <v>0</v>
      </c>
      <c r="C1148" s="151" t="b">
        <v>0</v>
      </c>
      <c r="D1148" s="151" t="str">
        <f t="shared" si="17"/>
        <v>_Neo_AfsprB_Pacemakerdraden##ONWAAR</v>
      </c>
      <c r="E1148" s="151"/>
    </row>
    <row r="1149" spans="1:6" x14ac:dyDescent="0.2">
      <c r="A1149" s="151" t="s">
        <v>1569</v>
      </c>
      <c r="B1149" s="151" t="b">
        <f>IF(ISBLANK(NeoBerAfspr!$B$43),"",NeoBerAfspr!$B$43)</f>
        <v>0</v>
      </c>
      <c r="C1149" s="151" t="b">
        <v>0</v>
      </c>
      <c r="D1149" s="151" t="str">
        <f t="shared" si="17"/>
        <v>_Neo_AfsprB_Peritoneaal##ONWAAR</v>
      </c>
    </row>
    <row r="1150" spans="1:6" x14ac:dyDescent="0.2">
      <c r="A1150" s="151" t="s">
        <v>1570</v>
      </c>
      <c r="B1150" s="151" t="b">
        <f>IF(ISBLANK(NeoBerAfspr!$D$43),"",NeoBerAfspr!$D$43)</f>
        <v>0</v>
      </c>
      <c r="C1150" s="151" t="b">
        <v>0</v>
      </c>
      <c r="D1150" s="151" t="str">
        <f t="shared" si="17"/>
        <v>_Neo_AfsprB_PeritoneaalVacuum##ONWAAR</v>
      </c>
      <c r="F1150" s="151"/>
    </row>
    <row r="1151" spans="1:6" x14ac:dyDescent="0.2">
      <c r="A1151" s="151" t="s">
        <v>1571</v>
      </c>
      <c r="B1151" s="151" t="b">
        <f>IF(ISBLANK(NeoBerAfspr!$B$44),"",NeoBerAfspr!$B$44)</f>
        <v>0</v>
      </c>
      <c r="C1151" s="151" t="b">
        <v>0</v>
      </c>
      <c r="D1151" s="151" t="str">
        <f t="shared" si="17"/>
        <v>_Neo_AfsprB_Pigtail##ONWAAR</v>
      </c>
      <c r="F1151" s="151"/>
    </row>
    <row r="1152" spans="1:6" x14ac:dyDescent="0.2">
      <c r="A1152" s="151" t="s">
        <v>1572</v>
      </c>
      <c r="B1152" s="151" t="b">
        <f>IF(ISBLANK(NeoBerAfspr!$D$44),"",NeoBerAfspr!$D$44)</f>
        <v>0</v>
      </c>
      <c r="C1152" s="151" t="b">
        <v>0</v>
      </c>
      <c r="D1152" s="151" t="str">
        <f t="shared" si="17"/>
        <v>_Neo_AfsprB_PigtailVacuum##ONWAAR</v>
      </c>
    </row>
    <row r="1153" spans="1:6" x14ac:dyDescent="0.2">
      <c r="A1153" s="151" t="s">
        <v>1573</v>
      </c>
      <c r="B1153" s="151" t="b">
        <f>IF(ISBLANK(NeoBerAfspr!$B$45),"",NeoBerAfspr!$B$45)</f>
        <v>0</v>
      </c>
      <c r="C1153" s="151" t="b">
        <v>0</v>
      </c>
      <c r="D1153" s="151" t="str">
        <f t="shared" si="17"/>
        <v>_Neo_AfsprB_Redon##ONWAAR</v>
      </c>
    </row>
    <row r="1154" spans="1:6" x14ac:dyDescent="0.2">
      <c r="A1154" s="151" t="s">
        <v>1574</v>
      </c>
      <c r="B1154" s="151" t="b">
        <f>IF(ISBLANK(NeoBerAfspr!$D$45),"",NeoBerAfspr!$D$45)</f>
        <v>0</v>
      </c>
      <c r="C1154" s="151" t="b">
        <v>0</v>
      </c>
      <c r="D1154" s="151" t="str">
        <f t="shared" si="17"/>
        <v>_Neo_AfsprB_RedonVacuum##ONWAAR</v>
      </c>
    </row>
    <row r="1155" spans="1:6" x14ac:dyDescent="0.2">
      <c r="A1155" s="151" t="s">
        <v>1575</v>
      </c>
      <c r="B1155" s="151" t="b">
        <f>IF(ISBLANK(NeoBerAfspr!$J$18),"",NeoBerAfspr!$J$18)</f>
        <v>0</v>
      </c>
      <c r="C1155" s="151" t="b">
        <v>0</v>
      </c>
      <c r="D1155" s="151" t="str">
        <f t="shared" ref="D1155:D1218" si="18">A1155&amp;"##"&amp;B1155</f>
        <v>_Neo_AfsprB_Rickham##ONWAAR</v>
      </c>
    </row>
    <row r="1156" spans="1:6" x14ac:dyDescent="0.2">
      <c r="A1156" s="151" t="s">
        <v>1576</v>
      </c>
      <c r="B1156" s="151" t="b">
        <f>IF(ISBLANK(NeoBerAfspr!$J$19),"",NeoBerAfspr!$J$19)</f>
        <v>0</v>
      </c>
      <c r="C1156" s="151" t="b">
        <v>0</v>
      </c>
      <c r="D1156" s="151" t="str">
        <f t="shared" si="18"/>
        <v>_Neo_AfsprB_RS##ONWAAR</v>
      </c>
    </row>
    <row r="1157" spans="1:6" x14ac:dyDescent="0.2">
      <c r="A1157" s="151" t="s">
        <v>1577</v>
      </c>
      <c r="B1157" s="151" t="b">
        <f>IF(ISBLANK(NeoBerAfspr!$F$17),"",NeoBerAfspr!$F$17)</f>
        <v>0</v>
      </c>
      <c r="C1157" s="151" t="b">
        <v>0</v>
      </c>
      <c r="D1157" s="151" t="str">
        <f t="shared" si="18"/>
        <v>_Neo_AfsprB_RSdiagnostiek##ONWAAR</v>
      </c>
    </row>
    <row r="1158" spans="1:6" x14ac:dyDescent="0.2">
      <c r="A1158" s="151" t="s">
        <v>1578</v>
      </c>
      <c r="B1158" s="151" t="b">
        <f>IF(ISBLANK(NeoBerAfspr!$B$16),"",NeoBerAfspr!$B$16)</f>
        <v>0</v>
      </c>
      <c r="C1158" s="151" t="b">
        <v>0</v>
      </c>
      <c r="D1158" s="151" t="str">
        <f t="shared" si="18"/>
        <v>_Neo_AfsprB_SaturatiePost##ONWAAR</v>
      </c>
    </row>
    <row r="1159" spans="1:6" x14ac:dyDescent="0.2">
      <c r="A1159" s="151" t="s">
        <v>1579</v>
      </c>
      <c r="B1159" s="151" t="b">
        <f>IF(ISBLANK(NeoBerAfspr!$B$17),"",NeoBerAfspr!$B$17)</f>
        <v>0</v>
      </c>
      <c r="C1159" s="151" t="b">
        <v>0</v>
      </c>
      <c r="D1159" s="151" t="str">
        <f t="shared" si="18"/>
        <v>_Neo_AfsprB_SaturatiePre##ONWAAR</v>
      </c>
      <c r="F1159" s="151"/>
    </row>
    <row r="1160" spans="1:6" x14ac:dyDescent="0.2">
      <c r="A1160" s="151" t="s">
        <v>1580</v>
      </c>
      <c r="B1160" s="151" t="b">
        <f>IF(ISBLANK(NeoBerAfspr!$B$18),"",NeoBerAfspr!$B$18)</f>
        <v>0</v>
      </c>
      <c r="C1160" s="151" t="b">
        <v>0</v>
      </c>
      <c r="D1160" s="151" t="str">
        <f t="shared" si="18"/>
        <v>_Neo_AfsprB_Schedel##ONWAAR</v>
      </c>
    </row>
    <row r="1161" spans="1:6" x14ac:dyDescent="0.2">
      <c r="A1161" s="151" t="s">
        <v>1581</v>
      </c>
      <c r="B1161" s="151" t="b">
        <f>IF(ISBLANK(NeoBerAfspr!$H$18),"",NeoBerAfspr!$H$18)</f>
        <v>0</v>
      </c>
      <c r="C1161" s="151" t="b">
        <v>0</v>
      </c>
      <c r="D1161" s="151" t="str">
        <f t="shared" si="18"/>
        <v>_Neo_AfsprB_SputumBacterieel##ONWAAR</v>
      </c>
    </row>
    <row r="1162" spans="1:6" x14ac:dyDescent="0.2">
      <c r="A1162" s="151" t="s">
        <v>1582</v>
      </c>
      <c r="B1162" s="151" t="b">
        <f>IF(ISBLANK(NeoBerAfspr!$F$18),"",NeoBerAfspr!$F$18)</f>
        <v>0</v>
      </c>
      <c r="C1162" s="151" t="b">
        <v>0</v>
      </c>
      <c r="D1162" s="151" t="str">
        <f t="shared" si="18"/>
        <v>_Neo_AfsprB_Sputumkweek##ONWAAR</v>
      </c>
    </row>
    <row r="1163" spans="1:6" x14ac:dyDescent="0.2">
      <c r="A1163" s="151" t="s">
        <v>1583</v>
      </c>
      <c r="B1163" s="151" t="b">
        <f>IF(ISBLANK(NeoBerAfspr!$H$19),"",NeoBerAfspr!$H$19)</f>
        <v>0</v>
      </c>
      <c r="C1163" s="151" t="b">
        <v>0</v>
      </c>
      <c r="D1163" s="151" t="str">
        <f t="shared" si="18"/>
        <v>_Neo_AfsprB_SputumUreaplasmaMycoplasma##ONWAAR</v>
      </c>
    </row>
    <row r="1164" spans="1:6" x14ac:dyDescent="0.2">
      <c r="A1164" s="151" t="s">
        <v>1584</v>
      </c>
      <c r="B1164" s="151" t="b">
        <f>IF(ISBLANK(NeoBerAfspr!$H$20),"",NeoBerAfspr!$H$20)</f>
        <v>0</v>
      </c>
      <c r="C1164" s="151" t="b">
        <v>0</v>
      </c>
      <c r="D1164" s="151" t="str">
        <f t="shared" si="18"/>
        <v>_Neo_AfsprB_SputumViraal##ONWAAR</v>
      </c>
    </row>
    <row r="1165" spans="1:6" x14ac:dyDescent="0.2">
      <c r="A1165" s="151" t="s">
        <v>1585</v>
      </c>
      <c r="B1165" s="151" t="b">
        <f>IF(ISBLANK(NeoBerAfspr!$B$34),"",NeoBerAfspr!$B$34)</f>
        <v>0</v>
      </c>
      <c r="C1165" s="151" t="b">
        <v>0</v>
      </c>
      <c r="D1165" s="151" t="str">
        <f t="shared" si="18"/>
        <v>_Neo_AfsprB_Thorax1##ONWAAR</v>
      </c>
    </row>
    <row r="1166" spans="1:6" x14ac:dyDescent="0.2">
      <c r="A1166" s="151" t="s">
        <v>1586</v>
      </c>
      <c r="B1166" s="151" t="b">
        <f>IF(ISBLANK(NeoBerAfspr!$B$37),"",NeoBerAfspr!$B$37)</f>
        <v>0</v>
      </c>
      <c r="C1166" s="151" t="b">
        <v>0</v>
      </c>
      <c r="D1166" s="151" t="str">
        <f t="shared" si="18"/>
        <v>_Neo_AfsprB_Thorax2##ONWAAR</v>
      </c>
    </row>
    <row r="1167" spans="1:6" x14ac:dyDescent="0.2">
      <c r="A1167" s="151" t="s">
        <v>1587</v>
      </c>
      <c r="B1167" s="151" t="b">
        <f>IF(ISBLANK(NeoBerAfspr!$B$40),"",NeoBerAfspr!$B$40)</f>
        <v>0</v>
      </c>
      <c r="C1167" s="151" t="b">
        <v>0</v>
      </c>
      <c r="D1167" s="151" t="str">
        <f t="shared" si="18"/>
        <v>_Neo_AfsprB_Thorax3##ONWAAR</v>
      </c>
    </row>
    <row r="1168" spans="1:6" x14ac:dyDescent="0.2">
      <c r="A1168" s="151" t="s">
        <v>1588</v>
      </c>
      <c r="B1168" s="151" t="b">
        <f>IF(ISBLANK(NeoBerAfspr!$F$21),"",NeoBerAfspr!$F$21)</f>
        <v>0</v>
      </c>
      <c r="C1168" s="151" t="b">
        <v>0</v>
      </c>
      <c r="D1168" s="151" t="str">
        <f t="shared" si="18"/>
        <v>_Neo_AfsprB_Uitzuigkweek##ONWAAR</v>
      </c>
    </row>
    <row r="1169" spans="1:5" x14ac:dyDescent="0.2">
      <c r="A1169" s="151" t="s">
        <v>1589</v>
      </c>
      <c r="B1169" s="151" t="b">
        <f>IF(ISBLANK(NeoBerAfspr!$F$23),"",NeoBerAfspr!$F$23)</f>
        <v>0</v>
      </c>
      <c r="C1169" s="151" t="b">
        <v>0</v>
      </c>
      <c r="D1169" s="151" t="str">
        <f t="shared" si="18"/>
        <v>_Neo_AfsprB_Urine##ONWAAR</v>
      </c>
    </row>
    <row r="1170" spans="1:5" x14ac:dyDescent="0.2">
      <c r="A1170" s="151" t="s">
        <v>1590</v>
      </c>
      <c r="B1170" s="151" t="b">
        <f>IF(ISBLANK(NeoBerAfspr!$H$27),"",NeoBerAfspr!$H$27)</f>
        <v>0</v>
      </c>
      <c r="C1170" s="151" t="b">
        <v>0</v>
      </c>
      <c r="D1170" s="151" t="str">
        <f t="shared" si="18"/>
        <v>_Neo_AfsprB_Urine24uur##ONWAAR</v>
      </c>
    </row>
    <row r="1171" spans="1:5" x14ac:dyDescent="0.2">
      <c r="A1171" s="151" t="s">
        <v>1591</v>
      </c>
      <c r="B1171" s="150" t="b">
        <f>IF(ISBLANK(NeoBerAfspr!$H$28),"",NeoBerAfspr!$H$28)</f>
        <v>0</v>
      </c>
      <c r="C1171" s="151" t="b">
        <v>0</v>
      </c>
      <c r="D1171" s="151" t="str">
        <f t="shared" si="18"/>
        <v>_Neo_AfsprB_UrineCMV##ONWAAR</v>
      </c>
      <c r="E1171" s="151"/>
    </row>
    <row r="1172" spans="1:5" x14ac:dyDescent="0.2">
      <c r="A1172" s="151" t="s">
        <v>1592</v>
      </c>
      <c r="B1172" s="150" t="b">
        <f>IF(ISBLANK(NeoBerAfspr!$F$22),"",NeoBerAfspr!$F$22)</f>
        <v>0</v>
      </c>
      <c r="C1172" s="151" t="b">
        <v>0</v>
      </c>
      <c r="D1172" s="151" t="str">
        <f t="shared" si="18"/>
        <v>_Neo_AfsprB_Urinekweek##ONWAAR</v>
      </c>
    </row>
    <row r="1173" spans="1:5" x14ac:dyDescent="0.2">
      <c r="A1173" s="151" t="s">
        <v>1593</v>
      </c>
      <c r="B1173" s="150" t="b">
        <f>IF(ISBLANK(NeoBerAfspr!$H$22),"",NeoBerAfspr!$H$22)</f>
        <v>0</v>
      </c>
      <c r="C1173" s="151" t="b">
        <v>0</v>
      </c>
      <c r="D1173" s="151" t="str">
        <f t="shared" si="18"/>
        <v>_Neo_AfsprB_UrinekweekBacterieel##ONWAAR</v>
      </c>
    </row>
    <row r="1174" spans="1:5" x14ac:dyDescent="0.2">
      <c r="A1174" s="151" t="s">
        <v>1594</v>
      </c>
      <c r="B1174" s="150" t="b">
        <f>IF(ISBLANK(NeoBerAfspr!$H$29),"",NeoBerAfspr!$H$29)</f>
        <v>0</v>
      </c>
      <c r="C1174" s="151" t="b">
        <v>0</v>
      </c>
      <c r="D1174" s="151" t="str">
        <f t="shared" si="18"/>
        <v>_Neo_AfsprB_UrineMetabool##ONWAAR</v>
      </c>
      <c r="E1174" s="151"/>
    </row>
    <row r="1175" spans="1:5" x14ac:dyDescent="0.2">
      <c r="A1175" s="151" t="s">
        <v>1595</v>
      </c>
      <c r="B1175" s="150" t="b">
        <f>IF(ISBLANK(NeoBerAfspr!$H$23),"",NeoBerAfspr!$H$23)</f>
        <v>0</v>
      </c>
      <c r="C1175" s="151" t="b">
        <v>0</v>
      </c>
      <c r="D1175" s="151" t="str">
        <f t="shared" si="18"/>
        <v>_Neo_AfsprB_UrineNatriumKalium##ONWAAR</v>
      </c>
      <c r="E1175" s="151"/>
    </row>
    <row r="1176" spans="1:5" x14ac:dyDescent="0.2">
      <c r="A1176" s="151" t="s">
        <v>1596</v>
      </c>
      <c r="B1176" s="150" t="b">
        <f>IF(ISBLANK(NeoBerAfspr!$H$30),"",NeoBerAfspr!$H$30)</f>
        <v>0</v>
      </c>
      <c r="C1176" s="151" t="b">
        <v>0</v>
      </c>
      <c r="D1176" s="151" t="str">
        <f t="shared" si="18"/>
        <v>_Neo_AfsprB_UrineRchitis##ONWAAR</v>
      </c>
    </row>
    <row r="1177" spans="1:5" x14ac:dyDescent="0.2">
      <c r="A1177" s="151" t="s">
        <v>1597</v>
      </c>
      <c r="B1177" s="150" t="b">
        <f>IF(ISBLANK(NeoBerAfspr!$H$24),"",NeoBerAfspr!$H$24)</f>
        <v>0</v>
      </c>
      <c r="C1177" s="151" t="b">
        <v>0</v>
      </c>
      <c r="D1177" s="151" t="str">
        <f t="shared" si="18"/>
        <v>_Neo_AfsprB_UrineSediment##ONWAAR</v>
      </c>
    </row>
    <row r="1178" spans="1:5" x14ac:dyDescent="0.2">
      <c r="A1178" s="151" t="s">
        <v>1598</v>
      </c>
      <c r="B1178" s="150" t="b">
        <f>IF(ISBLANK(NeoBerAfspr!$H$25),"",NeoBerAfspr!$H$25)</f>
        <v>0</v>
      </c>
      <c r="C1178" s="151" t="b">
        <v>0</v>
      </c>
      <c r="D1178" s="151" t="str">
        <f t="shared" si="18"/>
        <v>_Neo_AfsprB_UrineSedimentKweek##ONWAAR</v>
      </c>
    </row>
    <row r="1179" spans="1:5" x14ac:dyDescent="0.2">
      <c r="A1179" s="151" t="s">
        <v>1599</v>
      </c>
      <c r="B1179" s="150" t="b">
        <f>IF(ISBLANK(NeoBerAfspr!$H$26),"",NeoBerAfspr!$H$26)</f>
        <v>0</v>
      </c>
      <c r="C1179" s="151" t="b">
        <v>0</v>
      </c>
      <c r="D1179" s="151" t="str">
        <f t="shared" si="18"/>
        <v>_Neo_AfsprB_UrineSedimentMaWoVr##ONWAAR</v>
      </c>
    </row>
    <row r="1180" spans="1:5" x14ac:dyDescent="0.2">
      <c r="A1180" s="151" t="s">
        <v>1600</v>
      </c>
      <c r="B1180" s="150" t="b">
        <f>IF(ISBLANK(NeoBerAfspr!$J$20),"",NeoBerAfspr!$J$20)</f>
        <v>0</v>
      </c>
      <c r="C1180" s="151" t="b">
        <v>0</v>
      </c>
      <c r="D1180" s="151" t="str">
        <f t="shared" si="18"/>
        <v>_Neo_AfsprB_Urostoma##ONWAAR</v>
      </c>
      <c r="E1180" s="151"/>
    </row>
    <row r="1181" spans="1:5" x14ac:dyDescent="0.2">
      <c r="A1181" s="151" t="s">
        <v>1601</v>
      </c>
      <c r="B1181" s="150" t="b">
        <f>IF(ISBLANK(NeoBerAfspr!$J$21),"",NeoBerAfspr!$J$21)</f>
        <v>0</v>
      </c>
      <c r="C1181" s="151" t="b">
        <v>0</v>
      </c>
      <c r="D1181" s="151" t="str">
        <f t="shared" si="18"/>
        <v>_Neo_AfsprB_Verliezen##ONWAAR</v>
      </c>
      <c r="E1181" s="151"/>
    </row>
    <row r="1182" spans="1:5" x14ac:dyDescent="0.2">
      <c r="A1182" s="151" t="s">
        <v>1602</v>
      </c>
      <c r="B1182" s="150" t="b">
        <f>IF(ISBLANK(NeoBerAfspr!$L$24),"",NeoBerAfspr!$L$24)</f>
        <v>0</v>
      </c>
      <c r="C1182" s="151" t="b">
        <v>0</v>
      </c>
      <c r="D1182" s="151" t="str">
        <f t="shared" si="18"/>
        <v>_Neo_AfsprB_VerliezenFFP##ONWAAR</v>
      </c>
    </row>
    <row r="1183" spans="1:5" x14ac:dyDescent="0.2">
      <c r="A1183" s="151" t="s">
        <v>1603</v>
      </c>
      <c r="B1183" s="150" t="b">
        <f>IF(ISBLANK(NeoBerAfspr!$L$23),"",NeoBerAfspr!$L$23)</f>
        <v>0</v>
      </c>
      <c r="C1183" s="151" t="b">
        <v>0</v>
      </c>
      <c r="D1183" s="151" t="str">
        <f t="shared" si="18"/>
        <v>_Neo_AfsprB_VerliezenNaCl##ONWAAR</v>
      </c>
    </row>
    <row r="1184" spans="1:5" x14ac:dyDescent="0.2">
      <c r="A1184" s="151" t="s">
        <v>1604</v>
      </c>
      <c r="B1184" s="150" t="b">
        <f>IF(ISBLANK(NeoBerAfspr!$L$22),"",NeoBerAfspr!$L$22)</f>
        <v>0</v>
      </c>
      <c r="C1184" s="151" t="b">
        <v>0</v>
      </c>
      <c r="D1184" s="151" t="str">
        <f t="shared" si="18"/>
        <v>_Neo_AfsprB_VerliezenRingerslactaat##ONWAAR</v>
      </c>
    </row>
    <row r="1185" spans="1:6" x14ac:dyDescent="0.2">
      <c r="A1185" s="151" t="s">
        <v>1605</v>
      </c>
      <c r="B1185" s="150" t="b">
        <f>IF(ISBLANK(NeoBerAfspr!$J$25),"",NeoBerAfspr!$J$25)</f>
        <v>0</v>
      </c>
      <c r="C1185" s="151" t="b">
        <v>0</v>
      </c>
      <c r="D1185" s="151" t="str">
        <f t="shared" si="18"/>
        <v>_Neo_AfsprB_Verwijderen##ONWAAR</v>
      </c>
    </row>
    <row r="1186" spans="1:6" x14ac:dyDescent="0.2">
      <c r="A1186" s="151" t="s">
        <v>1606</v>
      </c>
      <c r="B1186" s="150" t="b">
        <f>IF(ISBLANK(NeoBerAfspr!$L$25),"",NeoBerAfspr!$L$25)</f>
        <v>0</v>
      </c>
      <c r="C1186" s="151" t="b">
        <v>0</v>
      </c>
      <c r="D1186" s="151" t="str">
        <f t="shared" si="18"/>
        <v>_Neo_AfsprB_VerwijderenCAD##ONWAAR</v>
      </c>
    </row>
    <row r="1187" spans="1:6" x14ac:dyDescent="0.2">
      <c r="A1187" s="151" t="s">
        <v>1607</v>
      </c>
      <c r="B1187" s="150" t="b">
        <f>IF(ISBLANK(NeoBerAfspr!$L$26),"",NeoBerAfspr!$L$26)</f>
        <v>0</v>
      </c>
      <c r="C1187" s="151" t="b">
        <v>0</v>
      </c>
      <c r="D1187" s="151" t="str">
        <f t="shared" si="18"/>
        <v>_Neo_AfsprB_VerwijderenNVL##ONWAAR</v>
      </c>
    </row>
    <row r="1188" spans="1:6" x14ac:dyDescent="0.2">
      <c r="A1188" s="151" t="s">
        <v>1608</v>
      </c>
      <c r="B1188" s="150" t="b">
        <f>IF(ISBLANK(NeoBerAfspr!$L$27),"",NeoBerAfspr!$L$27)</f>
        <v>0</v>
      </c>
      <c r="C1188" s="151" t="b">
        <v>0</v>
      </c>
      <c r="D1188" s="151" t="str">
        <f t="shared" si="18"/>
        <v>_Neo_AfsprB_VerwijderenPAL##ONWAAR</v>
      </c>
    </row>
    <row r="1189" spans="1:6" x14ac:dyDescent="0.2">
      <c r="A1189" s="151" t="s">
        <v>1609</v>
      </c>
      <c r="B1189" s="150" t="b">
        <f>IF(ISBLANK(NeoBerAfspr!$L$28),"",NeoBerAfspr!$L$28)</f>
        <v>0</v>
      </c>
      <c r="C1189" s="151" t="b">
        <v>0</v>
      </c>
      <c r="D1189" s="151" t="str">
        <f t="shared" si="18"/>
        <v>_Neo_AfsprB_VerwijderenSilastic##ONWAAR</v>
      </c>
      <c r="E1189" s="151"/>
    </row>
    <row r="1190" spans="1:6" x14ac:dyDescent="0.2">
      <c r="A1190" s="151" t="s">
        <v>1610</v>
      </c>
      <c r="B1190" s="150" t="b">
        <f>IF(ISBLANK(NeoBerAfspr!$B$19),"",NeoBerAfspr!$B$19)</f>
        <v>0</v>
      </c>
      <c r="C1190" s="151" t="b">
        <v>0</v>
      </c>
      <c r="D1190" s="151" t="str">
        <f t="shared" si="18"/>
        <v>_Neo_AfsprB_Vochtbalans##ONWAAR</v>
      </c>
    </row>
    <row r="1191" spans="1:6" x14ac:dyDescent="0.2">
      <c r="A1191" s="152" t="s">
        <v>4766</v>
      </c>
      <c r="B1191" s="150" t="b">
        <f>IF(ISBLANK(NeoBerAfspr!$F$31),"",NeoBerAfspr!$F$31)</f>
        <v>0</v>
      </c>
      <c r="C1191" s="151" t="b">
        <v>0</v>
      </c>
      <c r="D1191" s="151" t="str">
        <f t="shared" si="18"/>
        <v>_Neo_AfsprB_WondKweek##ONWAAR</v>
      </c>
    </row>
    <row r="1192" spans="1:6" x14ac:dyDescent="0.2">
      <c r="A1192" s="151" t="s">
        <v>1611</v>
      </c>
      <c r="B1192" s="150" t="b">
        <f>IF(ISBLANK(NeoBerAfspr!$B$31),"",NeoBerAfspr!$B$31)</f>
        <v>0</v>
      </c>
      <c r="C1192" s="151" t="b">
        <v>0</v>
      </c>
      <c r="D1192" s="151" t="str">
        <f t="shared" si="18"/>
        <v>_Neo_AfsprB_XBOZ##ONWAAR</v>
      </c>
      <c r="F1192" s="151"/>
    </row>
    <row r="1193" spans="1:6" x14ac:dyDescent="0.2">
      <c r="A1193" s="151" t="s">
        <v>1612</v>
      </c>
      <c r="B1193" s="150" t="b">
        <f>IF(ISBLANK(NeoBerAfspr!$B$32),"",NeoBerAfspr!$B$32)</f>
        <v>0</v>
      </c>
      <c r="C1193" s="151" t="b">
        <v>0</v>
      </c>
      <c r="D1193" s="151" t="str">
        <f t="shared" si="18"/>
        <v>_Neo_AfsprB_XThorax##ONWAAR</v>
      </c>
    </row>
    <row r="1194" spans="1:6" x14ac:dyDescent="0.2">
      <c r="A1194" s="151" t="s">
        <v>1613</v>
      </c>
      <c r="B1194" s="150">
        <f>IF(ISBLANK(NeoBerAfspr!$K$30),"",NeoBerAfspr!$K$30)</f>
        <v>0</v>
      </c>
      <c r="C1194" s="151">
        <v>0</v>
      </c>
      <c r="D1194" s="151" t="str">
        <f t="shared" si="18"/>
        <v>_Neo_AfsprD_AantalLampen##0</v>
      </c>
    </row>
    <row r="1195" spans="1:6" x14ac:dyDescent="0.2">
      <c r="A1195" s="151" t="s">
        <v>1614</v>
      </c>
      <c r="B1195" s="150">
        <f>IF(ISBLANK(NeoBerAfspr!$D$22),"",NeoBerAfspr!$D$22)</f>
        <v>1</v>
      </c>
      <c r="C1195" s="151">
        <v>1</v>
      </c>
      <c r="D1195" s="151" t="str">
        <f t="shared" si="18"/>
        <v>_Neo_AfsprD_aEEG##1</v>
      </c>
    </row>
    <row r="1196" spans="1:6" x14ac:dyDescent="0.2">
      <c r="A1196" s="151" t="s">
        <v>1615</v>
      </c>
      <c r="B1196" s="150">
        <f>IF(ISBLANK(NeoBerAfspr!$C$8),"",NeoBerAfspr!$C$8)</f>
        <v>0</v>
      </c>
      <c r="C1196" s="151">
        <v>0</v>
      </c>
      <c r="D1196" s="151" t="str">
        <f t="shared" si="18"/>
        <v>_Neo_AfsprD_GewichtFrequentie##0</v>
      </c>
    </row>
    <row r="1197" spans="1:6" x14ac:dyDescent="0.2">
      <c r="A1197" s="151" t="s">
        <v>1616</v>
      </c>
      <c r="B1197" s="150">
        <f>IF(ISBLANK(NeoBerAfspr!$D$8),"",NeoBerAfspr!$D$8)</f>
        <v>1</v>
      </c>
      <c r="C1197" s="151">
        <v>1</v>
      </c>
      <c r="D1197" s="151" t="str">
        <f t="shared" si="18"/>
        <v>_Neo_AfsprD_GewichtPer##1</v>
      </c>
    </row>
    <row r="1198" spans="1:6" x14ac:dyDescent="0.2">
      <c r="A1198" s="151" t="s">
        <v>1617</v>
      </c>
      <c r="B1198" s="150">
        <f>IF(ISBLANK(NeoBerAfspr!$C$9),"",NeoBerAfspr!$C$9)</f>
        <v>0</v>
      </c>
      <c r="C1198" s="151">
        <v>0</v>
      </c>
      <c r="D1198" s="151" t="str">
        <f t="shared" si="18"/>
        <v>_Neo_AfsprD_LengteFrequentie##0</v>
      </c>
    </row>
    <row r="1199" spans="1:6" x14ac:dyDescent="0.2">
      <c r="A1199" s="151" t="s">
        <v>1618</v>
      </c>
      <c r="B1199" s="150">
        <f>IF(ISBLANK(NeoBerAfspr!$D$9),"",NeoBerAfspr!$D$9)</f>
        <v>1</v>
      </c>
      <c r="C1199" s="151">
        <v>1</v>
      </c>
      <c r="D1199" s="151" t="str">
        <f t="shared" si="18"/>
        <v>_Neo_AfsprD_LengtePer##1</v>
      </c>
    </row>
    <row r="1200" spans="1:6" x14ac:dyDescent="0.2">
      <c r="A1200" s="151" t="s">
        <v>1619</v>
      </c>
      <c r="B1200" s="150">
        <f>IF(ISBLANK(NeoBerAfspr!$D$47),"",NeoBerAfspr!$D$47)</f>
        <v>0</v>
      </c>
      <c r="C1200" s="151">
        <v>0</v>
      </c>
      <c r="D1200" s="151" t="str">
        <f t="shared" si="18"/>
        <v>_Neo_AfsprD_LiquorHoogte##0</v>
      </c>
    </row>
    <row r="1201" spans="1:6" x14ac:dyDescent="0.2">
      <c r="A1201" s="151" t="s">
        <v>1620</v>
      </c>
      <c r="B1201" s="150">
        <f>IF(ISBLANK(NeoBerAfspr!$D$46),"",NeoBerAfspr!$D$46)</f>
        <v>1</v>
      </c>
      <c r="C1201">
        <v>1</v>
      </c>
      <c r="D1201" s="151" t="str">
        <f t="shared" si="18"/>
        <v>_Neo_AfsprD_LiquorSub##1</v>
      </c>
    </row>
    <row r="1202" spans="1:6" x14ac:dyDescent="0.2">
      <c r="A1202" s="151" t="s">
        <v>1621</v>
      </c>
      <c r="B1202" s="150">
        <f>IF(ISBLANK(NeoBerAfspr!$B$12),"",NeoBerAfspr!$B$12)</f>
        <v>0</v>
      </c>
      <c r="C1202">
        <v>0</v>
      </c>
      <c r="D1202" s="151" t="str">
        <f t="shared" si="18"/>
        <v>_Neo_AfsprD_NIBDdd##0</v>
      </c>
    </row>
    <row r="1203" spans="1:6" s="151" customFormat="1" x14ac:dyDescent="0.2">
      <c r="A1203" s="155" t="s">
        <v>7050</v>
      </c>
      <c r="B1203" s="150" t="str">
        <f>IF(ISBLANK(NeoBerAfspr!$J$31),"",NeoBerAfspr!$J$31)</f>
        <v/>
      </c>
      <c r="D1203" s="151" t="str">
        <f t="shared" si="18"/>
        <v>_Neo_AfsprD_OverigTekst##</v>
      </c>
    </row>
    <row r="1204" spans="1:6" x14ac:dyDescent="0.2">
      <c r="A1204" s="151" t="s">
        <v>1622</v>
      </c>
      <c r="B1204" s="150">
        <f>IF(ISBLANK(NeoBerAfspr!$K$18),"",NeoBerAfspr!$K$18)</f>
        <v>0</v>
      </c>
      <c r="C1204" s="151">
        <v>0</v>
      </c>
      <c r="D1204" s="151" t="str">
        <f t="shared" si="18"/>
        <v>_Neo_AfsprD_Rickhamdd##0</v>
      </c>
    </row>
    <row r="1205" spans="1:6" x14ac:dyDescent="0.2">
      <c r="A1205" s="151" t="s">
        <v>1623</v>
      </c>
      <c r="B1205" s="150">
        <f>IF(ISBLANK(NeoBerAfspr!$L$18),"",NeoBerAfspr!$L$18)</f>
        <v>0</v>
      </c>
      <c r="C1205" s="151">
        <v>0</v>
      </c>
      <c r="D1205" s="151" t="str">
        <f t="shared" si="18"/>
        <v>_Neo_AfsprD_Rickhamml##0</v>
      </c>
      <c r="F1205" s="151"/>
    </row>
    <row r="1206" spans="1:6" x14ac:dyDescent="0.2">
      <c r="A1206" s="151" t="s">
        <v>1624</v>
      </c>
      <c r="B1206" s="150">
        <f>IF(ISBLANK(NeoBerAfspr!$C$18),"",NeoBerAfspr!$C$18)</f>
        <v>0</v>
      </c>
      <c r="C1206" s="151">
        <v>0</v>
      </c>
      <c r="D1206" s="151" t="str">
        <f t="shared" si="18"/>
        <v>_Neo_AfsprD_SchedelFrequentie##0</v>
      </c>
    </row>
    <row r="1207" spans="1:6" x14ac:dyDescent="0.2">
      <c r="A1207" s="151" t="s">
        <v>1625</v>
      </c>
      <c r="B1207" s="150">
        <f>IF(ISBLANK(NeoBerAfspr!$D$18),"",NeoBerAfspr!$D$18)</f>
        <v>1</v>
      </c>
      <c r="C1207" s="151">
        <v>1</v>
      </c>
      <c r="D1207" s="151" t="str">
        <f t="shared" si="18"/>
        <v>_Neo_AfsprD_SchedelPer##1</v>
      </c>
    </row>
    <row r="1208" spans="1:6" x14ac:dyDescent="0.2">
      <c r="A1208" s="151" t="s">
        <v>1626</v>
      </c>
      <c r="B1208" s="150">
        <f>IF(ISBLANK(NeoBerAfspr!$D$36),"",NeoBerAfspr!$D$36)</f>
        <v>1</v>
      </c>
      <c r="C1208" s="151">
        <v>1</v>
      </c>
      <c r="D1208" s="151" t="str">
        <f t="shared" si="18"/>
        <v>_Neo_AfsprD_Thorax1Sub1##1</v>
      </c>
    </row>
    <row r="1209" spans="1:6" x14ac:dyDescent="0.2">
      <c r="A1209" s="151" t="s">
        <v>1627</v>
      </c>
      <c r="B1209" s="150">
        <f>IF(ISBLANK(NeoBerAfspr!$D$34),"",NeoBerAfspr!$D$34)</f>
        <v>1</v>
      </c>
      <c r="C1209" s="151">
        <v>1</v>
      </c>
      <c r="D1209" s="151" t="str">
        <f t="shared" si="18"/>
        <v>_Neo_AfsprD_Thorax1Sub2##1</v>
      </c>
    </row>
    <row r="1210" spans="1:6" x14ac:dyDescent="0.2">
      <c r="A1210" s="151" t="s">
        <v>1628</v>
      </c>
      <c r="B1210" s="150">
        <f>IF(ISBLANK(NeoBerAfspr!$D$35),"",NeoBerAfspr!$D$35)</f>
        <v>1</v>
      </c>
      <c r="C1210" s="151">
        <v>1</v>
      </c>
      <c r="D1210" s="151" t="str">
        <f t="shared" si="18"/>
        <v>_Neo_AfsprD_Thorax1Sub3##1</v>
      </c>
    </row>
    <row r="1211" spans="1:6" x14ac:dyDescent="0.2">
      <c r="A1211" s="151" t="s">
        <v>1629</v>
      </c>
      <c r="B1211" s="150">
        <f>IF(ISBLANK(NeoBerAfspr!$D$39),"",NeoBerAfspr!$D$39)</f>
        <v>1</v>
      </c>
      <c r="C1211" s="151">
        <v>1</v>
      </c>
      <c r="D1211" s="151" t="str">
        <f t="shared" si="18"/>
        <v>_Neo_AfsprD_Thorax2Sub1##1</v>
      </c>
    </row>
    <row r="1212" spans="1:6" x14ac:dyDescent="0.2">
      <c r="A1212" s="151" t="s">
        <v>1630</v>
      </c>
      <c r="B1212" s="150">
        <f>IF(ISBLANK(NeoBerAfspr!$D$37),"",NeoBerAfspr!$D$37)</f>
        <v>1</v>
      </c>
      <c r="C1212" s="151">
        <v>1</v>
      </c>
      <c r="D1212" s="151" t="str">
        <f t="shared" si="18"/>
        <v>_Neo_AfsprD_Thorax2Sub2##1</v>
      </c>
    </row>
    <row r="1213" spans="1:6" x14ac:dyDescent="0.2">
      <c r="A1213" s="151" t="s">
        <v>1631</v>
      </c>
      <c r="B1213" s="150">
        <f>IF(ISBLANK(NeoBerAfspr!$D$38),"",NeoBerAfspr!$D$38)</f>
        <v>1</v>
      </c>
      <c r="C1213" s="151">
        <v>1</v>
      </c>
      <c r="D1213" s="151" t="str">
        <f t="shared" si="18"/>
        <v>_Neo_AfsprD_Thorax2Sub3##1</v>
      </c>
    </row>
    <row r="1214" spans="1:6" x14ac:dyDescent="0.2">
      <c r="A1214" s="151" t="s">
        <v>1632</v>
      </c>
      <c r="B1214" s="150">
        <f>IF(ISBLANK(NeoBerAfspr!$D$42),"",NeoBerAfspr!$D$42)</f>
        <v>1</v>
      </c>
      <c r="C1214" s="151">
        <v>1</v>
      </c>
      <c r="D1214" s="151" t="str">
        <f t="shared" si="18"/>
        <v>_Neo_AfsprD_Thorax3Sub1##1</v>
      </c>
    </row>
    <row r="1215" spans="1:6" x14ac:dyDescent="0.2">
      <c r="A1215" s="151" t="s">
        <v>1633</v>
      </c>
      <c r="B1215" s="150">
        <f>IF(ISBLANK(NeoBerAfspr!$D$40),"",NeoBerAfspr!$D$40)</f>
        <v>1</v>
      </c>
      <c r="C1215" s="151">
        <v>1</v>
      </c>
      <c r="D1215" s="151" t="str">
        <f t="shared" si="18"/>
        <v>_Neo_AfsprD_Thorax3Sub2##1</v>
      </c>
    </row>
    <row r="1216" spans="1:6" x14ac:dyDescent="0.2">
      <c r="A1216" s="151" t="s">
        <v>1634</v>
      </c>
      <c r="B1216" s="150">
        <f>IF(ISBLANK(NeoBerAfspr!$D$41),"",NeoBerAfspr!$D$41)</f>
        <v>1</v>
      </c>
      <c r="C1216" s="151">
        <v>1</v>
      </c>
      <c r="D1216" s="151" t="str">
        <f t="shared" si="18"/>
        <v>_Neo_AfsprD_Thorax3Sub3##1</v>
      </c>
    </row>
    <row r="1217" spans="1:5" x14ac:dyDescent="0.2">
      <c r="A1217" s="151" t="s">
        <v>1635</v>
      </c>
      <c r="B1217" s="150">
        <f>IF(ISBLANK(NeoBerAfspr!$K$21),"",NeoBerAfspr!$K$21)</f>
        <v>0</v>
      </c>
      <c r="C1217" s="151">
        <v>0</v>
      </c>
      <c r="D1217" s="151" t="str">
        <f t="shared" si="18"/>
        <v>_Neo_AfsprD_VerliezenFrequentie##0</v>
      </c>
    </row>
    <row r="1218" spans="1:5" x14ac:dyDescent="0.2">
      <c r="A1218" s="151" t="s">
        <v>1636</v>
      </c>
      <c r="B1218" s="150">
        <f>IF(ISBLANK(NeoBerAfspr!$D$27),"",NeoBerAfspr!$D$27)</f>
        <v>50</v>
      </c>
      <c r="C1218" s="151">
        <v>50</v>
      </c>
      <c r="D1218" s="151" t="str">
        <f t="shared" si="18"/>
        <v>_Neo_AfsprD_Vertrek##50</v>
      </c>
    </row>
    <row r="1219" spans="1:5" x14ac:dyDescent="0.2">
      <c r="A1219" s="152" t="s">
        <v>1637</v>
      </c>
      <c r="B1219" s="150" t="str">
        <f>IF(ISBLANK(NeoBerAfspr!$G$31),"",NeoBerAfspr!$G$31)</f>
        <v/>
      </c>
      <c r="C1219" s="290"/>
      <c r="D1219" s="151" t="str">
        <f t="shared" ref="D1219:D1282" si="19">A1219&amp;"##"&amp;B1219</f>
        <v>_Neo_AfsprD_Wondkweek##</v>
      </c>
    </row>
    <row r="1220" spans="1:5" x14ac:dyDescent="0.2">
      <c r="A1220" s="151" t="s">
        <v>1522</v>
      </c>
      <c r="B1220" s="150">
        <f>IF(ISBLANK(NeoBerAfspr!$D$27),"",NeoBerAfspr!$D$27)</f>
        <v>50</v>
      </c>
      <c r="C1220" s="151">
        <v>50</v>
      </c>
      <c r="D1220" s="151" t="str">
        <f t="shared" si="19"/>
        <v>_Neo_AfsprMRI##50</v>
      </c>
    </row>
    <row r="1221" spans="1:5" x14ac:dyDescent="0.2">
      <c r="A1221" s="151" t="s">
        <v>3882</v>
      </c>
      <c r="B1221" s="150">
        <f>IF(ISBLANK(NeoDataInfB!$B$2),"",NeoDataInfB!$B$2)</f>
        <v>0</v>
      </c>
      <c r="C1221" s="7">
        <v>0</v>
      </c>
      <c r="D1221" s="151" t="str">
        <f t="shared" si="19"/>
        <v>_Neo_InfB_Cont_ArtLijn##0</v>
      </c>
    </row>
    <row r="1222" spans="1:5" x14ac:dyDescent="0.2">
      <c r="A1222" s="151" t="s">
        <v>4290</v>
      </c>
      <c r="B1222" s="150">
        <f>IF(ISBLANK(NeoDataInfB!$B$3),"",NeoDataInfB!$B$3)</f>
        <v>1</v>
      </c>
      <c r="C1222" s="151">
        <v>1</v>
      </c>
      <c r="D1222" s="151" t="str">
        <f t="shared" si="19"/>
        <v>_Neo_InfB_Cont_MedKeuze_01##1</v>
      </c>
    </row>
    <row r="1223" spans="1:5" x14ac:dyDescent="0.2">
      <c r="A1223" s="151" t="s">
        <v>4291</v>
      </c>
      <c r="B1223" s="150">
        <f>IF(ISBLANK(NeoDataInfB!$B$4),"",NeoDataInfB!$B$4)</f>
        <v>1</v>
      </c>
      <c r="C1223" s="151">
        <v>1</v>
      </c>
      <c r="D1223" s="151" t="str">
        <f t="shared" si="19"/>
        <v>_Neo_InfB_Cont_MedKeuze_02##1</v>
      </c>
      <c r="E1223" s="151"/>
    </row>
    <row r="1224" spans="1:5" x14ac:dyDescent="0.2">
      <c r="A1224" s="151" t="s">
        <v>4292</v>
      </c>
      <c r="B1224" s="150">
        <f>IF(ISBLANK(NeoDataInfB!$B$5),"",NeoDataInfB!$B$5)</f>
        <v>1</v>
      </c>
      <c r="C1224" s="151">
        <v>1</v>
      </c>
      <c r="D1224" s="151" t="str">
        <f t="shared" si="19"/>
        <v>_Neo_InfB_Cont_MedKeuze_03##1</v>
      </c>
    </row>
    <row r="1225" spans="1:5" x14ac:dyDescent="0.2">
      <c r="A1225" s="151" t="s">
        <v>4293</v>
      </c>
      <c r="B1225" s="150">
        <f>IF(ISBLANK(NeoDataInfB!$B$6),"",NeoDataInfB!$B$6)</f>
        <v>1</v>
      </c>
      <c r="C1225" s="151">
        <v>1</v>
      </c>
      <c r="D1225" s="151" t="str">
        <f t="shared" si="19"/>
        <v>_Neo_InfB_Cont_MedKeuze_04##1</v>
      </c>
    </row>
    <row r="1226" spans="1:5" x14ac:dyDescent="0.2">
      <c r="A1226" s="151" t="s">
        <v>4294</v>
      </c>
      <c r="B1226" s="150">
        <f>IF(ISBLANK(NeoDataInfB!$B$7),"",NeoDataInfB!$B$7)</f>
        <v>1</v>
      </c>
      <c r="C1226">
        <v>1</v>
      </c>
      <c r="D1226" s="151" t="str">
        <f t="shared" si="19"/>
        <v>_Neo_InfB_Cont_MedKeuze_05##1</v>
      </c>
    </row>
    <row r="1227" spans="1:5" x14ac:dyDescent="0.2">
      <c r="A1227" s="151" t="s">
        <v>4295</v>
      </c>
      <c r="B1227" s="150">
        <f>IF(ISBLANK(NeoDataInfB!$B$8),"",NeoDataInfB!$B$8)</f>
        <v>1</v>
      </c>
      <c r="C1227">
        <v>1</v>
      </c>
      <c r="D1227" s="151" t="str">
        <f t="shared" si="19"/>
        <v>_Neo_InfB_Cont_MedKeuze_06##1</v>
      </c>
    </row>
    <row r="1228" spans="1:5" x14ac:dyDescent="0.2">
      <c r="A1228" s="151" t="s">
        <v>4296</v>
      </c>
      <c r="B1228" s="150">
        <f>IF(ISBLANK(NeoDataInfB!$B$9),"",NeoDataInfB!$B$9)</f>
        <v>1</v>
      </c>
      <c r="C1228">
        <v>1</v>
      </c>
      <c r="D1228" s="151" t="str">
        <f t="shared" si="19"/>
        <v>_Neo_InfB_Cont_MedKeuze_07##1</v>
      </c>
    </row>
    <row r="1229" spans="1:5" x14ac:dyDescent="0.2">
      <c r="A1229" s="151" t="s">
        <v>4297</v>
      </c>
      <c r="B1229" s="150">
        <f>IF(ISBLANK(NeoDataInfB!$B$10),"",NeoDataInfB!$B$10)</f>
        <v>1</v>
      </c>
      <c r="C1229">
        <v>1</v>
      </c>
      <c r="D1229" s="151" t="str">
        <f t="shared" si="19"/>
        <v>_Neo_InfB_Cont_MedKeuze_08##1</v>
      </c>
    </row>
    <row r="1230" spans="1:5" x14ac:dyDescent="0.2">
      <c r="A1230" s="151" t="s">
        <v>4298</v>
      </c>
      <c r="B1230" s="150">
        <f>IF(ISBLANK(NeoDataInfB!$B$11),"",NeoDataInfB!$B$11)</f>
        <v>1</v>
      </c>
      <c r="C1230">
        <v>1</v>
      </c>
      <c r="D1230" s="151" t="str">
        <f t="shared" si="19"/>
        <v>_Neo_InfB_Cont_MedKeuze_09##1</v>
      </c>
    </row>
    <row r="1231" spans="1:5" x14ac:dyDescent="0.2">
      <c r="A1231" s="151" t="s">
        <v>4299</v>
      </c>
      <c r="B1231" s="150">
        <f>IF(ISBLANK(NeoDataInfB!$B$12),"",NeoDataInfB!$B$12)</f>
        <v>1</v>
      </c>
      <c r="C1231">
        <v>1</v>
      </c>
      <c r="D1231" s="151" t="str">
        <f t="shared" si="19"/>
        <v>_Neo_InfB_Cont_MedKeuze_10##1</v>
      </c>
    </row>
    <row r="1232" spans="1:5" x14ac:dyDescent="0.2">
      <c r="A1232" s="151" t="s">
        <v>4300</v>
      </c>
      <c r="B1232" s="150">
        <f>IF(ISBLANK(NeoDataInfB!$B$13),"",NeoDataInfB!$B$13)</f>
        <v>0</v>
      </c>
      <c r="C1232" s="153">
        <v>0</v>
      </c>
      <c r="D1232" s="151" t="str">
        <f t="shared" si="19"/>
        <v>_Neo_InfB_Cont_MedSterkte_01##0</v>
      </c>
    </row>
    <row r="1233" spans="1:5" x14ac:dyDescent="0.2">
      <c r="A1233" s="151" t="s">
        <v>4301</v>
      </c>
      <c r="B1233" s="150">
        <f>IF(ISBLANK(NeoDataInfB!$B$14),"",NeoDataInfB!$B$14)</f>
        <v>0</v>
      </c>
      <c r="C1233" s="153">
        <v>0</v>
      </c>
      <c r="D1233" s="151" t="str">
        <f t="shared" si="19"/>
        <v>_Neo_InfB_Cont_MedSterkte_02##0</v>
      </c>
    </row>
    <row r="1234" spans="1:5" x14ac:dyDescent="0.2">
      <c r="A1234" s="151" t="s">
        <v>4302</v>
      </c>
      <c r="B1234" s="150">
        <f>IF(ISBLANK(NeoDataInfB!$B$15),"",NeoDataInfB!$B$15)</f>
        <v>0</v>
      </c>
      <c r="C1234" s="153">
        <v>0</v>
      </c>
      <c r="D1234" s="151" t="str">
        <f t="shared" si="19"/>
        <v>_Neo_InfB_Cont_MedSterkte_03##0</v>
      </c>
    </row>
    <row r="1235" spans="1:5" x14ac:dyDescent="0.2">
      <c r="A1235" s="151" t="s">
        <v>4303</v>
      </c>
      <c r="B1235" s="150">
        <f>IF(ISBLANK(NeoDataInfB!$B$16),"",NeoDataInfB!$B$16)</f>
        <v>0</v>
      </c>
      <c r="C1235" s="153">
        <v>0</v>
      </c>
      <c r="D1235" s="151" t="str">
        <f t="shared" si="19"/>
        <v>_Neo_InfB_Cont_MedSterkte_04##0</v>
      </c>
      <c r="E1235" s="151"/>
    </row>
    <row r="1236" spans="1:5" x14ac:dyDescent="0.2">
      <c r="A1236" s="151" t="s">
        <v>4304</v>
      </c>
      <c r="B1236" s="150">
        <f>IF(ISBLANK(NeoDataInfB!$B$17),"",NeoDataInfB!$B$17)</f>
        <v>0</v>
      </c>
      <c r="C1236" s="153">
        <v>0</v>
      </c>
      <c r="D1236" s="151" t="str">
        <f t="shared" si="19"/>
        <v>_Neo_InfB_Cont_MedSterkte_05##0</v>
      </c>
    </row>
    <row r="1237" spans="1:5" x14ac:dyDescent="0.2">
      <c r="A1237" s="151" t="s">
        <v>4305</v>
      </c>
      <c r="B1237" s="150">
        <f>IF(ISBLANK(NeoDataInfB!$B$18),"",NeoDataInfB!$B$18)</f>
        <v>0</v>
      </c>
      <c r="C1237" s="153">
        <v>0</v>
      </c>
      <c r="D1237" s="151" t="str">
        <f t="shared" si="19"/>
        <v>_Neo_InfB_Cont_MedSterkte_06##0</v>
      </c>
    </row>
    <row r="1238" spans="1:5" x14ac:dyDescent="0.2">
      <c r="A1238" s="151" t="s">
        <v>4306</v>
      </c>
      <c r="B1238" s="150">
        <f>IF(ISBLANK(NeoDataInfB!$B$19),"",NeoDataInfB!$B$19)</f>
        <v>0</v>
      </c>
      <c r="C1238" s="153">
        <v>0</v>
      </c>
      <c r="D1238" s="151" t="str">
        <f t="shared" si="19"/>
        <v>_Neo_InfB_Cont_MedSterkte_07##0</v>
      </c>
    </row>
    <row r="1239" spans="1:5" x14ac:dyDescent="0.2">
      <c r="A1239" s="151" t="s">
        <v>4307</v>
      </c>
      <c r="B1239" s="150">
        <f>IF(ISBLANK(NeoDataInfB!$B$20),"",NeoDataInfB!$B$20)</f>
        <v>0</v>
      </c>
      <c r="C1239" s="153">
        <v>0</v>
      </c>
      <c r="D1239" s="151" t="str">
        <f t="shared" si="19"/>
        <v>_Neo_InfB_Cont_MedSterkte_08##0</v>
      </c>
    </row>
    <row r="1240" spans="1:5" x14ac:dyDescent="0.2">
      <c r="A1240" s="151" t="s">
        <v>4308</v>
      </c>
      <c r="B1240" s="150">
        <f>IF(ISBLANK(NeoDataInfB!$B$21),"",NeoDataInfB!$B$21)</f>
        <v>0</v>
      </c>
      <c r="C1240" s="153">
        <v>0</v>
      </c>
      <c r="D1240" s="151" t="str">
        <f t="shared" si="19"/>
        <v>_Neo_InfB_Cont_MedSterkte_09##0</v>
      </c>
    </row>
    <row r="1241" spans="1:5" x14ac:dyDescent="0.2">
      <c r="A1241" s="151" t="s">
        <v>4309</v>
      </c>
      <c r="B1241" s="150">
        <f>IF(ISBLANK(NeoDataInfB!$B$22),"",NeoDataInfB!$B$22)</f>
        <v>0</v>
      </c>
      <c r="C1241" s="153">
        <v>0</v>
      </c>
      <c r="D1241" s="151" t="str">
        <f t="shared" si="19"/>
        <v>_Neo_InfB_Cont_MedSterkte_10##0</v>
      </c>
    </row>
    <row r="1242" spans="1:5" x14ac:dyDescent="0.2">
      <c r="A1242" s="151" t="s">
        <v>3883</v>
      </c>
      <c r="B1242" s="150" t="str">
        <f>IF(ISBLANK(NeoDataInfB!$B$23),"",NeoDataInfB!$B$23)</f>
        <v/>
      </c>
      <c r="C1242" s="44" t="s">
        <v>3475</v>
      </c>
      <c r="D1242" s="151" t="str">
        <f t="shared" si="19"/>
        <v>_Neo_InfB_Cont_MedTekst_1##</v>
      </c>
    </row>
    <row r="1243" spans="1:5" x14ac:dyDescent="0.2">
      <c r="A1243" s="151" t="s">
        <v>3884</v>
      </c>
      <c r="B1243" s="150" t="str">
        <f>IF(ISBLANK(NeoDataInfB!$B$24),"",NeoDataInfB!$B$24)</f>
        <v/>
      </c>
      <c r="C1243" s="44" t="s">
        <v>3475</v>
      </c>
      <c r="D1243" s="151" t="str">
        <f t="shared" si="19"/>
        <v>_Neo_InfB_Cont_MedTekst_2##</v>
      </c>
    </row>
    <row r="1244" spans="1:5" x14ac:dyDescent="0.2">
      <c r="A1244" s="151" t="s">
        <v>4310</v>
      </c>
      <c r="B1244" s="150">
        <f>IF(ISBLANK(NeoDataInfB!$B$25),"",NeoDataInfB!$B$25)</f>
        <v>0</v>
      </c>
      <c r="C1244" s="153">
        <v>0</v>
      </c>
      <c r="D1244" s="151" t="str">
        <f t="shared" si="19"/>
        <v>_Neo_InfB_Cont_OplHoev_01##0</v>
      </c>
    </row>
    <row r="1245" spans="1:5" x14ac:dyDescent="0.2">
      <c r="A1245" s="151" t="s">
        <v>4311</v>
      </c>
      <c r="B1245" s="150">
        <f>IF(ISBLANK(NeoDataInfB!$B$26),"",NeoDataInfB!$B$26)</f>
        <v>0</v>
      </c>
      <c r="C1245" s="153">
        <v>0</v>
      </c>
      <c r="D1245" s="151" t="str">
        <f t="shared" si="19"/>
        <v>_Neo_InfB_Cont_OplHoev_02##0</v>
      </c>
    </row>
    <row r="1246" spans="1:5" x14ac:dyDescent="0.2">
      <c r="A1246" s="151" t="s">
        <v>4312</v>
      </c>
      <c r="B1246" s="150">
        <f>IF(ISBLANK(NeoDataInfB!$B$27),"",NeoDataInfB!$B$27)</f>
        <v>0</v>
      </c>
      <c r="C1246" s="153">
        <v>0</v>
      </c>
      <c r="D1246" s="151" t="str">
        <f t="shared" si="19"/>
        <v>_Neo_InfB_Cont_OplHoev_03##0</v>
      </c>
    </row>
    <row r="1247" spans="1:5" x14ac:dyDescent="0.2">
      <c r="A1247" s="151" t="s">
        <v>4313</v>
      </c>
      <c r="B1247" s="150">
        <f>IF(ISBLANK(NeoDataInfB!$B$28),"",NeoDataInfB!$B$28)</f>
        <v>0</v>
      </c>
      <c r="C1247" s="153">
        <v>0</v>
      </c>
      <c r="D1247" s="151" t="str">
        <f t="shared" si="19"/>
        <v>_Neo_InfB_Cont_OplHoev_04##0</v>
      </c>
    </row>
    <row r="1248" spans="1:5" x14ac:dyDescent="0.2">
      <c r="A1248" s="151" t="s">
        <v>4314</v>
      </c>
      <c r="B1248" s="150">
        <f>IF(ISBLANK(NeoDataInfB!$B$29),"",NeoDataInfB!$B$29)</f>
        <v>0</v>
      </c>
      <c r="C1248" s="153">
        <v>0</v>
      </c>
      <c r="D1248" s="151" t="str">
        <f t="shared" si="19"/>
        <v>_Neo_InfB_Cont_OplHoev_05##0</v>
      </c>
    </row>
    <row r="1249" spans="1:6" x14ac:dyDescent="0.2">
      <c r="A1249" s="151" t="s">
        <v>4315</v>
      </c>
      <c r="B1249" s="150">
        <f>IF(ISBLANK(NeoDataInfB!$B$30),"",NeoDataInfB!$B$30)</f>
        <v>0</v>
      </c>
      <c r="C1249" s="153">
        <v>0</v>
      </c>
      <c r="D1249" s="151" t="str">
        <f t="shared" si="19"/>
        <v>_Neo_InfB_Cont_OplHoev_06##0</v>
      </c>
    </row>
    <row r="1250" spans="1:6" x14ac:dyDescent="0.2">
      <c r="A1250" s="151" t="s">
        <v>4316</v>
      </c>
      <c r="B1250" s="150">
        <f>IF(ISBLANK(NeoDataInfB!$B$31),"",NeoDataInfB!$B$31)</f>
        <v>0</v>
      </c>
      <c r="C1250" s="153">
        <v>0</v>
      </c>
      <c r="D1250" s="151" t="str">
        <f t="shared" si="19"/>
        <v>_Neo_InfB_Cont_OplHoev_07##0</v>
      </c>
    </row>
    <row r="1251" spans="1:6" x14ac:dyDescent="0.2">
      <c r="A1251" s="151" t="s">
        <v>4317</v>
      </c>
      <c r="B1251" s="150">
        <f>IF(ISBLANK(NeoDataInfB!$B$32),"",NeoDataInfB!$B$32)</f>
        <v>0</v>
      </c>
      <c r="C1251" s="153">
        <v>0</v>
      </c>
      <c r="D1251" s="151" t="str">
        <f t="shared" si="19"/>
        <v>_Neo_InfB_Cont_OplHoev_08##0</v>
      </c>
    </row>
    <row r="1252" spans="1:6" x14ac:dyDescent="0.2">
      <c r="A1252" s="151" t="s">
        <v>4318</v>
      </c>
      <c r="B1252" s="150">
        <f>IF(ISBLANK(NeoDataInfB!$B$33),"",NeoDataInfB!$B$33)</f>
        <v>0</v>
      </c>
      <c r="C1252" s="153">
        <v>0</v>
      </c>
      <c r="D1252" s="151" t="str">
        <f t="shared" si="19"/>
        <v>_Neo_InfB_Cont_OplHoev_09##0</v>
      </c>
    </row>
    <row r="1253" spans="1:6" x14ac:dyDescent="0.2">
      <c r="A1253" s="151" t="s">
        <v>4319</v>
      </c>
      <c r="B1253" s="150">
        <f>IF(ISBLANK(NeoDataInfB!$B$34),"",NeoDataInfB!$B$34)</f>
        <v>0</v>
      </c>
      <c r="C1253" s="153">
        <v>0</v>
      </c>
      <c r="D1253" s="151" t="str">
        <f t="shared" si="19"/>
        <v>_Neo_InfB_Cont_OplHoev_10##0</v>
      </c>
    </row>
    <row r="1254" spans="1:6" x14ac:dyDescent="0.2">
      <c r="A1254" s="151" t="s">
        <v>3885</v>
      </c>
      <c r="B1254" s="150">
        <f>IF(ISBLANK(NeoDataInfB!$B$35),"",NeoDataInfB!$B$35)</f>
        <v>1</v>
      </c>
      <c r="C1254" s="7">
        <v>1</v>
      </c>
      <c r="D1254" s="151" t="str">
        <f t="shared" si="19"/>
        <v>_Neo_InfB_Cont_Oplossing_01##1</v>
      </c>
      <c r="F1254" s="151"/>
    </row>
    <row r="1255" spans="1:6" x14ac:dyDescent="0.2">
      <c r="A1255" s="151" t="s">
        <v>3886</v>
      </c>
      <c r="B1255" s="150">
        <f>IF(ISBLANK(NeoDataInfB!$B$36),"",NeoDataInfB!$B$36)</f>
        <v>1</v>
      </c>
      <c r="C1255" s="7">
        <v>1</v>
      </c>
      <c r="D1255" s="151" t="str">
        <f t="shared" si="19"/>
        <v>_Neo_InfB_Cont_Oplossing_02##1</v>
      </c>
    </row>
    <row r="1256" spans="1:6" x14ac:dyDescent="0.2">
      <c r="A1256" s="151" t="s">
        <v>3887</v>
      </c>
      <c r="B1256" s="150">
        <f>IF(ISBLANK(NeoDataInfB!$B$37),"",NeoDataInfB!$B$37)</f>
        <v>1</v>
      </c>
      <c r="C1256" s="7">
        <v>1</v>
      </c>
      <c r="D1256" s="151" t="str">
        <f t="shared" si="19"/>
        <v>_Neo_InfB_Cont_Oplossing_03##1</v>
      </c>
    </row>
    <row r="1257" spans="1:6" x14ac:dyDescent="0.2">
      <c r="A1257" s="151" t="s">
        <v>3888</v>
      </c>
      <c r="B1257" s="150">
        <f>IF(ISBLANK(NeoDataInfB!$B$38),"",NeoDataInfB!$B$38)</f>
        <v>1</v>
      </c>
      <c r="C1257" s="7">
        <v>1</v>
      </c>
      <c r="D1257" s="151" t="str">
        <f t="shared" si="19"/>
        <v>_Neo_InfB_Cont_Oplossing_04##1</v>
      </c>
    </row>
    <row r="1258" spans="1:6" x14ac:dyDescent="0.2">
      <c r="A1258" s="151" t="s">
        <v>3889</v>
      </c>
      <c r="B1258" s="150">
        <f>IF(ISBLANK(NeoDataInfB!$B$39),"",NeoDataInfB!$B$39)</f>
        <v>1</v>
      </c>
      <c r="C1258" s="7">
        <v>1</v>
      </c>
      <c r="D1258" s="151" t="str">
        <f t="shared" si="19"/>
        <v>_Neo_InfB_Cont_Oplossing_05##1</v>
      </c>
    </row>
    <row r="1259" spans="1:6" x14ac:dyDescent="0.2">
      <c r="A1259" s="151" t="s">
        <v>3890</v>
      </c>
      <c r="B1259" s="150">
        <f>IF(ISBLANK(NeoDataInfB!$B$40),"",NeoDataInfB!$B$40)</f>
        <v>1</v>
      </c>
      <c r="C1259" s="7">
        <v>1</v>
      </c>
      <c r="D1259" s="151" t="str">
        <f t="shared" si="19"/>
        <v>_Neo_InfB_Cont_Oplossing_06##1</v>
      </c>
    </row>
    <row r="1260" spans="1:6" x14ac:dyDescent="0.2">
      <c r="A1260" s="151" t="s">
        <v>3891</v>
      </c>
      <c r="B1260" s="150">
        <f>IF(ISBLANK(NeoDataInfB!$B$41),"",NeoDataInfB!$B$41)</f>
        <v>1</v>
      </c>
      <c r="C1260" s="7">
        <v>1</v>
      </c>
      <c r="D1260" s="151" t="str">
        <f t="shared" si="19"/>
        <v>_Neo_InfB_Cont_Oplossing_07##1</v>
      </c>
    </row>
    <row r="1261" spans="1:6" x14ac:dyDescent="0.2">
      <c r="A1261" s="151" t="s">
        <v>3892</v>
      </c>
      <c r="B1261" s="150">
        <f>IF(ISBLANK(NeoDataInfB!$B$42),"",NeoDataInfB!$B$42)</f>
        <v>1</v>
      </c>
      <c r="C1261" s="7">
        <v>1</v>
      </c>
      <c r="D1261" s="151" t="str">
        <f t="shared" si="19"/>
        <v>_Neo_InfB_Cont_Oplossing_08##1</v>
      </c>
    </row>
    <row r="1262" spans="1:6" x14ac:dyDescent="0.2">
      <c r="A1262" s="151" t="s">
        <v>3893</v>
      </c>
      <c r="B1262" s="150">
        <f>IF(ISBLANK(NeoDataInfB!$B$43),"",NeoDataInfB!$B$43)</f>
        <v>1</v>
      </c>
      <c r="C1262" s="7">
        <v>1</v>
      </c>
      <c r="D1262" s="151" t="str">
        <f t="shared" si="19"/>
        <v>_Neo_InfB_Cont_Oplossing_09##1</v>
      </c>
    </row>
    <row r="1263" spans="1:6" x14ac:dyDescent="0.2">
      <c r="A1263" s="151" t="s">
        <v>3894</v>
      </c>
      <c r="B1263" s="150">
        <f>IF(ISBLANK(NeoDataInfB!$B$44),"",NeoDataInfB!$B$44)</f>
        <v>1</v>
      </c>
      <c r="C1263" s="7">
        <v>1</v>
      </c>
      <c r="D1263" s="151" t="str">
        <f t="shared" si="19"/>
        <v>_Neo_InfB_Cont_Oplossing_10##1</v>
      </c>
    </row>
    <row r="1264" spans="1:6" x14ac:dyDescent="0.2">
      <c r="A1264" s="151" t="s">
        <v>3895</v>
      </c>
      <c r="B1264" s="150">
        <f>IF(ISBLANK(NeoDataInfB!$B$45),"",NeoDataInfB!$B$45)</f>
        <v>1</v>
      </c>
      <c r="C1264" s="7">
        <v>1</v>
      </c>
      <c r="D1264" s="151" t="str">
        <f t="shared" si="19"/>
        <v>_Neo_InfB_Cont_Oplossing_11##1</v>
      </c>
    </row>
    <row r="1265" spans="1:4" x14ac:dyDescent="0.2">
      <c r="A1265" s="151" t="s">
        <v>3896</v>
      </c>
      <c r="B1265" s="150">
        <f>IF(ISBLANK(NeoDataInfB!$B$46),"",NeoDataInfB!$B$46)</f>
        <v>1</v>
      </c>
      <c r="C1265" s="7">
        <v>1</v>
      </c>
      <c r="D1265" s="151" t="str">
        <f t="shared" si="19"/>
        <v>_Neo_InfB_Cont_Oplossing_12##1</v>
      </c>
    </row>
    <row r="1266" spans="1:4" x14ac:dyDescent="0.2">
      <c r="A1266" s="151" t="s">
        <v>4320</v>
      </c>
      <c r="B1266" s="150">
        <f>IF(ISBLANK(NeoDataInfB!$B$47),"",NeoDataInfB!$B$47)</f>
        <v>1</v>
      </c>
      <c r="C1266" s="7">
        <v>1</v>
      </c>
      <c r="D1266" s="151" t="str">
        <f t="shared" si="19"/>
        <v>_Neo_InfB_Cont_Oplossing_13##1</v>
      </c>
    </row>
    <row r="1267" spans="1:4" x14ac:dyDescent="0.2">
      <c r="A1267" s="151" t="s">
        <v>3897</v>
      </c>
      <c r="B1267" s="150">
        <f>IF(ISBLANK(NeoDataInfB!$B$48),"",NeoDataInfB!$B$48)</f>
        <v>0</v>
      </c>
      <c r="C1267" s="153">
        <v>0</v>
      </c>
      <c r="D1267" s="151" t="str">
        <f t="shared" si="19"/>
        <v>_Neo_InfB_Cont_Stand_01##0</v>
      </c>
    </row>
    <row r="1268" spans="1:4" x14ac:dyDescent="0.2">
      <c r="A1268" s="151" t="s">
        <v>3898</v>
      </c>
      <c r="B1268" s="150">
        <f>IF(ISBLANK(NeoDataInfB!$B$49),"",NeoDataInfB!$B$49)</f>
        <v>0</v>
      </c>
      <c r="C1268" s="153">
        <v>0</v>
      </c>
      <c r="D1268" s="151" t="str">
        <f t="shared" si="19"/>
        <v>_Neo_InfB_Cont_Stand_02##0</v>
      </c>
    </row>
    <row r="1269" spans="1:4" x14ac:dyDescent="0.2">
      <c r="A1269" s="151" t="s">
        <v>3899</v>
      </c>
      <c r="B1269" s="150">
        <f>IF(ISBLANK(NeoDataInfB!$B$50),"",NeoDataInfB!$B$50)</f>
        <v>0</v>
      </c>
      <c r="C1269" s="153">
        <v>0</v>
      </c>
      <c r="D1269" s="151" t="str">
        <f t="shared" si="19"/>
        <v>_Neo_InfB_Cont_Stand_03##0</v>
      </c>
    </row>
    <row r="1270" spans="1:4" x14ac:dyDescent="0.2">
      <c r="A1270" s="151" t="s">
        <v>3900</v>
      </c>
      <c r="B1270" s="150">
        <f>IF(ISBLANK(NeoDataInfB!$B$51),"",NeoDataInfB!$B$51)</f>
        <v>0</v>
      </c>
      <c r="C1270" s="153">
        <v>0</v>
      </c>
      <c r="D1270" s="151" t="str">
        <f t="shared" si="19"/>
        <v>_Neo_InfB_Cont_Stand_04##0</v>
      </c>
    </row>
    <row r="1271" spans="1:4" x14ac:dyDescent="0.2">
      <c r="A1271" s="151" t="s">
        <v>3901</v>
      </c>
      <c r="B1271" s="150">
        <f>IF(ISBLANK(NeoDataInfB!$B$52),"",NeoDataInfB!$B$52)</f>
        <v>0</v>
      </c>
      <c r="C1271" s="153">
        <v>0</v>
      </c>
      <c r="D1271" s="151" t="str">
        <f t="shared" si="19"/>
        <v>_Neo_InfB_Cont_Stand_05##0</v>
      </c>
    </row>
    <row r="1272" spans="1:4" x14ac:dyDescent="0.2">
      <c r="A1272" s="151" t="s">
        <v>3902</v>
      </c>
      <c r="B1272" s="150">
        <f>IF(ISBLANK(NeoDataInfB!$B$53),"",NeoDataInfB!$B$53)</f>
        <v>0</v>
      </c>
      <c r="C1272" s="153">
        <v>0</v>
      </c>
      <c r="D1272" s="151" t="str">
        <f t="shared" si="19"/>
        <v>_Neo_InfB_Cont_Stand_06##0</v>
      </c>
    </row>
    <row r="1273" spans="1:4" x14ac:dyDescent="0.2">
      <c r="A1273" s="151" t="s">
        <v>3903</v>
      </c>
      <c r="B1273" s="150">
        <f>IF(ISBLANK(NeoDataInfB!$B$54),"",NeoDataInfB!$B$54)</f>
        <v>0</v>
      </c>
      <c r="C1273" s="153">
        <v>0</v>
      </c>
      <c r="D1273" s="151" t="str">
        <f t="shared" si="19"/>
        <v>_Neo_InfB_Cont_Stand_07##0</v>
      </c>
    </row>
    <row r="1274" spans="1:4" x14ac:dyDescent="0.2">
      <c r="A1274" s="151" t="s">
        <v>3904</v>
      </c>
      <c r="B1274" s="150">
        <f>IF(ISBLANK(NeoDataInfB!$B$55),"",NeoDataInfB!$B$55)</f>
        <v>0</v>
      </c>
      <c r="C1274" s="153">
        <v>0</v>
      </c>
      <c r="D1274" s="151" t="str">
        <f t="shared" si="19"/>
        <v>_Neo_InfB_Cont_Stand_08##0</v>
      </c>
    </row>
    <row r="1275" spans="1:4" x14ac:dyDescent="0.2">
      <c r="A1275" s="151" t="s">
        <v>3905</v>
      </c>
      <c r="B1275" s="150">
        <f>IF(ISBLANK(NeoDataInfB!$B$56),"",NeoDataInfB!$B$56)</f>
        <v>0</v>
      </c>
      <c r="C1275" s="153">
        <v>0</v>
      </c>
      <c r="D1275" s="151" t="str">
        <f t="shared" si="19"/>
        <v>_Neo_InfB_Cont_Stand_09##0</v>
      </c>
    </row>
    <row r="1276" spans="1:4" x14ac:dyDescent="0.2">
      <c r="A1276" s="151" t="s">
        <v>3906</v>
      </c>
      <c r="B1276" s="150">
        <f>IF(ISBLANK(NeoDataInfB!$B$57),"",NeoDataInfB!$B$57)</f>
        <v>0</v>
      </c>
      <c r="C1276" s="153">
        <v>0</v>
      </c>
      <c r="D1276" s="151" t="str">
        <f t="shared" si="19"/>
        <v>_Neo_InfB_Cont_Stand_10##0</v>
      </c>
    </row>
    <row r="1277" spans="1:4" x14ac:dyDescent="0.2">
      <c r="A1277" s="151" t="s">
        <v>3907</v>
      </c>
      <c r="B1277" s="150">
        <f>IF(ISBLANK(NeoDataInfB!$B$58),"",NeoDataInfB!$B$58)</f>
        <v>0</v>
      </c>
      <c r="C1277" s="153">
        <v>0</v>
      </c>
      <c r="D1277" s="151" t="str">
        <f t="shared" si="19"/>
        <v>_Neo_InfB_Cont_Stand_11##0</v>
      </c>
    </row>
    <row r="1278" spans="1:4" x14ac:dyDescent="0.2">
      <c r="A1278" s="151" t="s">
        <v>3908</v>
      </c>
      <c r="B1278" s="150">
        <f>IF(ISBLANK(NeoDataInfB!$B$59),"",NeoDataInfB!$B$59)</f>
        <v>0</v>
      </c>
      <c r="C1278" s="153">
        <v>0</v>
      </c>
      <c r="D1278" s="151" t="str">
        <f t="shared" si="19"/>
        <v>_Neo_InfB_Cont_Stand_12##0</v>
      </c>
    </row>
    <row r="1279" spans="1:4" x14ac:dyDescent="0.2">
      <c r="A1279" s="151" t="s">
        <v>4321</v>
      </c>
      <c r="B1279" s="150">
        <f>IF(ISBLANK(NeoDataInfB!$B$60),"",NeoDataInfB!$B$60)</f>
        <v>0</v>
      </c>
      <c r="C1279" s="153">
        <v>0</v>
      </c>
      <c r="D1279" s="151" t="str">
        <f t="shared" si="19"/>
        <v>_Neo_InfB_Cont_Stand_13##0</v>
      </c>
    </row>
    <row r="1280" spans="1:4" x14ac:dyDescent="0.2">
      <c r="A1280" s="151" t="s">
        <v>3909</v>
      </c>
      <c r="B1280" s="150" t="b">
        <f>IF(ISBLANK(NeoDataInfB!$B$61),"",NeoDataInfB!$B$61)</f>
        <v>0</v>
      </c>
      <c r="C1280" s="7" t="b">
        <v>0</v>
      </c>
      <c r="D1280" s="151" t="str">
        <f t="shared" si="19"/>
        <v>_Neo_InfB_Cont_VochtExtra_01##ONWAAR</v>
      </c>
    </row>
    <row r="1281" spans="1:5" x14ac:dyDescent="0.2">
      <c r="A1281" s="151" t="s">
        <v>3910</v>
      </c>
      <c r="B1281" s="150" t="b">
        <f>IF(ISBLANK(NeoDataInfB!$B$62),"",NeoDataInfB!$B$62)</f>
        <v>0</v>
      </c>
      <c r="C1281" s="7" t="b">
        <v>0</v>
      </c>
      <c r="D1281" s="151" t="str">
        <f t="shared" si="19"/>
        <v>_Neo_InfB_Cont_VochtExtra_02##ONWAAR</v>
      </c>
    </row>
    <row r="1282" spans="1:5" x14ac:dyDescent="0.2">
      <c r="A1282" s="151" t="s">
        <v>3911</v>
      </c>
      <c r="B1282" s="150" t="b">
        <f>IF(ISBLANK(NeoDataInfB!$B$63),"",NeoDataInfB!$B$63)</f>
        <v>0</v>
      </c>
      <c r="C1282" s="7" t="b">
        <v>0</v>
      </c>
      <c r="D1282" s="151" t="str">
        <f t="shared" si="19"/>
        <v>_Neo_InfB_Cont_VochtExtra_03##ONWAAR</v>
      </c>
    </row>
    <row r="1283" spans="1:5" x14ac:dyDescent="0.2">
      <c r="A1283" s="151" t="s">
        <v>3912</v>
      </c>
      <c r="B1283" s="150" t="b">
        <f>IF(ISBLANK(NeoDataInfB!$B$64),"",NeoDataInfB!$B$64)</f>
        <v>0</v>
      </c>
      <c r="C1283" s="7" t="b">
        <v>0</v>
      </c>
      <c r="D1283" s="151" t="str">
        <f t="shared" ref="D1283:D1346" si="20">A1283&amp;"##"&amp;B1283</f>
        <v>_Neo_InfB_Cont_VochtExtra_04##ONWAAR</v>
      </c>
    </row>
    <row r="1284" spans="1:5" x14ac:dyDescent="0.2">
      <c r="A1284" s="151" t="s">
        <v>3913</v>
      </c>
      <c r="B1284" s="150" t="b">
        <f>IF(ISBLANK(NeoDataInfB!$B$65),"",NeoDataInfB!$B$65)</f>
        <v>0</v>
      </c>
      <c r="C1284" s="7" t="b">
        <v>0</v>
      </c>
      <c r="D1284" s="151" t="str">
        <f t="shared" si="20"/>
        <v>_Neo_InfB_Cont_VochtExtra_05##ONWAAR</v>
      </c>
      <c r="E1284" s="151"/>
    </row>
    <row r="1285" spans="1:5" x14ac:dyDescent="0.2">
      <c r="A1285" s="151" t="s">
        <v>3914</v>
      </c>
      <c r="B1285" s="150" t="b">
        <f>IF(ISBLANK(NeoDataInfB!$B$66),"",NeoDataInfB!$B$66)</f>
        <v>0</v>
      </c>
      <c r="C1285" s="7" t="b">
        <v>0</v>
      </c>
      <c r="D1285" s="151" t="str">
        <f t="shared" si="20"/>
        <v>_Neo_InfB_Cont_VochtExtra_06##ONWAAR</v>
      </c>
    </row>
    <row r="1286" spans="1:5" x14ac:dyDescent="0.2">
      <c r="A1286" s="151" t="s">
        <v>3915</v>
      </c>
      <c r="B1286" s="150" t="b">
        <f>IF(ISBLANK(NeoDataInfB!$B$67),"",NeoDataInfB!$B$67)</f>
        <v>0</v>
      </c>
      <c r="C1286" s="7" t="b">
        <v>0</v>
      </c>
      <c r="D1286" s="151" t="str">
        <f t="shared" si="20"/>
        <v>_Neo_InfB_Cont_VochtExtra_07##ONWAAR</v>
      </c>
    </row>
    <row r="1287" spans="1:5" x14ac:dyDescent="0.2">
      <c r="A1287" s="151" t="s">
        <v>3916</v>
      </c>
      <c r="B1287" s="150" t="b">
        <f>IF(ISBLANK(NeoDataInfB!$B$68),"",NeoDataInfB!$B$68)</f>
        <v>0</v>
      </c>
      <c r="C1287" s="7" t="b">
        <v>0</v>
      </c>
      <c r="D1287" s="151" t="str">
        <f t="shared" si="20"/>
        <v>_Neo_InfB_Cont_VochtExtra_08##ONWAAR</v>
      </c>
    </row>
    <row r="1288" spans="1:5" x14ac:dyDescent="0.2">
      <c r="A1288" s="151" t="s">
        <v>3917</v>
      </c>
      <c r="B1288" s="150" t="b">
        <f>IF(ISBLANK(NeoDataInfB!$B$69),"",NeoDataInfB!$B$69)</f>
        <v>0</v>
      </c>
      <c r="C1288" s="7" t="b">
        <v>0</v>
      </c>
      <c r="D1288" s="151" t="str">
        <f t="shared" si="20"/>
        <v>_Neo_InfB_Cont_VochtExtra_09##ONWAAR</v>
      </c>
    </row>
    <row r="1289" spans="1:5" x14ac:dyDescent="0.2">
      <c r="A1289" s="151" t="s">
        <v>3918</v>
      </c>
      <c r="B1289" s="150" t="b">
        <f>IF(ISBLANK(NeoDataInfB!$B$70),"",NeoDataInfB!$B$70)</f>
        <v>0</v>
      </c>
      <c r="C1289" s="7" t="b">
        <v>0</v>
      </c>
      <c r="D1289" s="151" t="str">
        <f t="shared" si="20"/>
        <v>_Neo_InfB_Cont_VochtExtra_10##ONWAAR</v>
      </c>
    </row>
    <row r="1290" spans="1:5" x14ac:dyDescent="0.2">
      <c r="A1290" s="151" t="s">
        <v>3919</v>
      </c>
      <c r="B1290" s="150" t="b">
        <f>IF(ISBLANK(NeoDataInfB!$B$71),"",NeoDataInfB!$B$71)</f>
        <v>0</v>
      </c>
      <c r="C1290" s="151" t="b">
        <v>0</v>
      </c>
      <c r="D1290" s="151" t="str">
        <f t="shared" si="20"/>
        <v>_Neo_InfB_Cont_VochtExtra_11##ONWAAR</v>
      </c>
    </row>
    <row r="1291" spans="1:5" x14ac:dyDescent="0.2">
      <c r="A1291" s="151" t="s">
        <v>3920</v>
      </c>
      <c r="B1291" s="716" t="b">
        <f>IF(ISBLANK(NeoDataInfB!$B$72),"",NeoDataInfB!$B$72)</f>
        <v>0</v>
      </c>
      <c r="C1291" s="151" t="b">
        <v>0</v>
      </c>
      <c r="D1291" s="151" t="str">
        <f t="shared" si="20"/>
        <v>_Neo_InfB_Cont_VochtExtra_12##ONWAAR</v>
      </c>
    </row>
    <row r="1292" spans="1:5" x14ac:dyDescent="0.2">
      <c r="A1292" s="151" t="s">
        <v>3921</v>
      </c>
      <c r="B1292" s="716" t="b">
        <f>IF(ISBLANK(NeoDataInfB!$B$73),"",NeoDataInfB!$B$73)</f>
        <v>0</v>
      </c>
      <c r="C1292" s="151" t="b">
        <v>0</v>
      </c>
      <c r="D1292" s="151" t="str">
        <f t="shared" si="20"/>
        <v>_Neo_InfB_Cont_VochtExtra_13##ONWAAR</v>
      </c>
    </row>
    <row r="1293" spans="1:5" x14ac:dyDescent="0.2">
      <c r="A1293" s="151" t="s">
        <v>3922</v>
      </c>
      <c r="B1293" s="716" t="b">
        <f>IF(ISBLANK(NeoDataInfB!$B$74),"",NeoDataInfB!$B$74)</f>
        <v>0</v>
      </c>
      <c r="C1293" s="151" t="b">
        <v>0</v>
      </c>
      <c r="D1293" s="151" t="str">
        <f t="shared" si="20"/>
        <v>_Neo_InfB_Cont_VochtExtra_14##ONWAAR</v>
      </c>
    </row>
    <row r="1294" spans="1:5" x14ac:dyDescent="0.2">
      <c r="A1294" s="152" t="s">
        <v>4464</v>
      </c>
      <c r="B1294" s="716">
        <f>IF(ISBLANK(NeoDataInfB!$B$75),"",NeoDataInfB!$B$75)</f>
        <v>2</v>
      </c>
      <c r="C1294" s="151">
        <v>2</v>
      </c>
      <c r="D1294" s="151" t="str">
        <f t="shared" si="20"/>
        <v>_Neo_InfB_Ent_Extra##2</v>
      </c>
    </row>
    <row r="1295" spans="1:5" x14ac:dyDescent="0.2">
      <c r="A1295" s="151" t="s">
        <v>3923</v>
      </c>
      <c r="B1295" s="716">
        <f>IF(ISBLANK(NeoDataInfB!$B$76),"",NeoDataInfB!$B$76)</f>
        <v>0</v>
      </c>
      <c r="C1295" s="7">
        <v>0</v>
      </c>
      <c r="D1295" s="151" t="str">
        <f t="shared" si="20"/>
        <v>_Neo_InfB_Ent_Frequentie_1##0</v>
      </c>
    </row>
    <row r="1296" spans="1:5" x14ac:dyDescent="0.2">
      <c r="A1296" s="151" t="s">
        <v>3924</v>
      </c>
      <c r="B1296" s="716">
        <f>IF(ISBLANK(NeoDataInfB!$B$77),"",NeoDataInfB!$B$77)</f>
        <v>0</v>
      </c>
      <c r="C1296" s="7">
        <v>0</v>
      </c>
      <c r="D1296" s="151" t="str">
        <f t="shared" si="20"/>
        <v>_Neo_InfB_Ent_Frequentie_2##0</v>
      </c>
    </row>
    <row r="1297" spans="1:4" x14ac:dyDescent="0.2">
      <c r="A1297" s="151" t="s">
        <v>3925</v>
      </c>
      <c r="B1297" s="716">
        <f>IF(ISBLANK(NeoDataInfB!$B$78),"",NeoDataInfB!$B$78)</f>
        <v>0</v>
      </c>
      <c r="C1297" s="153">
        <v>0</v>
      </c>
      <c r="D1297" s="151" t="str">
        <f t="shared" si="20"/>
        <v>_Neo_InfB_Ent_Hoeveelheid_1##0</v>
      </c>
    </row>
    <row r="1298" spans="1:4" x14ac:dyDescent="0.2">
      <c r="A1298" s="151" t="s">
        <v>3926</v>
      </c>
      <c r="B1298" s="716">
        <f>IF(ISBLANK(NeoDataInfB!$B$79),"",NeoDataInfB!$B$79)</f>
        <v>0</v>
      </c>
      <c r="C1298" s="153">
        <v>0</v>
      </c>
      <c r="D1298" s="151" t="str">
        <f t="shared" si="20"/>
        <v>_Neo_InfB_Ent_Hoeveelheid_2##0</v>
      </c>
    </row>
    <row r="1299" spans="1:4" x14ac:dyDescent="0.2">
      <c r="A1299" s="151" t="s">
        <v>3927</v>
      </c>
      <c r="B1299" s="716">
        <f>IF(ISBLANK(NeoDataInfB!$B$80),"",NeoDataInfB!$B$80)</f>
        <v>1</v>
      </c>
      <c r="C1299" s="7">
        <v>1</v>
      </c>
      <c r="D1299" s="151" t="str">
        <f t="shared" si="20"/>
        <v>_Neo_InfB_Ent_PercentageKeuze_0##1</v>
      </c>
    </row>
    <row r="1300" spans="1:4" x14ac:dyDescent="0.2">
      <c r="A1300" s="151" t="s">
        <v>3928</v>
      </c>
      <c r="B1300" s="716">
        <f>IF(ISBLANK(NeoDataInfB!$B$81),"",NeoDataInfB!$B$81)</f>
        <v>1</v>
      </c>
      <c r="C1300" s="7">
        <v>1</v>
      </c>
      <c r="D1300" s="151" t="str">
        <f t="shared" si="20"/>
        <v>_Neo_InfB_Ent_PercentageKeuze_1##1</v>
      </c>
    </row>
    <row r="1301" spans="1:4" x14ac:dyDescent="0.2">
      <c r="A1301" s="151" t="s">
        <v>3929</v>
      </c>
      <c r="B1301" s="716">
        <f>IF(ISBLANK(NeoDataInfB!$B$82),"",NeoDataInfB!$B$82)</f>
        <v>1</v>
      </c>
      <c r="C1301" s="7">
        <v>1</v>
      </c>
      <c r="D1301" s="151" t="str">
        <f t="shared" si="20"/>
        <v>_Neo_InfB_Ent_PercentageKeuze_2##1</v>
      </c>
    </row>
    <row r="1302" spans="1:4" x14ac:dyDescent="0.2">
      <c r="A1302" s="151" t="s">
        <v>3930</v>
      </c>
      <c r="B1302" s="716">
        <f>IF(ISBLANK(NeoDataInfB!$B$83),"",NeoDataInfB!$B$83)</f>
        <v>1</v>
      </c>
      <c r="C1302" s="7">
        <v>1</v>
      </c>
      <c r="D1302" s="151" t="str">
        <f t="shared" si="20"/>
        <v>_Neo_InfB_Ent_PercentageKeuze_3##1</v>
      </c>
    </row>
    <row r="1303" spans="1:4" x14ac:dyDescent="0.2">
      <c r="A1303" s="151" t="s">
        <v>3931</v>
      </c>
      <c r="B1303" s="716">
        <f>IF(ISBLANK(NeoDataInfB!$B$84),"",NeoDataInfB!$B$84)</f>
        <v>1</v>
      </c>
      <c r="C1303" s="7">
        <v>1</v>
      </c>
      <c r="D1303" s="151" t="str">
        <f t="shared" si="20"/>
        <v>_Neo_InfB_Ent_PercentageKeuze_4##1</v>
      </c>
    </row>
    <row r="1304" spans="1:4" x14ac:dyDescent="0.2">
      <c r="A1304" s="151" t="s">
        <v>3932</v>
      </c>
      <c r="B1304" s="716">
        <f>IF(ISBLANK(NeoDataInfB!$B$85),"",NeoDataInfB!$B$85)</f>
        <v>1</v>
      </c>
      <c r="C1304" s="7">
        <v>1</v>
      </c>
      <c r="D1304" s="151" t="str">
        <f t="shared" si="20"/>
        <v>_Neo_InfB_Ent_PercentageKeuze_5##1</v>
      </c>
    </row>
    <row r="1305" spans="1:4" x14ac:dyDescent="0.2">
      <c r="A1305" s="151" t="s">
        <v>3933</v>
      </c>
      <c r="B1305">
        <f>IF(ISBLANK(NeoDataInfB!$B$86),"",NeoDataInfB!$B$86)</f>
        <v>1</v>
      </c>
      <c r="C1305" s="7">
        <v>1</v>
      </c>
      <c r="D1305" s="151" t="str">
        <f t="shared" si="20"/>
        <v>_Neo_InfB_Ent_PercentageKeuze_6##1</v>
      </c>
    </row>
    <row r="1306" spans="1:4" x14ac:dyDescent="0.2">
      <c r="A1306" s="151" t="s">
        <v>3934</v>
      </c>
      <c r="B1306">
        <f>IF(ISBLANK(NeoDataInfB!$B$87),"",NeoDataInfB!$B$87)</f>
        <v>1</v>
      </c>
      <c r="C1306" s="7">
        <v>1</v>
      </c>
      <c r="D1306" s="151" t="str">
        <f t="shared" si="20"/>
        <v>_Neo_InfB_Ent_PercentageKeuze_7##1</v>
      </c>
    </row>
    <row r="1307" spans="1:4" x14ac:dyDescent="0.2">
      <c r="A1307" s="151" t="s">
        <v>3935</v>
      </c>
      <c r="B1307">
        <f>IF(ISBLANK(NeoDataInfB!$B$88),"",NeoDataInfB!$B$88)</f>
        <v>1</v>
      </c>
      <c r="C1307" s="7">
        <v>1</v>
      </c>
      <c r="D1307" s="151" t="str">
        <f t="shared" si="20"/>
        <v>_Neo_InfB_Ent_PercentageKeuze_8##1</v>
      </c>
    </row>
    <row r="1308" spans="1:4" x14ac:dyDescent="0.2">
      <c r="A1308" s="151" t="s">
        <v>3936</v>
      </c>
      <c r="B1308">
        <f>IF(ISBLANK(NeoDataInfB!$B$89),"",NeoDataInfB!$B$89)</f>
        <v>1</v>
      </c>
      <c r="C1308" s="7">
        <v>1</v>
      </c>
      <c r="D1308" s="151" t="str">
        <f t="shared" si="20"/>
        <v>_Neo_InfB_Ent_Toevoeging_1##1</v>
      </c>
    </row>
    <row r="1309" spans="1:4" x14ac:dyDescent="0.2">
      <c r="A1309" s="151" t="s">
        <v>3937</v>
      </c>
      <c r="B1309">
        <f>IF(ISBLANK(NeoDataInfB!$B$90),"",NeoDataInfB!$B$90)</f>
        <v>1</v>
      </c>
      <c r="C1309" s="7">
        <v>1</v>
      </c>
      <c r="D1309" s="151" t="str">
        <f t="shared" si="20"/>
        <v>_Neo_InfB_Ent_Toevoeging_2##1</v>
      </c>
    </row>
    <row r="1310" spans="1:4" x14ac:dyDescent="0.2">
      <c r="A1310" s="151" t="s">
        <v>3938</v>
      </c>
      <c r="B1310">
        <f>IF(ISBLANK(NeoDataInfB!$B$91),"",NeoDataInfB!$B$91)</f>
        <v>1</v>
      </c>
      <c r="C1310" s="7">
        <v>1</v>
      </c>
      <c r="D1310" s="151" t="str">
        <f t="shared" si="20"/>
        <v>_Neo_InfB_Ent_Toevoeging_3##1</v>
      </c>
    </row>
    <row r="1311" spans="1:4" x14ac:dyDescent="0.2">
      <c r="A1311" s="151" t="s">
        <v>3939</v>
      </c>
      <c r="B1311">
        <f>IF(ISBLANK(NeoDataInfB!$B$92),"",NeoDataInfB!$B$92)</f>
        <v>1</v>
      </c>
      <c r="C1311" s="7">
        <v>1</v>
      </c>
      <c r="D1311" s="151" t="str">
        <f t="shared" si="20"/>
        <v>_Neo_InfB_Ent_Toevoeging_4##1</v>
      </c>
    </row>
    <row r="1312" spans="1:4" x14ac:dyDescent="0.2">
      <c r="A1312" s="151" t="s">
        <v>3940</v>
      </c>
      <c r="B1312">
        <f>IF(ISBLANK(NeoDataInfB!$B$93),"",NeoDataInfB!$B$93)</f>
        <v>1</v>
      </c>
      <c r="C1312" s="7">
        <v>1</v>
      </c>
      <c r="D1312" s="151" t="str">
        <f t="shared" si="20"/>
        <v>_Neo_InfB_Ent_Toevoeging_5##1</v>
      </c>
    </row>
    <row r="1313" spans="1:4" x14ac:dyDescent="0.2">
      <c r="A1313" s="151" t="s">
        <v>3941</v>
      </c>
      <c r="B1313">
        <f>IF(ISBLANK(NeoDataInfB!$B$94),"",NeoDataInfB!$B$94)</f>
        <v>1</v>
      </c>
      <c r="C1313" s="7">
        <v>1</v>
      </c>
      <c r="D1313" s="151" t="str">
        <f t="shared" si="20"/>
        <v>_Neo_InfB_Ent_Toevoeging_6##1</v>
      </c>
    </row>
    <row r="1314" spans="1:4" x14ac:dyDescent="0.2">
      <c r="A1314" s="151" t="s">
        <v>3942</v>
      </c>
      <c r="B1314">
        <f>IF(ISBLANK(NeoDataInfB!$B$95),"",NeoDataInfB!$B$95)</f>
        <v>1</v>
      </c>
      <c r="C1314" s="7">
        <v>1</v>
      </c>
      <c r="D1314" s="151" t="str">
        <f t="shared" si="20"/>
        <v>_Neo_InfB_Ent_Toevoeging_7##1</v>
      </c>
    </row>
    <row r="1315" spans="1:4" x14ac:dyDescent="0.2">
      <c r="A1315" s="151" t="s">
        <v>3943</v>
      </c>
      <c r="B1315">
        <f>IF(ISBLANK(NeoDataInfB!$B$96),"",NeoDataInfB!$B$96)</f>
        <v>1</v>
      </c>
      <c r="C1315" s="7">
        <v>1</v>
      </c>
      <c r="D1315" s="151" t="str">
        <f t="shared" si="20"/>
        <v>_Neo_InfB_Ent_Toevoeging_8##1</v>
      </c>
    </row>
    <row r="1316" spans="1:4" x14ac:dyDescent="0.2">
      <c r="A1316" s="151" t="s">
        <v>3944</v>
      </c>
      <c r="B1316" s="151">
        <f>IF(ISBLANK(NeoDataInfB!$B$97),"",NeoDataInfB!$B$97)</f>
        <v>1</v>
      </c>
      <c r="C1316" s="151">
        <v>1</v>
      </c>
      <c r="D1316" s="151" t="str">
        <f t="shared" si="20"/>
        <v>_Neo_InfB_Ent_Voeding##1</v>
      </c>
    </row>
    <row r="1317" spans="1:4" x14ac:dyDescent="0.2">
      <c r="A1317" s="151" t="s">
        <v>3945</v>
      </c>
      <c r="B1317">
        <f>IF(ISBLANK(NeoDataInfB!$B$98),"",NeoDataInfB!$B$98)</f>
        <v>5000</v>
      </c>
      <c r="C1317" s="151">
        <v>5000</v>
      </c>
      <c r="D1317" s="151" t="str">
        <f t="shared" si="20"/>
        <v>_Neo_InfB_TPN_CaCl2##5000</v>
      </c>
    </row>
    <row r="1318" spans="1:4" x14ac:dyDescent="0.2">
      <c r="A1318" s="151" t="s">
        <v>3946</v>
      </c>
      <c r="B1318">
        <f>IF(ISBLANK(NeoDataInfB!$B$99),"",NeoDataInfB!$B$99)</f>
        <v>1</v>
      </c>
      <c r="C1318" s="151">
        <v>1</v>
      </c>
      <c r="D1318" s="151" t="str">
        <f t="shared" si="20"/>
        <v>_Neo_InfB_TPN_DagKeuze##1</v>
      </c>
    </row>
    <row r="1319" spans="1:4" x14ac:dyDescent="0.2">
      <c r="A1319" s="151" t="s">
        <v>3947</v>
      </c>
      <c r="B1319" s="151">
        <f>IF(ISBLANK(NeoDataInfB!$B$100),"",NeoDataInfB!$B$100)</f>
        <v>2</v>
      </c>
      <c r="C1319" s="151">
        <v>2</v>
      </c>
      <c r="D1319" s="151" t="str">
        <f t="shared" si="20"/>
        <v>_Neo_InfB_TPN_Fototherapie##2</v>
      </c>
    </row>
    <row r="1320" spans="1:4" x14ac:dyDescent="0.2">
      <c r="A1320" s="151" t="s">
        <v>3948</v>
      </c>
      <c r="B1320" s="151">
        <f>IF(ISBLANK(NeoDataInfB!$B$101),"",NeoDataInfB!$B$101)</f>
        <v>2</v>
      </c>
      <c r="C1320" s="151">
        <v>2</v>
      </c>
      <c r="D1320" s="151" t="str">
        <f t="shared" si="20"/>
        <v>_Neo_InfB_TPN_GlucSterkte##2</v>
      </c>
    </row>
    <row r="1321" spans="1:4" x14ac:dyDescent="0.2">
      <c r="A1321" s="151" t="s">
        <v>3949</v>
      </c>
      <c r="B1321">
        <f>IF(ISBLANK(NeoDataInfB!$B$102),"",NeoDataInfB!$B$102)</f>
        <v>0</v>
      </c>
      <c r="C1321" s="151">
        <v>0</v>
      </c>
      <c r="D1321" s="151" t="str">
        <f t="shared" si="20"/>
        <v>_Neo_InfB_TPN_IntakePerKg##0</v>
      </c>
    </row>
    <row r="1322" spans="1:4" x14ac:dyDescent="0.2">
      <c r="A1322" s="151" t="s">
        <v>3950</v>
      </c>
      <c r="B1322">
        <f>IF(ISBLANK(NeoDataInfB!$B$103),"",NeoDataInfB!$B$103)</f>
        <v>5000</v>
      </c>
      <c r="C1322" s="151">
        <v>5000</v>
      </c>
      <c r="D1322" s="151" t="str">
        <f t="shared" si="20"/>
        <v>_Neo_InfB_TPN_IntraLipid##5000</v>
      </c>
    </row>
    <row r="1323" spans="1:4" x14ac:dyDescent="0.2">
      <c r="A1323" s="151" t="s">
        <v>3951</v>
      </c>
      <c r="B1323">
        <f>IF(ISBLANK(NeoDataInfB!$B$104),"",NeoDataInfB!$B$104)</f>
        <v>1</v>
      </c>
      <c r="C1323" s="151">
        <v>1</v>
      </c>
      <c r="D1323" s="151" t="str">
        <f t="shared" si="20"/>
        <v>_Neo_InfB_TPN_IntralipidSmof##1</v>
      </c>
    </row>
    <row r="1324" spans="1:4" x14ac:dyDescent="0.2">
      <c r="A1324" s="151" t="s">
        <v>3952</v>
      </c>
      <c r="B1324">
        <f>IF(ISBLANK(NeoDataInfB!$B$105),"",NeoDataInfB!$B$105)</f>
        <v>5000</v>
      </c>
      <c r="C1324" s="151">
        <v>5000</v>
      </c>
      <c r="D1324" s="151" t="str">
        <f t="shared" si="20"/>
        <v>_Neo_InfB_TPN_KCl##5000</v>
      </c>
    </row>
    <row r="1325" spans="1:4" x14ac:dyDescent="0.2">
      <c r="A1325" s="151" t="s">
        <v>3953</v>
      </c>
      <c r="B1325" s="151">
        <f>IF(ISBLANK(NeoDataInfB!$B$106),"",NeoDataInfB!$B$106)</f>
        <v>5000</v>
      </c>
      <c r="C1325" s="151">
        <v>5000</v>
      </c>
      <c r="D1325" s="151" t="str">
        <f t="shared" si="20"/>
        <v>_Neo_InfB_TPN_MgCl2##5000</v>
      </c>
    </row>
    <row r="1326" spans="1:4" x14ac:dyDescent="0.2">
      <c r="A1326" s="152" t="s">
        <v>4689</v>
      </c>
      <c r="B1326" s="151">
        <f>IF(ISBLANK(NeoDataInfB!$B$107),"",NeoDataInfB!$B$107)</f>
        <v>5000</v>
      </c>
      <c r="C1326" s="151">
        <v>5000</v>
      </c>
      <c r="D1326" s="151" t="str">
        <f t="shared" si="20"/>
        <v>_Neo_InfB_TPN_NaCl##5000</v>
      </c>
    </row>
    <row r="1327" spans="1:4" x14ac:dyDescent="0.2">
      <c r="A1327" s="151" t="s">
        <v>3955</v>
      </c>
      <c r="B1327">
        <f>IF(ISBLANK(NeoDataInfB!$B$108),"",NeoDataInfB!$B$108)</f>
        <v>5000</v>
      </c>
      <c r="C1327" s="151">
        <v>5000</v>
      </c>
      <c r="D1327" s="151" t="str">
        <f t="shared" si="20"/>
        <v>_Neo_InfB_TPN_NICUMix##5000</v>
      </c>
    </row>
    <row r="1328" spans="1:4" x14ac:dyDescent="0.2">
      <c r="A1328" s="151" t="s">
        <v>3956</v>
      </c>
      <c r="B1328" t="b">
        <f>IF(ISBLANK(NeoDataInfB!$B$109),"",NeoDataInfB!$B$109)</f>
        <v>0</v>
      </c>
      <c r="C1328" s="151" t="b">
        <v>0</v>
      </c>
      <c r="D1328" s="151" t="str">
        <f t="shared" si="20"/>
        <v>_Neo_InfB_TPN_Parenteraal##ONWAAR</v>
      </c>
    </row>
    <row r="1329" spans="1:4" x14ac:dyDescent="0.2">
      <c r="A1329" s="151" t="s">
        <v>3957</v>
      </c>
      <c r="B1329">
        <f>IF(ISBLANK(NeoDataInfB!$B$110),"",NeoDataInfB!$B$110)</f>
        <v>5000</v>
      </c>
      <c r="C1329" s="151">
        <v>5000</v>
      </c>
      <c r="D1329" s="151" t="str">
        <f t="shared" si="20"/>
        <v>_Neo_InfB_TPN_Primene##5000</v>
      </c>
    </row>
    <row r="1330" spans="1:4" x14ac:dyDescent="0.2">
      <c r="A1330" s="152" t="s">
        <v>4690</v>
      </c>
      <c r="B1330">
        <f>IF(ISBLANK(NeoDataInfB!$B$111),"",NeoDataInfB!$B$111)</f>
        <v>5000</v>
      </c>
      <c r="C1330" s="151">
        <v>5000</v>
      </c>
      <c r="D1330" s="151" t="str">
        <f t="shared" si="20"/>
        <v>_Neo_InfB_TPN_Soluvit##5000</v>
      </c>
    </row>
    <row r="1331" spans="1:4" x14ac:dyDescent="0.2">
      <c r="A1331" s="151" t="s">
        <v>3959</v>
      </c>
      <c r="B1331">
        <f>IF(ISBLANK(NeoDataInfB!$B$112),"",NeoDataInfB!$B$112)</f>
        <v>5000</v>
      </c>
      <c r="C1331" s="151">
        <v>5000</v>
      </c>
      <c r="D1331" s="151" t="str">
        <f t="shared" si="20"/>
        <v>_Neo_InfB_TPN_SSTB##5000</v>
      </c>
    </row>
    <row r="1332" spans="1:4" x14ac:dyDescent="0.2">
      <c r="A1332" s="151" t="s">
        <v>2178</v>
      </c>
      <c r="B1332" t="b">
        <f>IF(ISBLANK(NeoBerLab!$M$4),"",NeoBerLab!$M$4)</f>
        <v>0</v>
      </c>
      <c r="C1332" s="151" t="b">
        <v>0</v>
      </c>
      <c r="D1332" s="151" t="str">
        <f t="shared" si="20"/>
        <v>_Neo_Lab_04_01##ONWAAR</v>
      </c>
    </row>
    <row r="1333" spans="1:4" x14ac:dyDescent="0.2">
      <c r="A1333" s="151" t="s">
        <v>2179</v>
      </c>
      <c r="B1333" t="b">
        <f>IF(ISBLANK(NeoBerLab!$M$5),"",NeoBerLab!$M$5)</f>
        <v>0</v>
      </c>
      <c r="C1333" s="151" t="b">
        <v>0</v>
      </c>
      <c r="D1333" s="151" t="str">
        <f t="shared" si="20"/>
        <v>_Neo_Lab_04_02##ONWAAR</v>
      </c>
    </row>
    <row r="1334" spans="1:4" x14ac:dyDescent="0.2">
      <c r="A1334" s="151" t="s">
        <v>2180</v>
      </c>
      <c r="B1334" t="b">
        <f>IF(ISBLANK(NeoBerLab!$M$6),"",NeoBerLab!$M$6)</f>
        <v>0</v>
      </c>
      <c r="C1334" s="151" t="b">
        <v>0</v>
      </c>
      <c r="D1334" s="151" t="str">
        <f t="shared" si="20"/>
        <v>_Neo_Lab_04_03##ONWAAR</v>
      </c>
    </row>
    <row r="1335" spans="1:4" x14ac:dyDescent="0.2">
      <c r="A1335" s="151" t="s">
        <v>2181</v>
      </c>
      <c r="B1335" t="b">
        <f>IF(ISBLANK(NeoBerLab!$M$7),"",NeoBerLab!$M$7)</f>
        <v>0</v>
      </c>
      <c r="C1335" s="151" t="b">
        <v>0</v>
      </c>
      <c r="D1335" s="151" t="str">
        <f t="shared" si="20"/>
        <v>_Neo_Lab_04_04##ONWAAR</v>
      </c>
    </row>
    <row r="1336" spans="1:4" x14ac:dyDescent="0.2">
      <c r="A1336" s="151" t="s">
        <v>2182</v>
      </c>
      <c r="B1336" t="b">
        <f>IF(ISBLANK(NeoBerLab!$M$8),"",NeoBerLab!$M$8)</f>
        <v>0</v>
      </c>
      <c r="C1336" s="151" t="b">
        <v>0</v>
      </c>
      <c r="D1336" s="151" t="str">
        <f t="shared" si="20"/>
        <v>_Neo_Lab_04_05##ONWAAR</v>
      </c>
    </row>
    <row r="1337" spans="1:4" x14ac:dyDescent="0.2">
      <c r="A1337" s="151" t="s">
        <v>2183</v>
      </c>
      <c r="B1337" t="b">
        <f>IF(ISBLANK(NeoBerLab!$M$9),"",NeoBerLab!$M$9)</f>
        <v>0</v>
      </c>
      <c r="C1337" s="151" t="b">
        <v>0</v>
      </c>
      <c r="D1337" s="151" t="str">
        <f t="shared" si="20"/>
        <v>_Neo_Lab_04_06##ONWAAR</v>
      </c>
    </row>
    <row r="1338" spans="1:4" x14ac:dyDescent="0.2">
      <c r="A1338" s="151" t="s">
        <v>2184</v>
      </c>
      <c r="B1338" t="b">
        <f>IF(ISBLANK(NeoBerLab!$M$10),"",NeoBerLab!$M$10)</f>
        <v>0</v>
      </c>
      <c r="C1338" s="151" t="b">
        <v>0</v>
      </c>
      <c r="D1338" s="151" t="str">
        <f t="shared" si="20"/>
        <v>_Neo_Lab_04_07##ONWAAR</v>
      </c>
    </row>
    <row r="1339" spans="1:4" x14ac:dyDescent="0.2">
      <c r="A1339" s="151" t="s">
        <v>2185</v>
      </c>
      <c r="B1339" t="b">
        <f>IF(ISBLANK(NeoBerLab!$M$11),"",NeoBerLab!$M$11)</f>
        <v>0</v>
      </c>
      <c r="C1339" s="151" t="b">
        <v>0</v>
      </c>
      <c r="D1339" s="151" t="str">
        <f t="shared" si="20"/>
        <v>_Neo_Lab_04_08##ONWAAR</v>
      </c>
    </row>
    <row r="1340" spans="1:4" x14ac:dyDescent="0.2">
      <c r="A1340" s="151" t="s">
        <v>2186</v>
      </c>
      <c r="B1340" t="b">
        <f>IF(ISBLANK(NeoBerLab!$M$12),"",NeoBerLab!$M$12)</f>
        <v>0</v>
      </c>
      <c r="C1340" s="151" t="b">
        <v>0</v>
      </c>
      <c r="D1340" s="151" t="str">
        <f t="shared" si="20"/>
        <v>_Neo_Lab_04_09##ONWAAR</v>
      </c>
    </row>
    <row r="1341" spans="1:4" x14ac:dyDescent="0.2">
      <c r="A1341" s="151" t="s">
        <v>2187</v>
      </c>
      <c r="B1341" t="b">
        <f>IF(ISBLANK(NeoBerLab!$M$13),"",NeoBerLab!$M$13)</f>
        <v>0</v>
      </c>
      <c r="C1341" s="151" t="b">
        <v>0</v>
      </c>
      <c r="D1341" s="151" t="str">
        <f t="shared" si="20"/>
        <v>_Neo_Lab_04_10##ONWAAR</v>
      </c>
    </row>
    <row r="1342" spans="1:4" x14ac:dyDescent="0.2">
      <c r="A1342" s="151" t="s">
        <v>2188</v>
      </c>
      <c r="B1342" t="b">
        <f>IF(ISBLANK(NeoBerLab!$M$14),"",NeoBerLab!$M$14)</f>
        <v>0</v>
      </c>
      <c r="C1342" s="151" t="b">
        <v>0</v>
      </c>
      <c r="D1342" s="151" t="str">
        <f t="shared" si="20"/>
        <v>_Neo_Lab_04_11##ONWAAR</v>
      </c>
    </row>
    <row r="1343" spans="1:4" x14ac:dyDescent="0.2">
      <c r="A1343" s="151" t="s">
        <v>2189</v>
      </c>
      <c r="B1343" t="b">
        <f>IF(ISBLANK(NeoBerLab!$M$15),"",NeoBerLab!$M$15)</f>
        <v>0</v>
      </c>
      <c r="C1343" s="151" t="b">
        <v>0</v>
      </c>
      <c r="D1343" s="151" t="str">
        <f t="shared" si="20"/>
        <v>_Neo_Lab_04_12##ONWAAR</v>
      </c>
    </row>
    <row r="1344" spans="1:4" x14ac:dyDescent="0.2">
      <c r="A1344" s="151" t="s">
        <v>2190</v>
      </c>
      <c r="B1344" t="b">
        <f>IF(ISBLANK(NeoBerLab!$M$16),"",NeoBerLab!$M$16)</f>
        <v>0</v>
      </c>
      <c r="C1344" s="151" t="b">
        <v>0</v>
      </c>
      <c r="D1344" s="151" t="str">
        <f t="shared" si="20"/>
        <v>_Neo_Lab_04_13##ONWAAR</v>
      </c>
    </row>
    <row r="1345" spans="1:6" x14ac:dyDescent="0.2">
      <c r="A1345" s="151" t="s">
        <v>2191</v>
      </c>
      <c r="B1345" t="b">
        <f>IF(ISBLANK(NeoBerLab!$M$17),"",NeoBerLab!$M$17)</f>
        <v>0</v>
      </c>
      <c r="C1345" s="151" t="b">
        <v>0</v>
      </c>
      <c r="D1345" s="151" t="str">
        <f t="shared" si="20"/>
        <v>_Neo_Lab_04_14##ONWAAR</v>
      </c>
    </row>
    <row r="1346" spans="1:6" x14ac:dyDescent="0.2">
      <c r="A1346" s="151" t="s">
        <v>2192</v>
      </c>
      <c r="B1346" t="b">
        <f>IF(ISBLANK(NeoBerLab!$M$18),"",NeoBerLab!$M$18)</f>
        <v>0</v>
      </c>
      <c r="C1346" s="151" t="b">
        <v>0</v>
      </c>
      <c r="D1346" s="151" t="str">
        <f t="shared" si="20"/>
        <v>_Neo_Lab_04_15##ONWAAR</v>
      </c>
    </row>
    <row r="1347" spans="1:6" s="151" customFormat="1" x14ac:dyDescent="0.2">
      <c r="A1347" s="151" t="s">
        <v>2193</v>
      </c>
      <c r="B1347" t="b">
        <f>IF(ISBLANK(NeoBerLab!$M$19),"",NeoBerLab!$M$19)</f>
        <v>0</v>
      </c>
      <c r="C1347" s="151" t="b">
        <v>0</v>
      </c>
      <c r="D1347" s="151" t="str">
        <f t="shared" ref="D1347:D1410" si="21">A1347&amp;"##"&amp;B1347</f>
        <v>_Neo_Lab_04_16##ONWAAR</v>
      </c>
      <c r="E1347"/>
      <c r="F1347"/>
    </row>
    <row r="1348" spans="1:6" s="151" customFormat="1" x14ac:dyDescent="0.2">
      <c r="A1348" s="151" t="s">
        <v>2194</v>
      </c>
      <c r="B1348" t="b">
        <f>IF(ISBLANK(NeoBerLab!$M$20),"",NeoBerLab!$M$20)</f>
        <v>0</v>
      </c>
      <c r="C1348" s="151" t="b">
        <v>0</v>
      </c>
      <c r="D1348" s="151" t="str">
        <f t="shared" si="21"/>
        <v>_Neo_Lab_04_17##ONWAAR</v>
      </c>
      <c r="E1348"/>
      <c r="F1348"/>
    </row>
    <row r="1349" spans="1:6" s="151" customFormat="1" x14ac:dyDescent="0.2">
      <c r="A1349" s="151" t="s">
        <v>2195</v>
      </c>
      <c r="B1349" t="b">
        <f>IF(ISBLANK(NeoBerLab!$M$21),"",NeoBerLab!$M$21)</f>
        <v>0</v>
      </c>
      <c r="C1349" s="151" t="b">
        <v>0</v>
      </c>
      <c r="D1349" s="151" t="str">
        <f t="shared" si="21"/>
        <v>_Neo_Lab_04_18##ONWAAR</v>
      </c>
      <c r="E1349"/>
      <c r="F1349"/>
    </row>
    <row r="1350" spans="1:6" x14ac:dyDescent="0.2">
      <c r="A1350" s="151" t="s">
        <v>2196</v>
      </c>
      <c r="B1350" t="b">
        <f>IF(ISBLANK(NeoBerLab!$M$22),"",NeoBerLab!$M$22)</f>
        <v>0</v>
      </c>
      <c r="C1350" s="151" t="b">
        <v>0</v>
      </c>
      <c r="D1350" s="151" t="str">
        <f t="shared" si="21"/>
        <v>_Neo_Lab_04_19##ONWAAR</v>
      </c>
    </row>
    <row r="1351" spans="1:6" x14ac:dyDescent="0.2">
      <c r="A1351" s="151" t="s">
        <v>2197</v>
      </c>
      <c r="B1351" t="b">
        <f>IF(ISBLANK(NeoBerLab!$M$23),"",NeoBerLab!$M$23)</f>
        <v>0</v>
      </c>
      <c r="C1351" s="151" t="b">
        <v>0</v>
      </c>
      <c r="D1351" s="151" t="str">
        <f t="shared" si="21"/>
        <v>_Neo_Lab_04_20##ONWAAR</v>
      </c>
    </row>
    <row r="1352" spans="1:6" x14ac:dyDescent="0.2">
      <c r="A1352" s="151" t="s">
        <v>2198</v>
      </c>
      <c r="B1352" t="b">
        <f>IF(ISBLANK(NeoBerLab!$M$24),"",NeoBerLab!$M$24)</f>
        <v>0</v>
      </c>
      <c r="C1352" s="151" t="b">
        <v>0</v>
      </c>
      <c r="D1352" s="151" t="str">
        <f t="shared" si="21"/>
        <v>_Neo_Lab_04_21##ONWAAR</v>
      </c>
    </row>
    <row r="1353" spans="1:6" x14ac:dyDescent="0.2">
      <c r="A1353" s="151" t="s">
        <v>2199</v>
      </c>
      <c r="B1353" t="b">
        <f>IF(ISBLANK(NeoBerLab!$M$25),"",NeoBerLab!$M$25)</f>
        <v>0</v>
      </c>
      <c r="C1353" s="151" t="b">
        <v>0</v>
      </c>
      <c r="D1353" s="151" t="str">
        <f t="shared" si="21"/>
        <v>_Neo_Lab_04_22##ONWAAR</v>
      </c>
    </row>
    <row r="1354" spans="1:6" x14ac:dyDescent="0.2">
      <c r="A1354" s="151" t="s">
        <v>2200</v>
      </c>
      <c r="B1354" t="b">
        <f>IF(ISBLANK(NeoBerLab!$M$26),"",NeoBerLab!$M$26)</f>
        <v>0</v>
      </c>
      <c r="C1354" s="151" t="b">
        <v>0</v>
      </c>
      <c r="D1354" s="151" t="str">
        <f t="shared" si="21"/>
        <v>_Neo_Lab_04_23##ONWAAR</v>
      </c>
    </row>
    <row r="1355" spans="1:6" x14ac:dyDescent="0.2">
      <c r="A1355" s="151" t="s">
        <v>2201</v>
      </c>
      <c r="B1355" t="b">
        <f>IF(ISBLANK(NeoBerLab!$M$27),"",NeoBerLab!$M$27)</f>
        <v>0</v>
      </c>
      <c r="C1355" s="151" t="b">
        <v>0</v>
      </c>
      <c r="D1355" s="151" t="str">
        <f t="shared" si="21"/>
        <v>_Neo_Lab_04_24##ONWAAR</v>
      </c>
    </row>
    <row r="1356" spans="1:6" x14ac:dyDescent="0.2">
      <c r="A1356" s="151" t="s">
        <v>2202</v>
      </c>
      <c r="B1356" t="b">
        <f>IF(ISBLANK(NeoBerLab!$M$28),"",NeoBerLab!$M$28)</f>
        <v>0</v>
      </c>
      <c r="C1356" s="151" t="b">
        <v>0</v>
      </c>
      <c r="D1356" s="151" t="str">
        <f t="shared" si="21"/>
        <v>_Neo_Lab_04_25##ONWAAR</v>
      </c>
    </row>
    <row r="1357" spans="1:6" x14ac:dyDescent="0.2">
      <c r="A1357" s="151" t="s">
        <v>2203</v>
      </c>
      <c r="B1357" t="b">
        <f>IF(ISBLANK(NeoBerLab!$M$29),"",NeoBerLab!$M$29)</f>
        <v>0</v>
      </c>
      <c r="C1357" s="151" t="b">
        <v>0</v>
      </c>
      <c r="D1357" s="151" t="str">
        <f t="shared" si="21"/>
        <v>_Neo_Lab_04_26##ONWAAR</v>
      </c>
    </row>
    <row r="1358" spans="1:6" x14ac:dyDescent="0.2">
      <c r="A1358" s="151" t="s">
        <v>2204</v>
      </c>
      <c r="B1358" t="b">
        <f>IF(ISBLANK(NeoBerLab!$M$30),"",NeoBerLab!$M$30)</f>
        <v>0</v>
      </c>
      <c r="C1358" s="151" t="b">
        <v>0</v>
      </c>
      <c r="D1358" s="151" t="str">
        <f t="shared" si="21"/>
        <v>_Neo_Lab_04_27##ONWAAR</v>
      </c>
    </row>
    <row r="1359" spans="1:6" x14ac:dyDescent="0.2">
      <c r="A1359" s="151" t="s">
        <v>2205</v>
      </c>
      <c r="B1359" t="b">
        <f>IF(ISBLANK(NeoBerLab!$M$31),"",NeoBerLab!$M$31)</f>
        <v>0</v>
      </c>
      <c r="C1359" s="151" t="b">
        <v>0</v>
      </c>
      <c r="D1359" s="151" t="str">
        <f t="shared" si="21"/>
        <v>_Neo_Lab_04_28##ONWAAR</v>
      </c>
    </row>
    <row r="1360" spans="1:6" x14ac:dyDescent="0.2">
      <c r="A1360" s="151" t="s">
        <v>2206</v>
      </c>
      <c r="B1360" t="b">
        <f>IF(ISBLANK(NeoBerLab!$M$32),"",NeoBerLab!$M$32)</f>
        <v>0</v>
      </c>
      <c r="C1360" s="151" t="b">
        <v>0</v>
      </c>
      <c r="D1360" s="151" t="str">
        <f t="shared" si="21"/>
        <v>_Neo_Lab_04_29##ONWAAR</v>
      </c>
    </row>
    <row r="1361" spans="1:6" x14ac:dyDescent="0.2">
      <c r="A1361" s="151" t="s">
        <v>2207</v>
      </c>
      <c r="B1361" t="b">
        <f>IF(ISBLANK(NeoBerLab!$M$33),"",NeoBerLab!$M$33)</f>
        <v>0</v>
      </c>
      <c r="C1361" s="151" t="b">
        <v>0</v>
      </c>
      <c r="D1361" s="151" t="str">
        <f t="shared" si="21"/>
        <v>_Neo_Lab_04_30##ONWAAR</v>
      </c>
    </row>
    <row r="1362" spans="1:6" x14ac:dyDescent="0.2">
      <c r="A1362" s="151" t="s">
        <v>2208</v>
      </c>
      <c r="B1362" t="b">
        <f>IF(ISBLANK(NeoBerLab!$M$34),"",NeoBerLab!$M$34)</f>
        <v>0</v>
      </c>
      <c r="C1362" s="151" t="b">
        <v>0</v>
      </c>
      <c r="D1362" s="151" t="str">
        <f t="shared" si="21"/>
        <v>_Neo_Lab_04_31##ONWAAR</v>
      </c>
    </row>
    <row r="1363" spans="1:6" x14ac:dyDescent="0.2">
      <c r="A1363" s="151" t="s">
        <v>2209</v>
      </c>
      <c r="B1363" t="b">
        <f>IF(ISBLANK(NeoBerLab!$E$4),"",NeoBerLab!$E$4)</f>
        <v>0</v>
      </c>
      <c r="C1363" s="151" t="b">
        <v>0</v>
      </c>
      <c r="D1363" s="151" t="str">
        <f t="shared" si="21"/>
        <v>_Neo_Lab_12_01##ONWAAR</v>
      </c>
    </row>
    <row r="1364" spans="1:6" x14ac:dyDescent="0.2">
      <c r="A1364" s="151" t="s">
        <v>2210</v>
      </c>
      <c r="B1364" t="b">
        <f>IF(ISBLANK(NeoBerLab!$E$5),"",NeoBerLab!$E$5)</f>
        <v>0</v>
      </c>
      <c r="C1364" s="151" t="b">
        <v>0</v>
      </c>
      <c r="D1364" s="151" t="str">
        <f t="shared" si="21"/>
        <v>_Neo_Lab_12_02##ONWAAR</v>
      </c>
    </row>
    <row r="1365" spans="1:6" x14ac:dyDescent="0.2">
      <c r="A1365" s="151" t="s">
        <v>2211</v>
      </c>
      <c r="B1365" t="b">
        <f>IF(ISBLANK(NeoBerLab!$E$6),"",NeoBerLab!$E$6)</f>
        <v>0</v>
      </c>
      <c r="C1365" s="151" t="b">
        <v>0</v>
      </c>
      <c r="D1365" s="151" t="str">
        <f t="shared" si="21"/>
        <v>_Neo_Lab_12_03##ONWAAR</v>
      </c>
    </row>
    <row r="1366" spans="1:6" x14ac:dyDescent="0.2">
      <c r="A1366" s="151" t="s">
        <v>2212</v>
      </c>
      <c r="B1366" t="b">
        <f>IF(ISBLANK(NeoBerLab!$E$7),"",NeoBerLab!$E$7)</f>
        <v>0</v>
      </c>
      <c r="C1366" s="151" t="b">
        <v>0</v>
      </c>
      <c r="D1366" s="151" t="str">
        <f t="shared" si="21"/>
        <v>_Neo_Lab_12_04##ONWAAR</v>
      </c>
    </row>
    <row r="1367" spans="1:6" x14ac:dyDescent="0.2">
      <c r="A1367" s="151" t="s">
        <v>2213</v>
      </c>
      <c r="B1367" t="b">
        <f>IF(ISBLANK(NeoBerLab!$E$8),"",NeoBerLab!$E$8)</f>
        <v>0</v>
      </c>
      <c r="C1367" s="151" t="b">
        <v>0</v>
      </c>
      <c r="D1367" s="151" t="str">
        <f t="shared" si="21"/>
        <v>_Neo_Lab_12_05##ONWAAR</v>
      </c>
    </row>
    <row r="1368" spans="1:6" x14ac:dyDescent="0.2">
      <c r="A1368" s="151" t="s">
        <v>2214</v>
      </c>
      <c r="B1368" t="b">
        <f>IF(ISBLANK(NeoBerLab!$E$9),"",NeoBerLab!$E$9)</f>
        <v>0</v>
      </c>
      <c r="C1368" s="151" t="b">
        <v>0</v>
      </c>
      <c r="D1368" s="151" t="str">
        <f t="shared" si="21"/>
        <v>_Neo_Lab_12_06##ONWAAR</v>
      </c>
    </row>
    <row r="1369" spans="1:6" x14ac:dyDescent="0.2">
      <c r="A1369" s="151" t="s">
        <v>2215</v>
      </c>
      <c r="B1369" t="b">
        <f>IF(ISBLANK(NeoBerLab!$E$10),"",NeoBerLab!$E$10)</f>
        <v>0</v>
      </c>
      <c r="C1369" s="151" t="b">
        <v>0</v>
      </c>
      <c r="D1369" s="151" t="str">
        <f t="shared" si="21"/>
        <v>_Neo_Lab_12_07##ONWAAR</v>
      </c>
    </row>
    <row r="1370" spans="1:6" x14ac:dyDescent="0.2">
      <c r="A1370" s="151" t="s">
        <v>2216</v>
      </c>
      <c r="B1370" t="b">
        <f>IF(ISBLANK(NeoBerLab!$E$11),"",NeoBerLab!$E$11)</f>
        <v>0</v>
      </c>
      <c r="C1370" s="151" t="b">
        <v>0</v>
      </c>
      <c r="D1370" s="151" t="str">
        <f t="shared" si="21"/>
        <v>_Neo_Lab_12_08##ONWAAR</v>
      </c>
    </row>
    <row r="1371" spans="1:6" x14ac:dyDescent="0.2">
      <c r="A1371" s="151" t="s">
        <v>2217</v>
      </c>
      <c r="B1371" t="b">
        <f>IF(ISBLANK(NeoBerLab!$E$12),"",NeoBerLab!$E$12)</f>
        <v>0</v>
      </c>
      <c r="C1371" s="151" t="b">
        <v>0</v>
      </c>
      <c r="D1371" s="151" t="str">
        <f t="shared" si="21"/>
        <v>_Neo_Lab_12_09##ONWAAR</v>
      </c>
    </row>
    <row r="1372" spans="1:6" x14ac:dyDescent="0.2">
      <c r="A1372" s="151" t="s">
        <v>2218</v>
      </c>
      <c r="B1372" t="b">
        <f>IF(ISBLANK(NeoBerLab!$E$13),"",NeoBerLab!$E$13)</f>
        <v>0</v>
      </c>
      <c r="C1372" s="151" t="b">
        <v>0</v>
      </c>
      <c r="D1372" s="151" t="str">
        <f t="shared" si="21"/>
        <v>_Neo_Lab_12_10##ONWAAR</v>
      </c>
    </row>
    <row r="1373" spans="1:6" s="151" customFormat="1" x14ac:dyDescent="0.2">
      <c r="A1373" s="151" t="s">
        <v>2219</v>
      </c>
      <c r="B1373" t="b">
        <f>IF(ISBLANK(NeoBerLab!$E$14),"",NeoBerLab!$E$14)</f>
        <v>0</v>
      </c>
      <c r="C1373" s="151" t="b">
        <v>0</v>
      </c>
      <c r="D1373" s="151" t="str">
        <f t="shared" si="21"/>
        <v>_Neo_Lab_12_11##ONWAAR</v>
      </c>
      <c r="E1373"/>
      <c r="F1373"/>
    </row>
    <row r="1374" spans="1:6" x14ac:dyDescent="0.2">
      <c r="A1374" s="151" t="s">
        <v>2220</v>
      </c>
      <c r="B1374" t="b">
        <f>IF(ISBLANK(NeoBerLab!$E$15),"",NeoBerLab!$E$15)</f>
        <v>0</v>
      </c>
      <c r="C1374" s="151" t="b">
        <v>0</v>
      </c>
      <c r="D1374" s="151" t="str">
        <f t="shared" si="21"/>
        <v>_Neo_Lab_12_12##ONWAAR</v>
      </c>
    </row>
    <row r="1375" spans="1:6" x14ac:dyDescent="0.2">
      <c r="A1375" s="151" t="s">
        <v>2221</v>
      </c>
      <c r="B1375" t="b">
        <f>IF(ISBLANK(NeoBerLab!$E$16),"",NeoBerLab!$E$16)</f>
        <v>0</v>
      </c>
      <c r="C1375" s="151" t="b">
        <v>0</v>
      </c>
      <c r="D1375" s="151" t="str">
        <f t="shared" si="21"/>
        <v>_Neo_Lab_12_13##ONWAAR</v>
      </c>
    </row>
    <row r="1376" spans="1:6" x14ac:dyDescent="0.2">
      <c r="A1376" s="151" t="s">
        <v>2222</v>
      </c>
      <c r="B1376" t="b">
        <f>IF(ISBLANK(NeoBerLab!$E$17),"",NeoBerLab!$E$17)</f>
        <v>0</v>
      </c>
      <c r="C1376" s="151" t="b">
        <v>0</v>
      </c>
      <c r="D1376" s="151" t="str">
        <f t="shared" si="21"/>
        <v>_Neo_Lab_12_14##ONWAAR</v>
      </c>
    </row>
    <row r="1377" spans="1:4" x14ac:dyDescent="0.2">
      <c r="A1377" s="151" t="s">
        <v>2223</v>
      </c>
      <c r="B1377" t="b">
        <f>IF(ISBLANK(NeoBerLab!$E$18),"",NeoBerLab!$E$18)</f>
        <v>0</v>
      </c>
      <c r="C1377" s="151" t="b">
        <v>0</v>
      </c>
      <c r="D1377" s="151" t="str">
        <f t="shared" si="21"/>
        <v>_Neo_Lab_12_15##ONWAAR</v>
      </c>
    </row>
    <row r="1378" spans="1:4" x14ac:dyDescent="0.2">
      <c r="A1378" s="151" t="s">
        <v>2224</v>
      </c>
      <c r="B1378" t="b">
        <f>IF(ISBLANK(NeoBerLab!$E$19),"",NeoBerLab!$E$19)</f>
        <v>0</v>
      </c>
      <c r="C1378" s="151" t="b">
        <v>0</v>
      </c>
      <c r="D1378" s="151" t="str">
        <f t="shared" si="21"/>
        <v>_Neo_Lab_12_16##ONWAAR</v>
      </c>
    </row>
    <row r="1379" spans="1:4" x14ac:dyDescent="0.2">
      <c r="A1379" s="151" t="s">
        <v>2225</v>
      </c>
      <c r="B1379" s="151" t="b">
        <f>IF(ISBLANK(NeoBerLab!$E$20),"",NeoBerLab!$E$20)</f>
        <v>0</v>
      </c>
      <c r="C1379" s="151" t="b">
        <v>0</v>
      </c>
      <c r="D1379" s="151" t="str">
        <f t="shared" si="21"/>
        <v>_Neo_Lab_12_17##ONWAAR</v>
      </c>
    </row>
    <row r="1380" spans="1:4" x14ac:dyDescent="0.2">
      <c r="A1380" s="151" t="s">
        <v>2226</v>
      </c>
      <c r="B1380" t="b">
        <f>IF(ISBLANK(NeoBerLab!$E$21),"",NeoBerLab!$E$21)</f>
        <v>0</v>
      </c>
      <c r="C1380" s="151" t="b">
        <v>0</v>
      </c>
      <c r="D1380" s="151" t="str">
        <f t="shared" si="21"/>
        <v>_Neo_Lab_12_18##ONWAAR</v>
      </c>
    </row>
    <row r="1381" spans="1:4" x14ac:dyDescent="0.2">
      <c r="A1381" s="151" t="s">
        <v>2227</v>
      </c>
      <c r="B1381" t="b">
        <f>IF(ISBLANK(NeoBerLab!$E$22),"",NeoBerLab!$E$22)</f>
        <v>0</v>
      </c>
      <c r="C1381" s="151" t="b">
        <v>0</v>
      </c>
      <c r="D1381" s="151" t="str">
        <f t="shared" si="21"/>
        <v>_Neo_Lab_12_19##ONWAAR</v>
      </c>
    </row>
    <row r="1382" spans="1:4" x14ac:dyDescent="0.2">
      <c r="A1382" s="151" t="s">
        <v>2228</v>
      </c>
      <c r="B1382" t="b">
        <f>IF(ISBLANK(NeoBerLab!$E$23),"",NeoBerLab!$E$23)</f>
        <v>0</v>
      </c>
      <c r="C1382" s="151" t="b">
        <v>0</v>
      </c>
      <c r="D1382" s="151" t="str">
        <f t="shared" si="21"/>
        <v>_Neo_Lab_12_20##ONWAAR</v>
      </c>
    </row>
    <row r="1383" spans="1:4" x14ac:dyDescent="0.2">
      <c r="A1383" s="151" t="s">
        <v>2229</v>
      </c>
      <c r="B1383" t="b">
        <f>IF(ISBLANK(NeoBerLab!$E$24),"",NeoBerLab!$E$24)</f>
        <v>0</v>
      </c>
      <c r="C1383" s="151" t="b">
        <v>0</v>
      </c>
      <c r="D1383" s="151" t="str">
        <f t="shared" si="21"/>
        <v>_Neo_Lab_12_21##ONWAAR</v>
      </c>
    </row>
    <row r="1384" spans="1:4" x14ac:dyDescent="0.2">
      <c r="A1384" s="151" t="s">
        <v>2230</v>
      </c>
      <c r="B1384" t="b">
        <f>IF(ISBLANK(NeoBerLab!$E$25),"",NeoBerLab!$E$25)</f>
        <v>0</v>
      </c>
      <c r="C1384" s="151" t="b">
        <v>0</v>
      </c>
      <c r="D1384" s="151" t="str">
        <f t="shared" si="21"/>
        <v>_Neo_Lab_12_22##ONWAAR</v>
      </c>
    </row>
    <row r="1385" spans="1:4" x14ac:dyDescent="0.2">
      <c r="A1385" s="151" t="s">
        <v>2231</v>
      </c>
      <c r="B1385" t="b">
        <f>IF(ISBLANK(NeoBerLab!$E$26),"",NeoBerLab!$E$26)</f>
        <v>0</v>
      </c>
      <c r="C1385" s="151" t="b">
        <v>0</v>
      </c>
      <c r="D1385" s="151" t="str">
        <f t="shared" si="21"/>
        <v>_Neo_Lab_12_23##ONWAAR</v>
      </c>
    </row>
    <row r="1386" spans="1:4" x14ac:dyDescent="0.2">
      <c r="A1386" s="151" t="s">
        <v>2232</v>
      </c>
      <c r="B1386" t="b">
        <f>IF(ISBLANK(NeoBerLab!$E$27),"",NeoBerLab!$E$27)</f>
        <v>0</v>
      </c>
      <c r="C1386" s="151" t="b">
        <v>0</v>
      </c>
      <c r="D1386" s="151" t="str">
        <f t="shared" si="21"/>
        <v>_Neo_Lab_12_24##ONWAAR</v>
      </c>
    </row>
    <row r="1387" spans="1:4" x14ac:dyDescent="0.2">
      <c r="A1387" s="151" t="s">
        <v>2233</v>
      </c>
      <c r="B1387" t="b">
        <f>IF(ISBLANK(NeoBerLab!$E$28),"",NeoBerLab!$E$28)</f>
        <v>0</v>
      </c>
      <c r="C1387" s="151" t="b">
        <v>0</v>
      </c>
      <c r="D1387" s="151" t="str">
        <f t="shared" si="21"/>
        <v>_Neo_Lab_12_25##ONWAAR</v>
      </c>
    </row>
    <row r="1388" spans="1:4" x14ac:dyDescent="0.2">
      <c r="A1388" s="151" t="s">
        <v>2234</v>
      </c>
      <c r="B1388" t="b">
        <f>IF(ISBLANK(NeoBerLab!$E$29),"",NeoBerLab!$E$29)</f>
        <v>0</v>
      </c>
      <c r="C1388" s="151" t="b">
        <v>0</v>
      </c>
      <c r="D1388" s="151" t="str">
        <f t="shared" si="21"/>
        <v>_Neo_Lab_12_26##ONWAAR</v>
      </c>
    </row>
    <row r="1389" spans="1:4" x14ac:dyDescent="0.2">
      <c r="A1389" s="151" t="s">
        <v>2235</v>
      </c>
      <c r="B1389" t="b">
        <f>IF(ISBLANK(NeoBerLab!$E$30),"",NeoBerLab!$E$30)</f>
        <v>0</v>
      </c>
      <c r="C1389" s="151" t="b">
        <v>0</v>
      </c>
      <c r="D1389" s="151" t="str">
        <f t="shared" si="21"/>
        <v>_Neo_Lab_12_27##ONWAAR</v>
      </c>
    </row>
    <row r="1390" spans="1:4" x14ac:dyDescent="0.2">
      <c r="A1390" s="151" t="s">
        <v>2236</v>
      </c>
      <c r="B1390" t="b">
        <f>IF(ISBLANK(NeoBerLab!$E$31),"",NeoBerLab!$E$31)</f>
        <v>0</v>
      </c>
      <c r="C1390" s="151" t="b">
        <v>0</v>
      </c>
      <c r="D1390" s="151" t="str">
        <f t="shared" si="21"/>
        <v>_Neo_Lab_12_28##ONWAAR</v>
      </c>
    </row>
    <row r="1391" spans="1:4" x14ac:dyDescent="0.2">
      <c r="A1391" s="151" t="s">
        <v>2237</v>
      </c>
      <c r="B1391" s="151" t="b">
        <f>IF(ISBLANK(NeoBerLab!$E$32),"",NeoBerLab!$E$32)</f>
        <v>0</v>
      </c>
      <c r="C1391" s="151" t="b">
        <v>0</v>
      </c>
      <c r="D1391" s="151" t="str">
        <f t="shared" si="21"/>
        <v>_Neo_Lab_12_29##ONWAAR</v>
      </c>
    </row>
    <row r="1392" spans="1:4" x14ac:dyDescent="0.2">
      <c r="A1392" s="151" t="s">
        <v>2238</v>
      </c>
      <c r="B1392" t="b">
        <f>IF(ISBLANK(NeoBerLab!$E$33),"",NeoBerLab!$E$33)</f>
        <v>0</v>
      </c>
      <c r="C1392" s="151" t="b">
        <v>0</v>
      </c>
      <c r="D1392" s="151" t="str">
        <f t="shared" si="21"/>
        <v>_Neo_Lab_12_30##ONWAAR</v>
      </c>
    </row>
    <row r="1393" spans="1:4" x14ac:dyDescent="0.2">
      <c r="A1393" s="151" t="s">
        <v>2239</v>
      </c>
      <c r="B1393" t="b">
        <f>IF(ISBLANK(NeoBerLab!$E$34),"",NeoBerLab!$E$34)</f>
        <v>0</v>
      </c>
      <c r="C1393" s="151" t="b">
        <v>0</v>
      </c>
      <c r="D1393" s="151" t="str">
        <f t="shared" si="21"/>
        <v>_Neo_Lab_12_31##ONWAAR</v>
      </c>
    </row>
    <row r="1394" spans="1:4" x14ac:dyDescent="0.2">
      <c r="A1394" s="151" t="s">
        <v>2240</v>
      </c>
      <c r="B1394" t="b">
        <f>IF(ISBLANK(NeoBerLab!$G$4),"",NeoBerLab!$G$4)</f>
        <v>0</v>
      </c>
      <c r="C1394" s="151" t="b">
        <v>0</v>
      </c>
      <c r="D1394" s="151" t="str">
        <f t="shared" si="21"/>
        <v>_Neo_Lab_16_01##ONWAAR</v>
      </c>
    </row>
    <row r="1395" spans="1:4" x14ac:dyDescent="0.2">
      <c r="A1395" s="151" t="s">
        <v>2241</v>
      </c>
      <c r="B1395" t="b">
        <f>IF(ISBLANK(NeoBerLab!$G$5),"",NeoBerLab!$G$5)</f>
        <v>0</v>
      </c>
      <c r="C1395" s="151" t="b">
        <v>0</v>
      </c>
      <c r="D1395" s="151" t="str">
        <f t="shared" si="21"/>
        <v>_Neo_Lab_16_02##ONWAAR</v>
      </c>
    </row>
    <row r="1396" spans="1:4" x14ac:dyDescent="0.2">
      <c r="A1396" s="151" t="s">
        <v>2242</v>
      </c>
      <c r="B1396" t="b">
        <f>IF(ISBLANK(NeoBerLab!$G$6),"",NeoBerLab!$G$6)</f>
        <v>0</v>
      </c>
      <c r="C1396" s="151" t="b">
        <v>0</v>
      </c>
      <c r="D1396" s="151" t="str">
        <f t="shared" si="21"/>
        <v>_Neo_Lab_16_03##ONWAAR</v>
      </c>
    </row>
    <row r="1397" spans="1:4" x14ac:dyDescent="0.2">
      <c r="A1397" s="151" t="s">
        <v>2243</v>
      </c>
      <c r="B1397" t="b">
        <f>IF(ISBLANK(NeoBerLab!$G$7),"",NeoBerLab!$G$7)</f>
        <v>0</v>
      </c>
      <c r="C1397" s="151" t="b">
        <v>0</v>
      </c>
      <c r="D1397" s="151" t="str">
        <f t="shared" si="21"/>
        <v>_Neo_Lab_16_04##ONWAAR</v>
      </c>
    </row>
    <row r="1398" spans="1:4" x14ac:dyDescent="0.2">
      <c r="A1398" s="151" t="s">
        <v>2244</v>
      </c>
      <c r="B1398" t="b">
        <f>IF(ISBLANK(NeoBerLab!$G$8),"",NeoBerLab!$G$8)</f>
        <v>0</v>
      </c>
      <c r="C1398" s="151" t="b">
        <v>0</v>
      </c>
      <c r="D1398" s="151" t="str">
        <f t="shared" si="21"/>
        <v>_Neo_Lab_16_05##ONWAAR</v>
      </c>
    </row>
    <row r="1399" spans="1:4" x14ac:dyDescent="0.2">
      <c r="A1399" s="151" t="s">
        <v>2245</v>
      </c>
      <c r="B1399" t="b">
        <f>IF(ISBLANK(NeoBerLab!$G$9),"",NeoBerLab!$G$9)</f>
        <v>0</v>
      </c>
      <c r="C1399" s="151" t="b">
        <v>0</v>
      </c>
      <c r="D1399" s="151" t="str">
        <f t="shared" si="21"/>
        <v>_Neo_Lab_16_06##ONWAAR</v>
      </c>
    </row>
    <row r="1400" spans="1:4" x14ac:dyDescent="0.2">
      <c r="A1400" s="151" t="s">
        <v>2246</v>
      </c>
      <c r="B1400" t="b">
        <f>IF(ISBLANK(NeoBerLab!$G$10),"",NeoBerLab!$G$10)</f>
        <v>0</v>
      </c>
      <c r="C1400" s="151" t="b">
        <v>0</v>
      </c>
      <c r="D1400" s="151" t="str">
        <f t="shared" si="21"/>
        <v>_Neo_Lab_16_07##ONWAAR</v>
      </c>
    </row>
    <row r="1401" spans="1:4" x14ac:dyDescent="0.2">
      <c r="A1401" s="151" t="s">
        <v>2247</v>
      </c>
      <c r="B1401" t="b">
        <f>IF(ISBLANK(NeoBerLab!$G$11),"",NeoBerLab!$G$11)</f>
        <v>0</v>
      </c>
      <c r="C1401" s="151" t="b">
        <v>0</v>
      </c>
      <c r="D1401" s="151" t="str">
        <f t="shared" si="21"/>
        <v>_Neo_Lab_16_08##ONWAAR</v>
      </c>
    </row>
    <row r="1402" spans="1:4" x14ac:dyDescent="0.2">
      <c r="A1402" s="151" t="s">
        <v>2248</v>
      </c>
      <c r="B1402" t="b">
        <f>IF(ISBLANK(NeoBerLab!$G$12),"",NeoBerLab!$G$12)</f>
        <v>0</v>
      </c>
      <c r="C1402" s="151" t="b">
        <v>0</v>
      </c>
      <c r="D1402" s="151" t="str">
        <f t="shared" si="21"/>
        <v>_Neo_Lab_16_09##ONWAAR</v>
      </c>
    </row>
    <row r="1403" spans="1:4" x14ac:dyDescent="0.2">
      <c r="A1403" s="151" t="s">
        <v>2249</v>
      </c>
      <c r="B1403" t="b">
        <f>IF(ISBLANK(NeoBerLab!$G$13),"",NeoBerLab!$G$13)</f>
        <v>0</v>
      </c>
      <c r="C1403" s="151" t="b">
        <v>0</v>
      </c>
      <c r="D1403" s="151" t="str">
        <f t="shared" si="21"/>
        <v>_Neo_Lab_16_10##ONWAAR</v>
      </c>
    </row>
    <row r="1404" spans="1:4" x14ac:dyDescent="0.2">
      <c r="A1404" s="151" t="s">
        <v>2250</v>
      </c>
      <c r="B1404" t="b">
        <f>IF(ISBLANK(NeoBerLab!$G$14),"",NeoBerLab!$G$14)</f>
        <v>0</v>
      </c>
      <c r="C1404" s="151" t="b">
        <v>0</v>
      </c>
      <c r="D1404" s="151" t="str">
        <f t="shared" si="21"/>
        <v>_Neo_Lab_16_11##ONWAAR</v>
      </c>
    </row>
    <row r="1405" spans="1:4" x14ac:dyDescent="0.2">
      <c r="A1405" s="151" t="s">
        <v>2251</v>
      </c>
      <c r="B1405" t="b">
        <f>IF(ISBLANK(NeoBerLab!$G$15),"",NeoBerLab!$G$15)</f>
        <v>0</v>
      </c>
      <c r="C1405" s="151" t="b">
        <v>0</v>
      </c>
      <c r="D1405" s="151" t="str">
        <f t="shared" si="21"/>
        <v>_Neo_Lab_16_12##ONWAAR</v>
      </c>
    </row>
    <row r="1406" spans="1:4" x14ac:dyDescent="0.2">
      <c r="A1406" s="151" t="s">
        <v>2252</v>
      </c>
      <c r="B1406" t="b">
        <f>IF(ISBLANK(NeoBerLab!$G$16),"",NeoBerLab!$G$16)</f>
        <v>0</v>
      </c>
      <c r="C1406" s="151" t="b">
        <v>0</v>
      </c>
      <c r="D1406" s="151" t="str">
        <f t="shared" si="21"/>
        <v>_Neo_Lab_16_13##ONWAAR</v>
      </c>
    </row>
    <row r="1407" spans="1:4" x14ac:dyDescent="0.2">
      <c r="A1407" s="151" t="s">
        <v>2253</v>
      </c>
      <c r="B1407" t="b">
        <f>IF(ISBLANK(NeoBerLab!$G$17),"",NeoBerLab!$G$17)</f>
        <v>0</v>
      </c>
      <c r="C1407" s="151" t="b">
        <v>0</v>
      </c>
      <c r="D1407" s="151" t="str">
        <f t="shared" si="21"/>
        <v>_Neo_Lab_16_14##ONWAAR</v>
      </c>
    </row>
    <row r="1408" spans="1:4" x14ac:dyDescent="0.2">
      <c r="A1408" s="151" t="s">
        <v>2254</v>
      </c>
      <c r="B1408" t="b">
        <f>IF(ISBLANK(NeoBerLab!$G$18),"",NeoBerLab!$G$18)</f>
        <v>0</v>
      </c>
      <c r="C1408" s="151" t="b">
        <v>0</v>
      </c>
      <c r="D1408" s="151" t="str">
        <f t="shared" si="21"/>
        <v>_Neo_Lab_16_15##ONWAAR</v>
      </c>
    </row>
    <row r="1409" spans="1:6" x14ac:dyDescent="0.2">
      <c r="A1409" s="151" t="s">
        <v>2255</v>
      </c>
      <c r="B1409" t="b">
        <f>IF(ISBLANK(NeoBerLab!$G$19),"",NeoBerLab!$G$19)</f>
        <v>0</v>
      </c>
      <c r="C1409" s="151" t="b">
        <v>0</v>
      </c>
      <c r="D1409" s="151" t="str">
        <f t="shared" si="21"/>
        <v>_Neo_Lab_16_16##ONWAAR</v>
      </c>
    </row>
    <row r="1410" spans="1:6" x14ac:dyDescent="0.2">
      <c r="A1410" s="151" t="s">
        <v>2256</v>
      </c>
      <c r="B1410" t="b">
        <f>IF(ISBLANK(NeoBerLab!$G$20),"",NeoBerLab!$G$20)</f>
        <v>0</v>
      </c>
      <c r="C1410" s="151" t="b">
        <v>0</v>
      </c>
      <c r="D1410" s="151" t="str">
        <f t="shared" si="21"/>
        <v>_Neo_Lab_16_17##ONWAAR</v>
      </c>
    </row>
    <row r="1411" spans="1:6" x14ac:dyDescent="0.2">
      <c r="A1411" s="151" t="s">
        <v>2257</v>
      </c>
      <c r="B1411" t="b">
        <f>IF(ISBLANK(NeoBerLab!$G$21),"",NeoBerLab!$G$21)</f>
        <v>0</v>
      </c>
      <c r="C1411" s="151" t="b">
        <v>0</v>
      </c>
      <c r="D1411" s="151" t="str">
        <f t="shared" ref="D1411:D1474" si="22">A1411&amp;"##"&amp;B1411</f>
        <v>_Neo_Lab_16_18##ONWAAR</v>
      </c>
    </row>
    <row r="1412" spans="1:6" x14ac:dyDescent="0.2">
      <c r="A1412" s="151" t="s">
        <v>2258</v>
      </c>
      <c r="B1412" t="b">
        <f>IF(ISBLANK(NeoBerLab!$G$22),"",NeoBerLab!$G$22)</f>
        <v>0</v>
      </c>
      <c r="C1412" s="151" t="b">
        <v>0</v>
      </c>
      <c r="D1412" s="151" t="str">
        <f t="shared" si="22"/>
        <v>_Neo_Lab_16_19##ONWAAR</v>
      </c>
    </row>
    <row r="1413" spans="1:6" x14ac:dyDescent="0.2">
      <c r="A1413" s="151" t="s">
        <v>2259</v>
      </c>
      <c r="B1413" t="b">
        <f>IF(ISBLANK(NeoBerLab!$G$23),"",NeoBerLab!$G$23)</f>
        <v>0</v>
      </c>
      <c r="C1413" s="151" t="b">
        <v>0</v>
      </c>
      <c r="D1413" s="151" t="str">
        <f t="shared" si="22"/>
        <v>_Neo_Lab_16_20##ONWAAR</v>
      </c>
    </row>
    <row r="1414" spans="1:6" x14ac:dyDescent="0.2">
      <c r="A1414" s="151" t="s">
        <v>2260</v>
      </c>
      <c r="B1414" t="b">
        <f>IF(ISBLANK(NeoBerLab!$G$24),"",NeoBerLab!$G$24)</f>
        <v>0</v>
      </c>
      <c r="C1414" s="151" t="b">
        <v>0</v>
      </c>
      <c r="D1414" s="151" t="str">
        <f t="shared" si="22"/>
        <v>_Neo_Lab_16_21##ONWAAR</v>
      </c>
    </row>
    <row r="1415" spans="1:6" x14ac:dyDescent="0.2">
      <c r="A1415" s="151" t="s">
        <v>2261</v>
      </c>
      <c r="B1415" t="b">
        <f>IF(ISBLANK(NeoBerLab!$G$25),"",NeoBerLab!$G$25)</f>
        <v>0</v>
      </c>
      <c r="C1415" s="151" t="b">
        <v>0</v>
      </c>
      <c r="D1415" s="151" t="str">
        <f t="shared" si="22"/>
        <v>_Neo_Lab_16_22##ONWAAR</v>
      </c>
    </row>
    <row r="1416" spans="1:6" x14ac:dyDescent="0.2">
      <c r="A1416" s="151" t="s">
        <v>2262</v>
      </c>
      <c r="B1416" t="b">
        <f>IF(ISBLANK(NeoBerLab!$G$26),"",NeoBerLab!$G$26)</f>
        <v>0</v>
      </c>
      <c r="C1416" s="151" t="b">
        <v>0</v>
      </c>
      <c r="D1416" s="151" t="str">
        <f t="shared" si="22"/>
        <v>_Neo_Lab_16_23##ONWAAR</v>
      </c>
    </row>
    <row r="1417" spans="1:6" x14ac:dyDescent="0.2">
      <c r="A1417" s="151" t="s">
        <v>2263</v>
      </c>
      <c r="B1417" t="b">
        <f>IF(ISBLANK(NeoBerLab!$G$27),"",NeoBerLab!$G$27)</f>
        <v>0</v>
      </c>
      <c r="C1417" s="151" t="b">
        <v>0</v>
      </c>
      <c r="D1417" s="151" t="str">
        <f t="shared" si="22"/>
        <v>_Neo_Lab_16_24##ONWAAR</v>
      </c>
    </row>
    <row r="1418" spans="1:6" s="151" customFormat="1" x14ac:dyDescent="0.2">
      <c r="A1418" s="151" t="s">
        <v>2264</v>
      </c>
      <c r="B1418" t="b">
        <f>IF(ISBLANK(NeoBerLab!$G$28),"",NeoBerLab!$G$28)</f>
        <v>0</v>
      </c>
      <c r="C1418" s="151" t="b">
        <v>0</v>
      </c>
      <c r="D1418" s="151" t="str">
        <f t="shared" si="22"/>
        <v>_Neo_Lab_16_25##ONWAAR</v>
      </c>
      <c r="E1418"/>
      <c r="F1418"/>
    </row>
    <row r="1419" spans="1:6" x14ac:dyDescent="0.2">
      <c r="A1419" s="151" t="s">
        <v>2265</v>
      </c>
      <c r="B1419" t="b">
        <f>IF(ISBLANK(NeoBerLab!$G$29),"",NeoBerLab!$G$29)</f>
        <v>0</v>
      </c>
      <c r="C1419" s="151" t="b">
        <v>0</v>
      </c>
      <c r="D1419" s="151" t="str">
        <f t="shared" si="22"/>
        <v>_Neo_Lab_16_26##ONWAAR</v>
      </c>
    </row>
    <row r="1420" spans="1:6" x14ac:dyDescent="0.2">
      <c r="A1420" s="151" t="s">
        <v>2266</v>
      </c>
      <c r="B1420" t="b">
        <f>IF(ISBLANK(NeoBerLab!$G$30),"",NeoBerLab!$G$30)</f>
        <v>0</v>
      </c>
      <c r="C1420" s="151" t="b">
        <v>0</v>
      </c>
      <c r="D1420" s="151" t="str">
        <f t="shared" si="22"/>
        <v>_Neo_Lab_16_27##ONWAAR</v>
      </c>
    </row>
    <row r="1421" spans="1:6" x14ac:dyDescent="0.2">
      <c r="A1421" s="151" t="s">
        <v>2267</v>
      </c>
      <c r="B1421" t="b">
        <f>IF(ISBLANK(NeoBerLab!$G$31),"",NeoBerLab!$G$31)</f>
        <v>0</v>
      </c>
      <c r="C1421" s="151" t="b">
        <v>0</v>
      </c>
      <c r="D1421" s="151" t="str">
        <f t="shared" si="22"/>
        <v>_Neo_Lab_16_28##ONWAAR</v>
      </c>
    </row>
    <row r="1422" spans="1:6" x14ac:dyDescent="0.2">
      <c r="A1422" s="151" t="s">
        <v>2268</v>
      </c>
      <c r="B1422" t="b">
        <f>IF(ISBLANK(NeoBerLab!$G$32),"",NeoBerLab!$G$32)</f>
        <v>0</v>
      </c>
      <c r="C1422" s="151" t="b">
        <v>0</v>
      </c>
      <c r="D1422" s="151" t="str">
        <f t="shared" si="22"/>
        <v>_Neo_Lab_16_29##ONWAAR</v>
      </c>
    </row>
    <row r="1423" spans="1:6" x14ac:dyDescent="0.2">
      <c r="A1423" s="151" t="s">
        <v>2269</v>
      </c>
      <c r="B1423" t="b">
        <f>IF(ISBLANK(NeoBerLab!$G$33),"",NeoBerLab!$G$33)</f>
        <v>0</v>
      </c>
      <c r="C1423" s="151" t="b">
        <v>0</v>
      </c>
      <c r="D1423" s="151" t="str">
        <f t="shared" si="22"/>
        <v>_Neo_Lab_16_30##ONWAAR</v>
      </c>
    </row>
    <row r="1424" spans="1:6" x14ac:dyDescent="0.2">
      <c r="A1424" s="151" t="s">
        <v>2270</v>
      </c>
      <c r="B1424" t="b">
        <f>IF(ISBLANK(NeoBerLab!$G$34),"",NeoBerLab!$G$34)</f>
        <v>0</v>
      </c>
      <c r="C1424" s="151" t="b">
        <v>0</v>
      </c>
      <c r="D1424" s="151" t="str">
        <f t="shared" si="22"/>
        <v>_Neo_Lab_16_31##ONWAAR</v>
      </c>
    </row>
    <row r="1425" spans="1:4" x14ac:dyDescent="0.2">
      <c r="A1425" s="151" t="s">
        <v>2271</v>
      </c>
      <c r="B1425" t="b">
        <f>IF(ISBLANK(NeoBerLab!$I$4),"",NeoBerLab!$I$4)</f>
        <v>0</v>
      </c>
      <c r="C1425" s="151" t="b">
        <v>0</v>
      </c>
      <c r="D1425" s="151" t="str">
        <f t="shared" si="22"/>
        <v>_Neo_Lab_20_01##ONWAAR</v>
      </c>
    </row>
    <row r="1426" spans="1:4" x14ac:dyDescent="0.2">
      <c r="A1426" s="151" t="s">
        <v>2272</v>
      </c>
      <c r="B1426" t="b">
        <f>IF(ISBLANK(NeoBerLab!$I$5),"",NeoBerLab!$I$5)</f>
        <v>0</v>
      </c>
      <c r="C1426" s="151" t="b">
        <v>0</v>
      </c>
      <c r="D1426" s="151" t="str">
        <f t="shared" si="22"/>
        <v>_Neo_Lab_20_02##ONWAAR</v>
      </c>
    </row>
    <row r="1427" spans="1:4" x14ac:dyDescent="0.2">
      <c r="A1427" s="151" t="s">
        <v>2273</v>
      </c>
      <c r="B1427" t="b">
        <f>IF(ISBLANK(NeoBerLab!$I$6),"",NeoBerLab!$I$6)</f>
        <v>0</v>
      </c>
      <c r="C1427" s="151" t="b">
        <v>0</v>
      </c>
      <c r="D1427" s="151" t="str">
        <f t="shared" si="22"/>
        <v>_Neo_Lab_20_03##ONWAAR</v>
      </c>
    </row>
    <row r="1428" spans="1:4" x14ac:dyDescent="0.2">
      <c r="A1428" s="151" t="s">
        <v>2274</v>
      </c>
      <c r="B1428" t="b">
        <f>IF(ISBLANK(NeoBerLab!$I$7),"",NeoBerLab!$I$7)</f>
        <v>0</v>
      </c>
      <c r="C1428" s="151" t="b">
        <v>0</v>
      </c>
      <c r="D1428" s="151" t="str">
        <f t="shared" si="22"/>
        <v>_Neo_Lab_20_04##ONWAAR</v>
      </c>
    </row>
    <row r="1429" spans="1:4" x14ac:dyDescent="0.2">
      <c r="A1429" s="151" t="s">
        <v>2275</v>
      </c>
      <c r="B1429" t="b">
        <f>IF(ISBLANK(NeoBerLab!$I$8),"",NeoBerLab!$I$8)</f>
        <v>0</v>
      </c>
      <c r="C1429" s="151" t="b">
        <v>0</v>
      </c>
      <c r="D1429" s="151" t="str">
        <f t="shared" si="22"/>
        <v>_Neo_Lab_20_05##ONWAAR</v>
      </c>
    </row>
    <row r="1430" spans="1:4" x14ac:dyDescent="0.2">
      <c r="A1430" s="151" t="s">
        <v>2276</v>
      </c>
      <c r="B1430" t="b">
        <f>IF(ISBLANK(NeoBerLab!$I$9),"",NeoBerLab!$I$9)</f>
        <v>0</v>
      </c>
      <c r="C1430" s="151" t="b">
        <v>0</v>
      </c>
      <c r="D1430" s="151" t="str">
        <f t="shared" si="22"/>
        <v>_Neo_Lab_20_06##ONWAAR</v>
      </c>
    </row>
    <row r="1431" spans="1:4" x14ac:dyDescent="0.2">
      <c r="A1431" s="151" t="s">
        <v>2277</v>
      </c>
      <c r="B1431" t="b">
        <f>IF(ISBLANK(NeoBerLab!$I$10),"",NeoBerLab!$I$10)</f>
        <v>0</v>
      </c>
      <c r="C1431" s="151" t="b">
        <v>0</v>
      </c>
      <c r="D1431" s="151" t="str">
        <f t="shared" si="22"/>
        <v>_Neo_Lab_20_07##ONWAAR</v>
      </c>
    </row>
    <row r="1432" spans="1:4" x14ac:dyDescent="0.2">
      <c r="A1432" s="151" t="s">
        <v>2278</v>
      </c>
      <c r="B1432" t="b">
        <f>IF(ISBLANK(NeoBerLab!$I$11),"",NeoBerLab!$I$11)</f>
        <v>0</v>
      </c>
      <c r="C1432" s="151" t="b">
        <v>0</v>
      </c>
      <c r="D1432" s="151" t="str">
        <f t="shared" si="22"/>
        <v>_Neo_Lab_20_08##ONWAAR</v>
      </c>
    </row>
    <row r="1433" spans="1:4" x14ac:dyDescent="0.2">
      <c r="A1433" s="151" t="s">
        <v>2279</v>
      </c>
      <c r="B1433" t="b">
        <f>IF(ISBLANK(NeoBerLab!$I$12),"",NeoBerLab!$I$12)</f>
        <v>0</v>
      </c>
      <c r="C1433" s="151" t="b">
        <v>0</v>
      </c>
      <c r="D1433" s="151" t="str">
        <f t="shared" si="22"/>
        <v>_Neo_Lab_20_09##ONWAAR</v>
      </c>
    </row>
    <row r="1434" spans="1:4" x14ac:dyDescent="0.2">
      <c r="A1434" s="151" t="s">
        <v>2280</v>
      </c>
      <c r="B1434" t="b">
        <f>IF(ISBLANK(NeoBerLab!$I$13),"",NeoBerLab!$I$13)</f>
        <v>0</v>
      </c>
      <c r="C1434" s="151" t="b">
        <v>0</v>
      </c>
      <c r="D1434" s="151" t="str">
        <f t="shared" si="22"/>
        <v>_Neo_Lab_20_10##ONWAAR</v>
      </c>
    </row>
    <row r="1435" spans="1:4" x14ac:dyDescent="0.2">
      <c r="A1435" s="151" t="s">
        <v>2281</v>
      </c>
      <c r="B1435" t="b">
        <f>IF(ISBLANK(NeoBerLab!$I$14),"",NeoBerLab!$I$14)</f>
        <v>0</v>
      </c>
      <c r="C1435" s="151" t="b">
        <v>0</v>
      </c>
      <c r="D1435" s="151" t="str">
        <f t="shared" si="22"/>
        <v>_Neo_Lab_20_11##ONWAAR</v>
      </c>
    </row>
    <row r="1436" spans="1:4" x14ac:dyDescent="0.2">
      <c r="A1436" s="151" t="s">
        <v>2282</v>
      </c>
      <c r="B1436" t="b">
        <f>IF(ISBLANK(NeoBerLab!$I$15),"",NeoBerLab!$I$15)</f>
        <v>0</v>
      </c>
      <c r="C1436" s="151" t="b">
        <v>0</v>
      </c>
      <c r="D1436" s="151" t="str">
        <f t="shared" si="22"/>
        <v>_Neo_Lab_20_12##ONWAAR</v>
      </c>
    </row>
    <row r="1437" spans="1:4" x14ac:dyDescent="0.2">
      <c r="A1437" s="151" t="s">
        <v>2283</v>
      </c>
      <c r="B1437" t="b">
        <f>IF(ISBLANK(NeoBerLab!$I$16),"",NeoBerLab!$I$16)</f>
        <v>0</v>
      </c>
      <c r="C1437" s="151" t="b">
        <v>0</v>
      </c>
      <c r="D1437" s="151" t="str">
        <f t="shared" si="22"/>
        <v>_Neo_Lab_20_13##ONWAAR</v>
      </c>
    </row>
    <row r="1438" spans="1:4" x14ac:dyDescent="0.2">
      <c r="A1438" s="151" t="s">
        <v>2284</v>
      </c>
      <c r="B1438" t="b">
        <f>IF(ISBLANK(NeoBerLab!$I$17),"",NeoBerLab!$I$17)</f>
        <v>0</v>
      </c>
      <c r="C1438" s="151" t="b">
        <v>0</v>
      </c>
      <c r="D1438" s="151" t="str">
        <f t="shared" si="22"/>
        <v>_Neo_Lab_20_14##ONWAAR</v>
      </c>
    </row>
    <row r="1439" spans="1:4" x14ac:dyDescent="0.2">
      <c r="A1439" s="151" t="s">
        <v>2285</v>
      </c>
      <c r="B1439" t="b">
        <f>IF(ISBLANK(NeoBerLab!$I$18),"",NeoBerLab!$I$18)</f>
        <v>0</v>
      </c>
      <c r="C1439" s="151" t="b">
        <v>0</v>
      </c>
      <c r="D1439" s="151" t="str">
        <f t="shared" si="22"/>
        <v>_Neo_Lab_20_15##ONWAAR</v>
      </c>
    </row>
    <row r="1440" spans="1:4" x14ac:dyDescent="0.2">
      <c r="A1440" s="151" t="s">
        <v>2286</v>
      </c>
      <c r="B1440" s="151" t="b">
        <f>IF(ISBLANK(NeoBerLab!$I$19),"",NeoBerLab!$I$19)</f>
        <v>0</v>
      </c>
      <c r="C1440" s="151" t="b">
        <v>0</v>
      </c>
      <c r="D1440" s="151" t="str">
        <f t="shared" si="22"/>
        <v>_Neo_Lab_20_16##ONWAAR</v>
      </c>
    </row>
    <row r="1441" spans="1:4" x14ac:dyDescent="0.2">
      <c r="A1441" s="151" t="s">
        <v>2287</v>
      </c>
      <c r="B1441" t="b">
        <f>IF(ISBLANK(NeoBerLab!$I$20),"",NeoBerLab!$I$20)</f>
        <v>0</v>
      </c>
      <c r="C1441" s="151" t="b">
        <v>0</v>
      </c>
      <c r="D1441" s="151" t="str">
        <f t="shared" si="22"/>
        <v>_Neo_Lab_20_17##ONWAAR</v>
      </c>
    </row>
    <row r="1442" spans="1:4" x14ac:dyDescent="0.2">
      <c r="A1442" s="151" t="s">
        <v>2288</v>
      </c>
      <c r="B1442" t="b">
        <f>IF(ISBLANK(NeoBerLab!$I$21),"",NeoBerLab!$I$21)</f>
        <v>0</v>
      </c>
      <c r="C1442" s="151" t="b">
        <v>0</v>
      </c>
      <c r="D1442" s="151" t="str">
        <f t="shared" si="22"/>
        <v>_Neo_Lab_20_18##ONWAAR</v>
      </c>
    </row>
    <row r="1443" spans="1:4" x14ac:dyDescent="0.2">
      <c r="A1443" s="151" t="s">
        <v>2289</v>
      </c>
      <c r="B1443" t="b">
        <f>IF(ISBLANK(NeoBerLab!$I$22),"",NeoBerLab!$I$22)</f>
        <v>0</v>
      </c>
      <c r="C1443" s="151" t="b">
        <v>0</v>
      </c>
      <c r="D1443" s="151" t="str">
        <f t="shared" si="22"/>
        <v>_Neo_Lab_20_19##ONWAAR</v>
      </c>
    </row>
    <row r="1444" spans="1:4" x14ac:dyDescent="0.2">
      <c r="A1444" s="151" t="s">
        <v>2290</v>
      </c>
      <c r="B1444" t="b">
        <f>IF(ISBLANK(NeoBerLab!$I$23),"",NeoBerLab!$I$23)</f>
        <v>0</v>
      </c>
      <c r="C1444" s="151" t="b">
        <v>0</v>
      </c>
      <c r="D1444" s="151" t="str">
        <f t="shared" si="22"/>
        <v>_Neo_Lab_20_20##ONWAAR</v>
      </c>
    </row>
    <row r="1445" spans="1:4" x14ac:dyDescent="0.2">
      <c r="A1445" s="151" t="s">
        <v>2291</v>
      </c>
      <c r="B1445" t="b">
        <f>IF(ISBLANK(NeoBerLab!$I$24),"",NeoBerLab!$I$24)</f>
        <v>0</v>
      </c>
      <c r="C1445" s="151" t="b">
        <v>0</v>
      </c>
      <c r="D1445" s="151" t="str">
        <f t="shared" si="22"/>
        <v>_Neo_Lab_20_21##ONWAAR</v>
      </c>
    </row>
    <row r="1446" spans="1:4" x14ac:dyDescent="0.2">
      <c r="A1446" s="151" t="s">
        <v>2292</v>
      </c>
      <c r="B1446" t="b">
        <f>IF(ISBLANK(NeoBerLab!$I$25),"",NeoBerLab!$I$25)</f>
        <v>0</v>
      </c>
      <c r="C1446" s="151" t="b">
        <v>0</v>
      </c>
      <c r="D1446" s="151" t="str">
        <f t="shared" si="22"/>
        <v>_Neo_Lab_20_22##ONWAAR</v>
      </c>
    </row>
    <row r="1447" spans="1:4" x14ac:dyDescent="0.2">
      <c r="A1447" s="151" t="s">
        <v>2293</v>
      </c>
      <c r="B1447" t="b">
        <f>IF(ISBLANK(NeoBerLab!$I$26),"",NeoBerLab!$I$26)</f>
        <v>0</v>
      </c>
      <c r="C1447" s="151" t="b">
        <v>0</v>
      </c>
      <c r="D1447" s="151" t="str">
        <f t="shared" si="22"/>
        <v>_Neo_Lab_20_23##ONWAAR</v>
      </c>
    </row>
    <row r="1448" spans="1:4" x14ac:dyDescent="0.2">
      <c r="A1448" s="151" t="s">
        <v>2294</v>
      </c>
      <c r="B1448" t="b">
        <f>IF(ISBLANK(NeoBerLab!$I$27),"",NeoBerLab!$I$27)</f>
        <v>0</v>
      </c>
      <c r="C1448" s="151" t="b">
        <v>0</v>
      </c>
      <c r="D1448" s="151" t="str">
        <f t="shared" si="22"/>
        <v>_Neo_Lab_20_24##ONWAAR</v>
      </c>
    </row>
    <row r="1449" spans="1:4" x14ac:dyDescent="0.2">
      <c r="A1449" s="151" t="s">
        <v>2295</v>
      </c>
      <c r="B1449" t="b">
        <f>IF(ISBLANK(NeoBerLab!$I$28),"",NeoBerLab!$I$28)</f>
        <v>0</v>
      </c>
      <c r="C1449" s="151" t="b">
        <v>0</v>
      </c>
      <c r="D1449" s="151" t="str">
        <f t="shared" si="22"/>
        <v>_Neo_Lab_20_25##ONWAAR</v>
      </c>
    </row>
    <row r="1450" spans="1:4" x14ac:dyDescent="0.2">
      <c r="A1450" s="151" t="s">
        <v>2296</v>
      </c>
      <c r="B1450" t="b">
        <f>IF(ISBLANK(NeoBerLab!$I$29),"",NeoBerLab!$I$29)</f>
        <v>0</v>
      </c>
      <c r="C1450" s="151" t="b">
        <v>0</v>
      </c>
      <c r="D1450" s="151" t="str">
        <f t="shared" si="22"/>
        <v>_Neo_Lab_20_26##ONWAAR</v>
      </c>
    </row>
    <row r="1451" spans="1:4" x14ac:dyDescent="0.2">
      <c r="A1451" s="151" t="s">
        <v>2297</v>
      </c>
      <c r="B1451" t="b">
        <f>IF(ISBLANK(NeoBerLab!$I$30),"",NeoBerLab!$I$30)</f>
        <v>0</v>
      </c>
      <c r="C1451" s="151" t="b">
        <v>0</v>
      </c>
      <c r="D1451" s="151" t="str">
        <f t="shared" si="22"/>
        <v>_Neo_Lab_20_27##ONWAAR</v>
      </c>
    </row>
    <row r="1452" spans="1:4" x14ac:dyDescent="0.2">
      <c r="A1452" s="151" t="s">
        <v>2298</v>
      </c>
      <c r="B1452" t="b">
        <f>IF(ISBLANK(NeoBerLab!$I$31),"",NeoBerLab!$I$31)</f>
        <v>0</v>
      </c>
      <c r="C1452" s="151" t="b">
        <v>0</v>
      </c>
      <c r="D1452" s="151" t="str">
        <f t="shared" si="22"/>
        <v>_Neo_Lab_20_28##ONWAAR</v>
      </c>
    </row>
    <row r="1453" spans="1:4" x14ac:dyDescent="0.2">
      <c r="A1453" s="151" t="s">
        <v>2299</v>
      </c>
      <c r="B1453" t="b">
        <f>IF(ISBLANK(NeoBerLab!$I$32),"",NeoBerLab!$I$32)</f>
        <v>0</v>
      </c>
      <c r="C1453" s="151" t="b">
        <v>0</v>
      </c>
      <c r="D1453" s="151" t="str">
        <f t="shared" si="22"/>
        <v>_Neo_Lab_20_29##ONWAAR</v>
      </c>
    </row>
    <row r="1454" spans="1:4" x14ac:dyDescent="0.2">
      <c r="A1454" s="151" t="s">
        <v>2300</v>
      </c>
      <c r="B1454" t="b">
        <f>IF(ISBLANK(NeoBerLab!$I$33),"",NeoBerLab!$I$33)</f>
        <v>0</v>
      </c>
      <c r="C1454" s="151" t="b">
        <v>0</v>
      </c>
      <c r="D1454" s="151" t="str">
        <f t="shared" si="22"/>
        <v>_Neo_Lab_20_30##ONWAAR</v>
      </c>
    </row>
    <row r="1455" spans="1:4" x14ac:dyDescent="0.2">
      <c r="A1455" s="151" t="s">
        <v>2301</v>
      </c>
      <c r="B1455" t="b">
        <f>IF(ISBLANK(NeoBerLab!$I$34),"",NeoBerLab!$I$34)</f>
        <v>0</v>
      </c>
      <c r="C1455" s="151" t="b">
        <v>0</v>
      </c>
      <c r="D1455" s="151" t="str">
        <f t="shared" si="22"/>
        <v>_Neo_Lab_20_31##ONWAAR</v>
      </c>
    </row>
    <row r="1456" spans="1:4" x14ac:dyDescent="0.2">
      <c r="A1456" s="151" t="s">
        <v>2302</v>
      </c>
      <c r="B1456" t="b">
        <f>IF(ISBLANK(NeoBerLab!$K$4),"",NeoBerLab!$K$4)</f>
        <v>0</v>
      </c>
      <c r="C1456" s="151" t="b">
        <v>0</v>
      </c>
      <c r="D1456" s="151" t="str">
        <f t="shared" si="22"/>
        <v>_Neo_Lab_24_01##ONWAAR</v>
      </c>
    </row>
    <row r="1457" spans="1:6" x14ac:dyDescent="0.2">
      <c r="A1457" s="151" t="s">
        <v>2303</v>
      </c>
      <c r="B1457" t="b">
        <f>IF(ISBLANK(NeoBerLab!$K$5),"",NeoBerLab!$K$5)</f>
        <v>0</v>
      </c>
      <c r="C1457" s="151" t="b">
        <v>0</v>
      </c>
      <c r="D1457" s="151" t="str">
        <f t="shared" si="22"/>
        <v>_Neo_Lab_24_02##ONWAAR</v>
      </c>
    </row>
    <row r="1458" spans="1:6" x14ac:dyDescent="0.2">
      <c r="A1458" s="151" t="s">
        <v>2304</v>
      </c>
      <c r="B1458" t="b">
        <f>IF(ISBLANK(NeoBerLab!$K$6),"",NeoBerLab!$K$6)</f>
        <v>0</v>
      </c>
      <c r="C1458" s="151" t="b">
        <v>0</v>
      </c>
      <c r="D1458" s="151" t="str">
        <f t="shared" si="22"/>
        <v>_Neo_Lab_24_03##ONWAAR</v>
      </c>
    </row>
    <row r="1459" spans="1:6" x14ac:dyDescent="0.2">
      <c r="A1459" s="151" t="s">
        <v>2305</v>
      </c>
      <c r="B1459" t="b">
        <f>IF(ISBLANK(NeoBerLab!$K$7),"",NeoBerLab!$K$7)</f>
        <v>0</v>
      </c>
      <c r="C1459" s="151" t="b">
        <v>0</v>
      </c>
      <c r="D1459" s="151" t="str">
        <f t="shared" si="22"/>
        <v>_Neo_Lab_24_04##ONWAAR</v>
      </c>
    </row>
    <row r="1460" spans="1:6" x14ac:dyDescent="0.2">
      <c r="A1460" s="151" t="s">
        <v>2306</v>
      </c>
      <c r="B1460" t="b">
        <f>IF(ISBLANK(NeoBerLab!$K$8),"",NeoBerLab!$K$8)</f>
        <v>0</v>
      </c>
      <c r="C1460" s="151" t="b">
        <v>0</v>
      </c>
      <c r="D1460" s="151" t="str">
        <f t="shared" si="22"/>
        <v>_Neo_Lab_24_05##ONWAAR</v>
      </c>
    </row>
    <row r="1461" spans="1:6" x14ac:dyDescent="0.2">
      <c r="A1461" s="151" t="s">
        <v>2307</v>
      </c>
      <c r="B1461" t="b">
        <f>IF(ISBLANK(NeoBerLab!$K$9),"",NeoBerLab!$K$9)</f>
        <v>0</v>
      </c>
      <c r="C1461" s="151" t="b">
        <v>0</v>
      </c>
      <c r="D1461" s="151" t="str">
        <f t="shared" si="22"/>
        <v>_Neo_Lab_24_06##ONWAAR</v>
      </c>
    </row>
    <row r="1462" spans="1:6" x14ac:dyDescent="0.2">
      <c r="A1462" s="151" t="s">
        <v>2308</v>
      </c>
      <c r="B1462" t="b">
        <f>IF(ISBLANK(NeoBerLab!$K$10),"",NeoBerLab!$K$10)</f>
        <v>0</v>
      </c>
      <c r="C1462" s="151" t="b">
        <v>0</v>
      </c>
      <c r="D1462" s="151" t="str">
        <f t="shared" si="22"/>
        <v>_Neo_Lab_24_07##ONWAAR</v>
      </c>
    </row>
    <row r="1463" spans="1:6" x14ac:dyDescent="0.2">
      <c r="A1463" s="151" t="s">
        <v>2309</v>
      </c>
      <c r="B1463" t="b">
        <f>IF(ISBLANK(NeoBerLab!$K$11),"",NeoBerLab!$K$11)</f>
        <v>0</v>
      </c>
      <c r="C1463" s="151" t="b">
        <v>0</v>
      </c>
      <c r="D1463" s="151" t="str">
        <f t="shared" si="22"/>
        <v>_Neo_Lab_24_08##ONWAAR</v>
      </c>
    </row>
    <row r="1464" spans="1:6" x14ac:dyDescent="0.2">
      <c r="A1464" s="151" t="s">
        <v>2310</v>
      </c>
      <c r="B1464" t="b">
        <f>IF(ISBLANK(NeoBerLab!$K$12),"",NeoBerLab!$K$12)</f>
        <v>0</v>
      </c>
      <c r="C1464" s="151" t="b">
        <v>0</v>
      </c>
      <c r="D1464" s="151" t="str">
        <f t="shared" si="22"/>
        <v>_Neo_Lab_24_09##ONWAAR</v>
      </c>
    </row>
    <row r="1465" spans="1:6" x14ac:dyDescent="0.2">
      <c r="A1465" s="151" t="s">
        <v>2311</v>
      </c>
      <c r="B1465" t="b">
        <f>IF(ISBLANK(NeoBerLab!$K$13),"",NeoBerLab!$K$13)</f>
        <v>0</v>
      </c>
      <c r="C1465" s="151" t="b">
        <v>0</v>
      </c>
      <c r="D1465" s="151" t="str">
        <f t="shared" si="22"/>
        <v>_Neo_Lab_24_10##ONWAAR</v>
      </c>
    </row>
    <row r="1466" spans="1:6" x14ac:dyDescent="0.2">
      <c r="A1466" s="151" t="s">
        <v>2312</v>
      </c>
      <c r="B1466" t="b">
        <f>IF(ISBLANK(NeoBerLab!$K$14),"",NeoBerLab!$K$14)</f>
        <v>0</v>
      </c>
      <c r="C1466" s="151" t="b">
        <v>0</v>
      </c>
      <c r="D1466" s="151" t="str">
        <f t="shared" si="22"/>
        <v>_Neo_Lab_24_11##ONWAAR</v>
      </c>
    </row>
    <row r="1467" spans="1:6" x14ac:dyDescent="0.2">
      <c r="A1467" s="151" t="s">
        <v>2313</v>
      </c>
      <c r="B1467" t="b">
        <f>IF(ISBLANK(NeoBerLab!$K$15),"",NeoBerLab!$K$15)</f>
        <v>0</v>
      </c>
      <c r="C1467" s="151" t="b">
        <v>0</v>
      </c>
      <c r="D1467" s="151" t="str">
        <f t="shared" si="22"/>
        <v>_Neo_Lab_24_12##ONWAAR</v>
      </c>
      <c r="F1467" s="151"/>
    </row>
    <row r="1468" spans="1:6" x14ac:dyDescent="0.2">
      <c r="A1468" s="151" t="s">
        <v>2314</v>
      </c>
      <c r="B1468" t="b">
        <f>IF(ISBLANK(NeoBerLab!$K$16),"",NeoBerLab!$K$16)</f>
        <v>0</v>
      </c>
      <c r="C1468" s="151" t="b">
        <v>0</v>
      </c>
      <c r="D1468" s="151" t="str">
        <f t="shared" si="22"/>
        <v>_Neo_Lab_24_13##ONWAAR</v>
      </c>
      <c r="F1468" s="151"/>
    </row>
    <row r="1469" spans="1:6" x14ac:dyDescent="0.2">
      <c r="A1469" s="151" t="s">
        <v>2315</v>
      </c>
      <c r="B1469" t="b">
        <f>IF(ISBLANK(NeoBerLab!$K$17),"",NeoBerLab!$K$17)</f>
        <v>0</v>
      </c>
      <c r="C1469" s="151" t="b">
        <v>0</v>
      </c>
      <c r="D1469" s="151" t="str">
        <f t="shared" si="22"/>
        <v>_Neo_Lab_24_14##ONWAAR</v>
      </c>
      <c r="F1469" s="151"/>
    </row>
    <row r="1470" spans="1:6" x14ac:dyDescent="0.2">
      <c r="A1470" s="151" t="s">
        <v>2316</v>
      </c>
      <c r="B1470" t="b">
        <f>IF(ISBLANK(NeoBerLab!$K$18),"",NeoBerLab!$K$18)</f>
        <v>0</v>
      </c>
      <c r="C1470" s="151" t="b">
        <v>0</v>
      </c>
      <c r="D1470" s="151" t="str">
        <f t="shared" si="22"/>
        <v>_Neo_Lab_24_15##ONWAAR</v>
      </c>
    </row>
    <row r="1471" spans="1:6" x14ac:dyDescent="0.2">
      <c r="A1471" s="151" t="s">
        <v>2317</v>
      </c>
      <c r="B1471" t="b">
        <f>IF(ISBLANK(NeoBerLab!$K$19),"",NeoBerLab!$K$19)</f>
        <v>0</v>
      </c>
      <c r="C1471" s="151" t="b">
        <v>0</v>
      </c>
      <c r="D1471" s="151" t="str">
        <f t="shared" si="22"/>
        <v>_Neo_Lab_24_16##ONWAAR</v>
      </c>
    </row>
    <row r="1472" spans="1:6" x14ac:dyDescent="0.2">
      <c r="A1472" s="151" t="s">
        <v>2318</v>
      </c>
      <c r="B1472" t="b">
        <f>IF(ISBLANK(NeoBerLab!$K$20),"",NeoBerLab!$K$20)</f>
        <v>0</v>
      </c>
      <c r="C1472" s="151" t="b">
        <v>0</v>
      </c>
      <c r="D1472" s="151" t="str">
        <f t="shared" si="22"/>
        <v>_Neo_Lab_24_17##ONWAAR</v>
      </c>
    </row>
    <row r="1473" spans="1:4" x14ac:dyDescent="0.2">
      <c r="A1473" s="151" t="s">
        <v>2319</v>
      </c>
      <c r="B1473" t="b">
        <f>IF(ISBLANK(NeoBerLab!$K$21),"",NeoBerLab!$K$21)</f>
        <v>0</v>
      </c>
      <c r="C1473" s="151" t="b">
        <v>0</v>
      </c>
      <c r="D1473" s="151" t="str">
        <f t="shared" si="22"/>
        <v>_Neo_Lab_24_18##ONWAAR</v>
      </c>
    </row>
    <row r="1474" spans="1:4" x14ac:dyDescent="0.2">
      <c r="A1474" s="151" t="s">
        <v>2320</v>
      </c>
      <c r="B1474" t="b">
        <f>IF(ISBLANK(NeoBerLab!$K$22),"",NeoBerLab!$K$22)</f>
        <v>0</v>
      </c>
      <c r="C1474" s="151" t="b">
        <v>0</v>
      </c>
      <c r="D1474" s="151" t="str">
        <f t="shared" si="22"/>
        <v>_Neo_Lab_24_19##ONWAAR</v>
      </c>
    </row>
    <row r="1475" spans="1:4" x14ac:dyDescent="0.2">
      <c r="A1475" s="151" t="s">
        <v>2321</v>
      </c>
      <c r="B1475" t="b">
        <f>IF(ISBLANK(NeoBerLab!$K$23),"",NeoBerLab!$K$23)</f>
        <v>0</v>
      </c>
      <c r="C1475" s="151" t="b">
        <v>0</v>
      </c>
      <c r="D1475" s="151" t="str">
        <f t="shared" ref="D1475:D1538" si="23">A1475&amp;"##"&amp;B1475</f>
        <v>_Neo_Lab_24_20##ONWAAR</v>
      </c>
    </row>
    <row r="1476" spans="1:4" x14ac:dyDescent="0.2">
      <c r="A1476" s="151" t="s">
        <v>2322</v>
      </c>
      <c r="B1476" t="b">
        <f>IF(ISBLANK(NeoBerLab!$K$24),"",NeoBerLab!$K$24)</f>
        <v>0</v>
      </c>
      <c r="C1476" s="151" t="b">
        <v>0</v>
      </c>
      <c r="D1476" s="151" t="str">
        <f t="shared" si="23"/>
        <v>_Neo_Lab_24_21##ONWAAR</v>
      </c>
    </row>
    <row r="1477" spans="1:4" x14ac:dyDescent="0.2">
      <c r="A1477" s="151" t="s">
        <v>2323</v>
      </c>
      <c r="B1477" t="b">
        <f>IF(ISBLANK(NeoBerLab!$K$25),"",NeoBerLab!$K$25)</f>
        <v>0</v>
      </c>
      <c r="C1477" s="151" t="b">
        <v>0</v>
      </c>
      <c r="D1477" s="151" t="str">
        <f t="shared" si="23"/>
        <v>_Neo_Lab_24_22##ONWAAR</v>
      </c>
    </row>
    <row r="1478" spans="1:4" x14ac:dyDescent="0.2">
      <c r="A1478" s="151" t="s">
        <v>2324</v>
      </c>
      <c r="B1478" t="b">
        <f>IF(ISBLANK(NeoBerLab!$K$26),"",NeoBerLab!$K$26)</f>
        <v>0</v>
      </c>
      <c r="C1478" s="151" t="b">
        <v>0</v>
      </c>
      <c r="D1478" s="151" t="str">
        <f t="shared" si="23"/>
        <v>_Neo_Lab_24_23##ONWAAR</v>
      </c>
    </row>
    <row r="1479" spans="1:4" x14ac:dyDescent="0.2">
      <c r="A1479" s="151" t="s">
        <v>2325</v>
      </c>
      <c r="B1479" t="b">
        <f>IF(ISBLANK(NeoBerLab!$K$27),"",NeoBerLab!$K$27)</f>
        <v>0</v>
      </c>
      <c r="C1479" s="151" t="b">
        <v>0</v>
      </c>
      <c r="D1479" s="151" t="str">
        <f t="shared" si="23"/>
        <v>_Neo_Lab_24_24##ONWAAR</v>
      </c>
    </row>
    <row r="1480" spans="1:4" x14ac:dyDescent="0.2">
      <c r="A1480" s="151" t="s">
        <v>2326</v>
      </c>
      <c r="B1480" t="b">
        <f>IF(ISBLANK(NeoBerLab!$K$28),"",NeoBerLab!$K$28)</f>
        <v>0</v>
      </c>
      <c r="C1480" s="151" t="b">
        <v>0</v>
      </c>
      <c r="D1480" s="151" t="str">
        <f t="shared" si="23"/>
        <v>_Neo_Lab_24_25##ONWAAR</v>
      </c>
    </row>
    <row r="1481" spans="1:4" x14ac:dyDescent="0.2">
      <c r="A1481" s="151" t="s">
        <v>2327</v>
      </c>
      <c r="B1481" t="b">
        <f>IF(ISBLANK(NeoBerLab!$K$29),"",NeoBerLab!$K$29)</f>
        <v>0</v>
      </c>
      <c r="C1481" s="151" t="b">
        <v>0</v>
      </c>
      <c r="D1481" s="151" t="str">
        <f t="shared" si="23"/>
        <v>_Neo_Lab_24_26##ONWAAR</v>
      </c>
    </row>
    <row r="1482" spans="1:4" x14ac:dyDescent="0.2">
      <c r="A1482" s="151" t="s">
        <v>2328</v>
      </c>
      <c r="B1482" t="b">
        <f>IF(ISBLANK(NeoBerLab!$K$30),"",NeoBerLab!$K$30)</f>
        <v>0</v>
      </c>
      <c r="C1482" s="151" t="b">
        <v>0</v>
      </c>
      <c r="D1482" s="151" t="str">
        <f t="shared" si="23"/>
        <v>_Neo_Lab_24_27##ONWAAR</v>
      </c>
    </row>
    <row r="1483" spans="1:4" x14ac:dyDescent="0.2">
      <c r="A1483" s="151" t="s">
        <v>2329</v>
      </c>
      <c r="B1483" t="b">
        <f>IF(ISBLANK(NeoBerLab!$K$31),"",NeoBerLab!$K$31)</f>
        <v>0</v>
      </c>
      <c r="C1483" s="151" t="b">
        <v>0</v>
      </c>
      <c r="D1483" s="151" t="str">
        <f t="shared" si="23"/>
        <v>_Neo_Lab_24_28##ONWAAR</v>
      </c>
    </row>
    <row r="1484" spans="1:4" x14ac:dyDescent="0.2">
      <c r="A1484" s="151" t="s">
        <v>2330</v>
      </c>
      <c r="B1484" t="b">
        <f>IF(ISBLANK(NeoBerLab!$K$32),"",NeoBerLab!$K$32)</f>
        <v>0</v>
      </c>
      <c r="C1484" s="151" t="b">
        <v>0</v>
      </c>
      <c r="D1484" s="151" t="str">
        <f t="shared" si="23"/>
        <v>_Neo_Lab_24_29##ONWAAR</v>
      </c>
    </row>
    <row r="1485" spans="1:4" x14ac:dyDescent="0.2">
      <c r="A1485" s="151" t="s">
        <v>2331</v>
      </c>
      <c r="B1485" t="b">
        <f>IF(ISBLANK(NeoBerLab!$K$33),"",NeoBerLab!$K$33)</f>
        <v>0</v>
      </c>
      <c r="C1485" s="151" t="b">
        <v>0</v>
      </c>
      <c r="D1485" s="151" t="str">
        <f t="shared" si="23"/>
        <v>_Neo_Lab_24_30##ONWAAR</v>
      </c>
    </row>
    <row r="1486" spans="1:4" x14ac:dyDescent="0.2">
      <c r="A1486" s="151" t="s">
        <v>2332</v>
      </c>
      <c r="B1486" t="b">
        <f>IF(ISBLANK(NeoBerLab!$K$34),"",NeoBerLab!$K$34)</f>
        <v>0</v>
      </c>
      <c r="C1486" s="151" t="b">
        <v>0</v>
      </c>
      <c r="D1486" s="151" t="str">
        <f t="shared" si="23"/>
        <v>_Neo_Lab_24_31##ONWAAR</v>
      </c>
    </row>
    <row r="1487" spans="1:4" x14ac:dyDescent="0.2">
      <c r="A1487" s="151" t="s">
        <v>2333</v>
      </c>
      <c r="B1487" t="b">
        <f>IF(ISBLANK(NeoBerLab!$O$4),"",NeoBerLab!$O$4)</f>
        <v>0</v>
      </c>
      <c r="C1487" s="151" t="b">
        <v>0</v>
      </c>
      <c r="D1487" s="151" t="str">
        <f t="shared" si="23"/>
        <v>_Neo_Lab_Dag1_01##ONWAAR</v>
      </c>
    </row>
    <row r="1488" spans="1:4" x14ac:dyDescent="0.2">
      <c r="A1488" s="151" t="s">
        <v>2334</v>
      </c>
      <c r="B1488" t="b">
        <f>IF(ISBLANK(NeoBerLab!$O$5),"",NeoBerLab!$O$5)</f>
        <v>0</v>
      </c>
      <c r="C1488" s="151" t="b">
        <v>0</v>
      </c>
      <c r="D1488" s="151" t="str">
        <f t="shared" si="23"/>
        <v>_Neo_Lab_Dag1_02##ONWAAR</v>
      </c>
    </row>
    <row r="1489" spans="1:6" x14ac:dyDescent="0.2">
      <c r="A1489" s="151" t="s">
        <v>2335</v>
      </c>
      <c r="B1489" t="b">
        <f>IF(ISBLANK(NeoBerLab!$O$6),"",NeoBerLab!$O$6)</f>
        <v>0</v>
      </c>
      <c r="C1489" s="151" t="b">
        <v>0</v>
      </c>
      <c r="D1489" s="151" t="str">
        <f t="shared" si="23"/>
        <v>_Neo_Lab_Dag1_03##ONWAAR</v>
      </c>
    </row>
    <row r="1490" spans="1:6" x14ac:dyDescent="0.2">
      <c r="A1490" s="151" t="s">
        <v>2336</v>
      </c>
      <c r="B1490" t="b">
        <f>IF(ISBLANK(NeoBerLab!$O$7),"",NeoBerLab!$O$7)</f>
        <v>0</v>
      </c>
      <c r="C1490" s="151" t="b">
        <v>0</v>
      </c>
      <c r="D1490" s="151" t="str">
        <f t="shared" si="23"/>
        <v>_Neo_Lab_Dag1_04##ONWAAR</v>
      </c>
    </row>
    <row r="1491" spans="1:6" x14ac:dyDescent="0.2">
      <c r="A1491" s="151" t="s">
        <v>2337</v>
      </c>
      <c r="B1491" t="b">
        <f>IF(ISBLANK(NeoBerLab!$O$8),"",NeoBerLab!$O$8)</f>
        <v>0</v>
      </c>
      <c r="C1491" s="151" t="b">
        <v>0</v>
      </c>
      <c r="D1491" s="151" t="str">
        <f t="shared" si="23"/>
        <v>_Neo_Lab_Dag1_05##ONWAAR</v>
      </c>
    </row>
    <row r="1492" spans="1:6" x14ac:dyDescent="0.2">
      <c r="A1492" s="151" t="s">
        <v>2338</v>
      </c>
      <c r="B1492" t="b">
        <f>IF(ISBLANK(NeoBerLab!$O$9),"",NeoBerLab!$O$9)</f>
        <v>0</v>
      </c>
      <c r="C1492" s="151" t="b">
        <v>0</v>
      </c>
      <c r="D1492" s="151" t="str">
        <f t="shared" si="23"/>
        <v>_Neo_Lab_Dag1_06##ONWAAR</v>
      </c>
    </row>
    <row r="1493" spans="1:6" x14ac:dyDescent="0.2">
      <c r="A1493" s="151" t="s">
        <v>2339</v>
      </c>
      <c r="B1493" t="b">
        <f>IF(ISBLANK(NeoBerLab!$O$10),"",NeoBerLab!$O$10)</f>
        <v>0</v>
      </c>
      <c r="C1493" s="151" t="b">
        <v>0</v>
      </c>
      <c r="D1493" s="151" t="str">
        <f t="shared" si="23"/>
        <v>_Neo_Lab_Dag1_07##ONWAAR</v>
      </c>
      <c r="F1493" s="151"/>
    </row>
    <row r="1494" spans="1:6" x14ac:dyDescent="0.2">
      <c r="A1494" s="151" t="s">
        <v>2340</v>
      </c>
      <c r="B1494" t="b">
        <f>IF(ISBLANK(NeoBerLab!$O$11),"",NeoBerLab!$O$11)</f>
        <v>0</v>
      </c>
      <c r="C1494" s="151" t="b">
        <v>0</v>
      </c>
      <c r="D1494" s="151" t="str">
        <f t="shared" si="23"/>
        <v>_Neo_Lab_Dag1_08##ONWAAR</v>
      </c>
    </row>
    <row r="1495" spans="1:6" x14ac:dyDescent="0.2">
      <c r="A1495" s="151" t="s">
        <v>2341</v>
      </c>
      <c r="B1495" t="b">
        <f>IF(ISBLANK(NeoBerLab!$O$12),"",NeoBerLab!$O$12)</f>
        <v>0</v>
      </c>
      <c r="C1495" s="151" t="b">
        <v>0</v>
      </c>
      <c r="D1495" s="151" t="str">
        <f t="shared" si="23"/>
        <v>_Neo_Lab_Dag1_09##ONWAAR</v>
      </c>
    </row>
    <row r="1496" spans="1:6" x14ac:dyDescent="0.2">
      <c r="A1496" s="151" t="s">
        <v>2342</v>
      </c>
      <c r="B1496" t="b">
        <f>IF(ISBLANK(NeoBerLab!$O$13),"",NeoBerLab!$O$13)</f>
        <v>0</v>
      </c>
      <c r="C1496" s="151" t="b">
        <v>0</v>
      </c>
      <c r="D1496" s="151" t="str">
        <f t="shared" si="23"/>
        <v>_Neo_Lab_Dag1_10##ONWAAR</v>
      </c>
    </row>
    <row r="1497" spans="1:6" x14ac:dyDescent="0.2">
      <c r="A1497" s="151" t="s">
        <v>2343</v>
      </c>
      <c r="B1497" t="b">
        <f>IF(ISBLANK(NeoBerLab!$O$14),"",NeoBerLab!$O$14)</f>
        <v>0</v>
      </c>
      <c r="C1497" s="151" t="b">
        <v>0</v>
      </c>
      <c r="D1497" s="151" t="str">
        <f t="shared" si="23"/>
        <v>_Neo_Lab_Dag1_11##ONWAAR</v>
      </c>
      <c r="E1497" s="151"/>
    </row>
    <row r="1498" spans="1:6" x14ac:dyDescent="0.2">
      <c r="A1498" s="151" t="s">
        <v>2344</v>
      </c>
      <c r="B1498" t="b">
        <f>IF(ISBLANK(NeoBerLab!$O$15),"",NeoBerLab!$O$15)</f>
        <v>0</v>
      </c>
      <c r="C1498" s="151" t="b">
        <v>0</v>
      </c>
      <c r="D1498" s="151" t="str">
        <f t="shared" si="23"/>
        <v>_Neo_Lab_Dag1_12##ONWAAR</v>
      </c>
      <c r="E1498" s="151"/>
    </row>
    <row r="1499" spans="1:6" x14ac:dyDescent="0.2">
      <c r="A1499" s="151" t="s">
        <v>2345</v>
      </c>
      <c r="B1499" t="b">
        <f>IF(ISBLANK(NeoBerLab!$O$16),"",NeoBerLab!$O$16)</f>
        <v>0</v>
      </c>
      <c r="C1499" s="151" t="b">
        <v>0</v>
      </c>
      <c r="D1499" s="151" t="str">
        <f t="shared" si="23"/>
        <v>_Neo_Lab_Dag1_13##ONWAAR</v>
      </c>
      <c r="E1499" s="151"/>
    </row>
    <row r="1500" spans="1:6" x14ac:dyDescent="0.2">
      <c r="A1500" s="151" t="s">
        <v>2346</v>
      </c>
      <c r="B1500" t="b">
        <f>IF(ISBLANK(NeoBerLab!$O$17),"",NeoBerLab!$O$17)</f>
        <v>0</v>
      </c>
      <c r="C1500" s="151" t="b">
        <v>0</v>
      </c>
      <c r="D1500" s="151" t="str">
        <f t="shared" si="23"/>
        <v>_Neo_Lab_Dag1_14##ONWAAR</v>
      </c>
    </row>
    <row r="1501" spans="1:6" x14ac:dyDescent="0.2">
      <c r="A1501" s="151" t="s">
        <v>2347</v>
      </c>
      <c r="B1501" t="b">
        <f>IF(ISBLANK(NeoBerLab!$O$18),"",NeoBerLab!$O$18)</f>
        <v>0</v>
      </c>
      <c r="C1501" s="151" t="b">
        <v>0</v>
      </c>
      <c r="D1501" s="151" t="str">
        <f t="shared" si="23"/>
        <v>_Neo_Lab_Dag1_15##ONWAAR</v>
      </c>
    </row>
    <row r="1502" spans="1:6" x14ac:dyDescent="0.2">
      <c r="A1502" s="151" t="s">
        <v>2348</v>
      </c>
      <c r="B1502" t="b">
        <f>IF(ISBLANK(NeoBerLab!$O$19),"",NeoBerLab!$O$19)</f>
        <v>0</v>
      </c>
      <c r="C1502" s="151" t="b">
        <v>0</v>
      </c>
      <c r="D1502" s="151" t="str">
        <f t="shared" si="23"/>
        <v>_Neo_Lab_Dag1_16##ONWAAR</v>
      </c>
    </row>
    <row r="1503" spans="1:6" x14ac:dyDescent="0.2">
      <c r="A1503" s="151" t="s">
        <v>2349</v>
      </c>
      <c r="B1503" t="b">
        <f>IF(ISBLANK(NeoBerLab!$O$20),"",NeoBerLab!$O$20)</f>
        <v>0</v>
      </c>
      <c r="C1503" s="151" t="b">
        <v>0</v>
      </c>
      <c r="D1503" s="151" t="str">
        <f t="shared" si="23"/>
        <v>_Neo_Lab_Dag1_17##ONWAAR</v>
      </c>
    </row>
    <row r="1504" spans="1:6" x14ac:dyDescent="0.2">
      <c r="A1504" s="151" t="s">
        <v>2350</v>
      </c>
      <c r="B1504" t="b">
        <f>IF(ISBLANK(NeoBerLab!$O$21),"",NeoBerLab!$O$21)</f>
        <v>0</v>
      </c>
      <c r="C1504" s="151" t="b">
        <v>0</v>
      </c>
      <c r="D1504" s="151" t="str">
        <f t="shared" si="23"/>
        <v>_Neo_Lab_Dag1_18##ONWAAR</v>
      </c>
    </row>
    <row r="1505" spans="1:4" x14ac:dyDescent="0.2">
      <c r="A1505" s="151" t="s">
        <v>2351</v>
      </c>
      <c r="B1505" t="b">
        <f>IF(ISBLANK(NeoBerLab!$O$22),"",NeoBerLab!$O$22)</f>
        <v>0</v>
      </c>
      <c r="C1505" s="151" t="b">
        <v>0</v>
      </c>
      <c r="D1505" s="151" t="str">
        <f t="shared" si="23"/>
        <v>_Neo_Lab_Dag1_19##ONWAAR</v>
      </c>
    </row>
    <row r="1506" spans="1:4" x14ac:dyDescent="0.2">
      <c r="A1506" s="151" t="s">
        <v>2352</v>
      </c>
      <c r="B1506" t="b">
        <f>IF(ISBLANK(NeoBerLab!$O$23),"",NeoBerLab!$O$23)</f>
        <v>0</v>
      </c>
      <c r="C1506" s="151" t="b">
        <v>0</v>
      </c>
      <c r="D1506" s="151" t="str">
        <f t="shared" si="23"/>
        <v>_Neo_Lab_Dag1_20##ONWAAR</v>
      </c>
    </row>
    <row r="1507" spans="1:4" x14ac:dyDescent="0.2">
      <c r="A1507" s="151" t="s">
        <v>2353</v>
      </c>
      <c r="B1507" t="b">
        <f>IF(ISBLANK(NeoBerLab!$O$24),"",NeoBerLab!$O$24)</f>
        <v>0</v>
      </c>
      <c r="C1507" s="151" t="b">
        <v>0</v>
      </c>
      <c r="D1507" s="151" t="str">
        <f t="shared" si="23"/>
        <v>_Neo_Lab_Dag1_21##ONWAAR</v>
      </c>
    </row>
    <row r="1508" spans="1:4" x14ac:dyDescent="0.2">
      <c r="A1508" s="151" t="s">
        <v>2354</v>
      </c>
      <c r="B1508" t="b">
        <f>IF(ISBLANK(NeoBerLab!$O$25),"",NeoBerLab!$O$25)</f>
        <v>0</v>
      </c>
      <c r="C1508" s="151" t="b">
        <v>0</v>
      </c>
      <c r="D1508" s="151" t="str">
        <f t="shared" si="23"/>
        <v>_Neo_Lab_Dag1_22##ONWAAR</v>
      </c>
    </row>
    <row r="1509" spans="1:4" x14ac:dyDescent="0.2">
      <c r="A1509" s="151" t="s">
        <v>2355</v>
      </c>
      <c r="B1509" t="b">
        <f>IF(ISBLANK(NeoBerLab!$O$26),"",NeoBerLab!$O$26)</f>
        <v>0</v>
      </c>
      <c r="C1509" s="151" t="b">
        <v>0</v>
      </c>
      <c r="D1509" s="151" t="str">
        <f t="shared" si="23"/>
        <v>_Neo_Lab_Dag1_23##ONWAAR</v>
      </c>
    </row>
    <row r="1510" spans="1:4" x14ac:dyDescent="0.2">
      <c r="A1510" s="151" t="s">
        <v>2356</v>
      </c>
      <c r="B1510" t="b">
        <f>IF(ISBLANK(NeoBerLab!$O$27),"",NeoBerLab!$O$27)</f>
        <v>0</v>
      </c>
      <c r="C1510" s="151" t="b">
        <v>0</v>
      </c>
      <c r="D1510" s="151" t="str">
        <f t="shared" si="23"/>
        <v>_Neo_Lab_Dag1_24##ONWAAR</v>
      </c>
    </row>
    <row r="1511" spans="1:4" x14ac:dyDescent="0.2">
      <c r="A1511" s="151" t="s">
        <v>2357</v>
      </c>
      <c r="B1511" t="b">
        <f>IF(ISBLANK(NeoBerLab!$O$28),"",NeoBerLab!$O$28)</f>
        <v>0</v>
      </c>
      <c r="C1511" s="151" t="b">
        <v>0</v>
      </c>
      <c r="D1511" s="151" t="str">
        <f t="shared" si="23"/>
        <v>_Neo_Lab_Dag1_25##ONWAAR</v>
      </c>
    </row>
    <row r="1512" spans="1:4" x14ac:dyDescent="0.2">
      <c r="A1512" s="151" t="s">
        <v>2358</v>
      </c>
      <c r="B1512" t="b">
        <f>IF(ISBLANK(NeoBerLab!$O$29),"",NeoBerLab!$O$29)</f>
        <v>0</v>
      </c>
      <c r="C1512" s="151" t="b">
        <v>0</v>
      </c>
      <c r="D1512" s="151" t="str">
        <f t="shared" si="23"/>
        <v>_Neo_Lab_Dag1_26##ONWAAR</v>
      </c>
    </row>
    <row r="1513" spans="1:4" x14ac:dyDescent="0.2">
      <c r="A1513" s="151" t="s">
        <v>2359</v>
      </c>
      <c r="B1513" t="b">
        <f>IF(ISBLANK(NeoBerLab!$O$30),"",NeoBerLab!$O$30)</f>
        <v>0</v>
      </c>
      <c r="C1513" s="151" t="b">
        <v>0</v>
      </c>
      <c r="D1513" s="151" t="str">
        <f t="shared" si="23"/>
        <v>_Neo_Lab_Dag1_27##ONWAAR</v>
      </c>
    </row>
    <row r="1514" spans="1:4" x14ac:dyDescent="0.2">
      <c r="A1514" s="151" t="s">
        <v>2360</v>
      </c>
      <c r="B1514" t="b">
        <f>IF(ISBLANK(NeoBerLab!$O$31),"",NeoBerLab!$O$31)</f>
        <v>0</v>
      </c>
      <c r="C1514" s="151" t="b">
        <v>0</v>
      </c>
      <c r="D1514" s="151" t="str">
        <f t="shared" si="23"/>
        <v>_Neo_Lab_Dag1_28##ONWAAR</v>
      </c>
    </row>
    <row r="1515" spans="1:4" x14ac:dyDescent="0.2">
      <c r="A1515" s="151" t="s">
        <v>2361</v>
      </c>
      <c r="B1515" t="b">
        <f>IF(ISBLANK(NeoBerLab!$O$32),"",NeoBerLab!$O$32)</f>
        <v>0</v>
      </c>
      <c r="C1515" s="151" t="b">
        <v>0</v>
      </c>
      <c r="D1515" s="151" t="str">
        <f t="shared" si="23"/>
        <v>_Neo_Lab_Dag1_29##ONWAAR</v>
      </c>
    </row>
    <row r="1516" spans="1:4" x14ac:dyDescent="0.2">
      <c r="A1516" s="151" t="s">
        <v>2362</v>
      </c>
      <c r="B1516" t="b">
        <f>IF(ISBLANK(NeoBerLab!$O$33),"",NeoBerLab!$O$33)</f>
        <v>0</v>
      </c>
      <c r="C1516" s="151" t="b">
        <v>0</v>
      </c>
      <c r="D1516" s="151" t="str">
        <f t="shared" si="23"/>
        <v>_Neo_Lab_Dag1_30##ONWAAR</v>
      </c>
    </row>
    <row r="1517" spans="1:4" x14ac:dyDescent="0.2">
      <c r="A1517" s="151" t="s">
        <v>2363</v>
      </c>
      <c r="B1517" t="b">
        <f>IF(ISBLANK(NeoBerLab!$O$34),"",NeoBerLab!$O$34)</f>
        <v>0</v>
      </c>
      <c r="C1517" s="151" t="b">
        <v>0</v>
      </c>
      <c r="D1517" s="151" t="str">
        <f t="shared" si="23"/>
        <v>_Neo_Lab_Dag1_31##ONWAAR</v>
      </c>
    </row>
    <row r="1518" spans="1:4" x14ac:dyDescent="0.2">
      <c r="A1518" s="151" t="s">
        <v>2364</v>
      </c>
      <c r="B1518" t="b">
        <f>IF(ISBLANK(NeoBerLab!$Q$4),"",NeoBerLab!$Q$4)</f>
        <v>0</v>
      </c>
      <c r="C1518" s="151" t="b">
        <v>0</v>
      </c>
      <c r="D1518" s="151" t="str">
        <f t="shared" si="23"/>
        <v>_Neo_Lab_Dag2_01##ONWAAR</v>
      </c>
    </row>
    <row r="1519" spans="1:4" x14ac:dyDescent="0.2">
      <c r="A1519" s="151" t="s">
        <v>2365</v>
      </c>
      <c r="B1519" t="b">
        <f>IF(ISBLANK(NeoBerLab!$Q$5),"",NeoBerLab!$Q$5)</f>
        <v>0</v>
      </c>
      <c r="C1519" s="151" t="b">
        <v>0</v>
      </c>
      <c r="D1519" s="151" t="str">
        <f t="shared" si="23"/>
        <v>_Neo_Lab_Dag2_02##ONWAAR</v>
      </c>
    </row>
    <row r="1520" spans="1:4" x14ac:dyDescent="0.2">
      <c r="A1520" s="151" t="s">
        <v>2366</v>
      </c>
      <c r="B1520" t="b">
        <f>IF(ISBLANK(NeoBerLab!$Q$6),"",NeoBerLab!$Q$6)</f>
        <v>0</v>
      </c>
      <c r="C1520" s="151" t="b">
        <v>0</v>
      </c>
      <c r="D1520" s="151" t="str">
        <f t="shared" si="23"/>
        <v>_Neo_Lab_Dag2_03##ONWAAR</v>
      </c>
    </row>
    <row r="1521" spans="1:5" x14ac:dyDescent="0.2">
      <c r="A1521" s="151" t="s">
        <v>2367</v>
      </c>
      <c r="B1521" t="b">
        <f>IF(ISBLANK(NeoBerLab!$Q$7),"",NeoBerLab!$Q$7)</f>
        <v>0</v>
      </c>
      <c r="C1521" s="151" t="b">
        <v>0</v>
      </c>
      <c r="D1521" s="151" t="str">
        <f t="shared" si="23"/>
        <v>_Neo_Lab_Dag2_04##ONWAAR</v>
      </c>
    </row>
    <row r="1522" spans="1:5" x14ac:dyDescent="0.2">
      <c r="A1522" s="151" t="s">
        <v>2368</v>
      </c>
      <c r="B1522" t="b">
        <f>IF(ISBLANK(NeoBerLab!$Q$8),"",NeoBerLab!$Q$8)</f>
        <v>0</v>
      </c>
      <c r="C1522" s="151" t="b">
        <v>0</v>
      </c>
      <c r="D1522" s="151" t="str">
        <f t="shared" si="23"/>
        <v>_Neo_Lab_Dag2_05##ONWAAR</v>
      </c>
    </row>
    <row r="1523" spans="1:5" x14ac:dyDescent="0.2">
      <c r="A1523" s="151" t="s">
        <v>2369</v>
      </c>
      <c r="B1523" s="151" t="b">
        <f>IF(ISBLANK(NeoBerLab!$Q$9),"",NeoBerLab!$Q$9)</f>
        <v>0</v>
      </c>
      <c r="C1523" s="151" t="b">
        <v>0</v>
      </c>
      <c r="D1523" s="151" t="str">
        <f t="shared" si="23"/>
        <v>_Neo_Lab_Dag2_06##ONWAAR</v>
      </c>
      <c r="E1523" s="151"/>
    </row>
    <row r="1524" spans="1:5" x14ac:dyDescent="0.2">
      <c r="A1524" s="151" t="s">
        <v>2370</v>
      </c>
      <c r="B1524" s="151" t="b">
        <f>IF(ISBLANK(NeoBerLab!$Q$10),"",NeoBerLab!$Q$10)</f>
        <v>0</v>
      </c>
      <c r="C1524" s="151" t="b">
        <v>0</v>
      </c>
      <c r="D1524" s="151" t="str">
        <f t="shared" si="23"/>
        <v>_Neo_Lab_Dag2_07##ONWAAR</v>
      </c>
    </row>
    <row r="1525" spans="1:5" x14ac:dyDescent="0.2">
      <c r="A1525" s="151" t="s">
        <v>2371</v>
      </c>
      <c r="B1525" s="151" t="b">
        <f>IF(ISBLANK(NeoBerLab!$Q$11),"",NeoBerLab!$Q$11)</f>
        <v>0</v>
      </c>
      <c r="C1525" s="151" t="b">
        <v>0</v>
      </c>
      <c r="D1525" s="151" t="str">
        <f t="shared" si="23"/>
        <v>_Neo_Lab_Dag2_08##ONWAAR</v>
      </c>
    </row>
    <row r="1526" spans="1:5" x14ac:dyDescent="0.2">
      <c r="A1526" s="151" t="s">
        <v>2372</v>
      </c>
      <c r="B1526" s="151" t="b">
        <f>IF(ISBLANK(NeoBerLab!$Q$12),"",NeoBerLab!$Q$12)</f>
        <v>0</v>
      </c>
      <c r="C1526" s="151" t="b">
        <v>0</v>
      </c>
      <c r="D1526" s="151" t="str">
        <f t="shared" si="23"/>
        <v>_Neo_Lab_Dag2_09##ONWAAR</v>
      </c>
    </row>
    <row r="1527" spans="1:5" x14ac:dyDescent="0.2">
      <c r="A1527" s="151" t="s">
        <v>2373</v>
      </c>
      <c r="B1527" t="b">
        <f>IF(ISBLANK(NeoBerLab!$Q$13),"",NeoBerLab!$Q$13)</f>
        <v>0</v>
      </c>
      <c r="C1527" s="151" t="b">
        <v>0</v>
      </c>
      <c r="D1527" s="151" t="str">
        <f t="shared" si="23"/>
        <v>_Neo_Lab_Dag2_10##ONWAAR</v>
      </c>
    </row>
    <row r="1528" spans="1:5" x14ac:dyDescent="0.2">
      <c r="A1528" s="151" t="s">
        <v>2374</v>
      </c>
      <c r="B1528" t="b">
        <f>IF(ISBLANK(NeoBerLab!$Q$14),"",NeoBerLab!$Q$14)</f>
        <v>0</v>
      </c>
      <c r="C1528" s="151" t="b">
        <v>0</v>
      </c>
      <c r="D1528" s="151" t="str">
        <f t="shared" si="23"/>
        <v>_Neo_Lab_Dag2_11##ONWAAR</v>
      </c>
    </row>
    <row r="1529" spans="1:5" x14ac:dyDescent="0.2">
      <c r="A1529" s="151" t="s">
        <v>2375</v>
      </c>
      <c r="B1529" s="151" t="b">
        <f>IF(ISBLANK(NeoBerLab!$Q$15),"",NeoBerLab!$Q$15)</f>
        <v>0</v>
      </c>
      <c r="C1529" s="151" t="b">
        <v>0</v>
      </c>
      <c r="D1529" s="151" t="str">
        <f t="shared" si="23"/>
        <v>_Neo_Lab_Dag2_12##ONWAAR</v>
      </c>
    </row>
    <row r="1530" spans="1:5" x14ac:dyDescent="0.2">
      <c r="A1530" s="151" t="s">
        <v>2376</v>
      </c>
      <c r="B1530" t="b">
        <f>IF(ISBLANK(NeoBerLab!$Q$16),"",NeoBerLab!$Q$16)</f>
        <v>0</v>
      </c>
      <c r="C1530" t="b">
        <v>0</v>
      </c>
      <c r="D1530" s="151" t="str">
        <f t="shared" si="23"/>
        <v>_Neo_Lab_Dag2_13##ONWAAR</v>
      </c>
    </row>
    <row r="1531" spans="1:5" x14ac:dyDescent="0.2">
      <c r="A1531" s="151" t="s">
        <v>2377</v>
      </c>
      <c r="B1531" t="b">
        <f>IF(ISBLANK(NeoBerLab!$Q$17),"",NeoBerLab!$Q$17)</f>
        <v>0</v>
      </c>
      <c r="C1531" s="151" t="b">
        <v>0</v>
      </c>
      <c r="D1531" s="151" t="str">
        <f t="shared" si="23"/>
        <v>_Neo_Lab_Dag2_14##ONWAAR</v>
      </c>
    </row>
    <row r="1532" spans="1:5" x14ac:dyDescent="0.2">
      <c r="A1532" s="151" t="s">
        <v>2378</v>
      </c>
      <c r="B1532" t="b">
        <f>IF(ISBLANK(NeoBerLab!$Q$18),"",NeoBerLab!$Q$18)</f>
        <v>0</v>
      </c>
      <c r="C1532" s="151" t="b">
        <v>0</v>
      </c>
      <c r="D1532" s="151" t="str">
        <f t="shared" si="23"/>
        <v>_Neo_Lab_Dag2_15##ONWAAR</v>
      </c>
    </row>
    <row r="1533" spans="1:5" x14ac:dyDescent="0.2">
      <c r="A1533" s="151" t="s">
        <v>2379</v>
      </c>
      <c r="B1533" t="b">
        <f>IF(ISBLANK(NeoBerLab!$Q$19),"",NeoBerLab!$Q$19)</f>
        <v>0</v>
      </c>
      <c r="C1533" s="151" t="b">
        <v>0</v>
      </c>
      <c r="D1533" s="151" t="str">
        <f t="shared" si="23"/>
        <v>_Neo_Lab_Dag2_16##ONWAAR</v>
      </c>
    </row>
    <row r="1534" spans="1:5" x14ac:dyDescent="0.2">
      <c r="A1534" s="151" t="s">
        <v>2380</v>
      </c>
      <c r="B1534" t="b">
        <f>IF(ISBLANK(NeoBerLab!$Q$20),"",NeoBerLab!$Q$20)</f>
        <v>0</v>
      </c>
      <c r="C1534" s="151" t="b">
        <v>0</v>
      </c>
      <c r="D1534" s="151" t="str">
        <f t="shared" si="23"/>
        <v>_Neo_Lab_Dag2_17##ONWAAR</v>
      </c>
    </row>
    <row r="1535" spans="1:5" x14ac:dyDescent="0.2">
      <c r="A1535" s="151" t="s">
        <v>2381</v>
      </c>
      <c r="B1535" t="b">
        <f>IF(ISBLANK(NeoBerLab!$Q$21),"",NeoBerLab!$Q$21)</f>
        <v>0</v>
      </c>
      <c r="C1535" s="151" t="b">
        <v>0</v>
      </c>
      <c r="D1535" s="151" t="str">
        <f t="shared" si="23"/>
        <v>_Neo_Lab_Dag2_18##ONWAAR</v>
      </c>
    </row>
    <row r="1536" spans="1:5" x14ac:dyDescent="0.2">
      <c r="A1536" s="151" t="s">
        <v>2382</v>
      </c>
      <c r="B1536" t="b">
        <f>IF(ISBLANK(NeoBerLab!$Q$22),"",NeoBerLab!$Q$22)</f>
        <v>0</v>
      </c>
      <c r="C1536" s="151" t="b">
        <v>0</v>
      </c>
      <c r="D1536" s="151" t="str">
        <f t="shared" si="23"/>
        <v>_Neo_Lab_Dag2_19##ONWAAR</v>
      </c>
    </row>
    <row r="1537" spans="1:6" x14ac:dyDescent="0.2">
      <c r="A1537" s="151" t="s">
        <v>2383</v>
      </c>
      <c r="B1537" t="b">
        <f>IF(ISBLANK(NeoBerLab!$Q$23),"",NeoBerLab!$Q$23)</f>
        <v>0</v>
      </c>
      <c r="C1537" s="151" t="b">
        <v>0</v>
      </c>
      <c r="D1537" s="151" t="str">
        <f t="shared" si="23"/>
        <v>_Neo_Lab_Dag2_20##ONWAAR</v>
      </c>
    </row>
    <row r="1538" spans="1:6" x14ac:dyDescent="0.2">
      <c r="A1538" s="151" t="s">
        <v>2384</v>
      </c>
      <c r="B1538" t="b">
        <f>IF(ISBLANK(NeoBerLab!$Q$24),"",NeoBerLab!$Q$24)</f>
        <v>0</v>
      </c>
      <c r="C1538" s="151" t="b">
        <v>0</v>
      </c>
      <c r="D1538" s="151" t="str">
        <f t="shared" si="23"/>
        <v>_Neo_Lab_Dag2_21##ONWAAR</v>
      </c>
      <c r="F1538" s="151"/>
    </row>
    <row r="1539" spans="1:6" x14ac:dyDescent="0.2">
      <c r="A1539" s="151" t="s">
        <v>2385</v>
      </c>
      <c r="B1539" t="b">
        <f>IF(ISBLANK(NeoBerLab!$Q$25),"",NeoBerLab!$Q$25)</f>
        <v>0</v>
      </c>
      <c r="C1539" s="151" t="b">
        <v>0</v>
      </c>
      <c r="D1539" s="151" t="str">
        <f t="shared" ref="D1539:D1602" si="24">A1539&amp;"##"&amp;B1539</f>
        <v>_Neo_Lab_Dag2_22##ONWAAR</v>
      </c>
    </row>
    <row r="1540" spans="1:6" x14ac:dyDescent="0.2">
      <c r="A1540" s="151" t="s">
        <v>2386</v>
      </c>
      <c r="B1540" t="b">
        <f>IF(ISBLANK(NeoBerLab!$Q$26),"",NeoBerLab!$Q$26)</f>
        <v>0</v>
      </c>
      <c r="C1540" s="151" t="b">
        <v>0</v>
      </c>
      <c r="D1540" s="151" t="str">
        <f t="shared" si="24"/>
        <v>_Neo_Lab_Dag2_23##ONWAAR</v>
      </c>
    </row>
    <row r="1541" spans="1:6" x14ac:dyDescent="0.2">
      <c r="A1541" s="151" t="s">
        <v>2387</v>
      </c>
      <c r="B1541" t="b">
        <f>IF(ISBLANK(NeoBerLab!$Q$27),"",NeoBerLab!$Q$27)</f>
        <v>0</v>
      </c>
      <c r="C1541" s="151" t="b">
        <v>0</v>
      </c>
      <c r="D1541" s="151" t="str">
        <f t="shared" si="24"/>
        <v>_Neo_Lab_Dag2_24##ONWAAR</v>
      </c>
    </row>
    <row r="1542" spans="1:6" x14ac:dyDescent="0.2">
      <c r="A1542" s="151" t="s">
        <v>2388</v>
      </c>
      <c r="B1542" t="b">
        <f>IF(ISBLANK(NeoBerLab!$Q$28),"",NeoBerLab!$Q$28)</f>
        <v>0</v>
      </c>
      <c r="C1542" s="151" t="b">
        <v>0</v>
      </c>
      <c r="D1542" s="151" t="str">
        <f t="shared" si="24"/>
        <v>_Neo_Lab_Dag2_25##ONWAAR</v>
      </c>
    </row>
    <row r="1543" spans="1:6" x14ac:dyDescent="0.2">
      <c r="A1543" s="151" t="s">
        <v>2389</v>
      </c>
      <c r="B1543" t="b">
        <f>IF(ISBLANK(NeoBerLab!$Q$29),"",NeoBerLab!$Q$29)</f>
        <v>0</v>
      </c>
      <c r="C1543" s="151" t="b">
        <v>0</v>
      </c>
      <c r="D1543" s="151" t="str">
        <f t="shared" si="24"/>
        <v>_Neo_Lab_Dag2_26##ONWAAR</v>
      </c>
    </row>
    <row r="1544" spans="1:6" x14ac:dyDescent="0.2">
      <c r="A1544" s="151" t="s">
        <v>2390</v>
      </c>
      <c r="B1544" t="b">
        <f>IF(ISBLANK(NeoBerLab!$Q$30),"",NeoBerLab!$Q$30)</f>
        <v>0</v>
      </c>
      <c r="C1544" s="151" t="b">
        <v>0</v>
      </c>
      <c r="D1544" s="151" t="str">
        <f t="shared" si="24"/>
        <v>_Neo_Lab_Dag2_27##ONWAAR</v>
      </c>
    </row>
    <row r="1545" spans="1:6" x14ac:dyDescent="0.2">
      <c r="A1545" s="151" t="s">
        <v>2391</v>
      </c>
      <c r="B1545" t="b">
        <f>IF(ISBLANK(NeoBerLab!$Q$31),"",NeoBerLab!$Q$31)</f>
        <v>0</v>
      </c>
      <c r="C1545" s="151" t="b">
        <v>0</v>
      </c>
      <c r="D1545" s="151" t="str">
        <f t="shared" si="24"/>
        <v>_Neo_Lab_Dag2_28##ONWAAR</v>
      </c>
    </row>
    <row r="1546" spans="1:6" x14ac:dyDescent="0.2">
      <c r="A1546" s="151" t="s">
        <v>2392</v>
      </c>
      <c r="B1546" t="b">
        <f>IF(ISBLANK(NeoBerLab!$Q$32),"",NeoBerLab!$Q$32)</f>
        <v>0</v>
      </c>
      <c r="C1546" s="151" t="b">
        <v>0</v>
      </c>
      <c r="D1546" s="151" t="str">
        <f t="shared" si="24"/>
        <v>_Neo_Lab_Dag2_29##ONWAAR</v>
      </c>
    </row>
    <row r="1547" spans="1:6" x14ac:dyDescent="0.2">
      <c r="A1547" s="151" t="s">
        <v>2393</v>
      </c>
      <c r="B1547" t="b">
        <f>IF(ISBLANK(NeoBerLab!$Q$33),"",NeoBerLab!$Q$33)</f>
        <v>0</v>
      </c>
      <c r="C1547" s="151" t="b">
        <v>0</v>
      </c>
      <c r="D1547" s="151" t="str">
        <f t="shared" si="24"/>
        <v>_Neo_Lab_Dag2_30##ONWAAR</v>
      </c>
    </row>
    <row r="1548" spans="1:6" x14ac:dyDescent="0.2">
      <c r="A1548" s="151" t="s">
        <v>2394</v>
      </c>
      <c r="B1548" t="b">
        <f>IF(ISBLANK(NeoBerLab!$Q$34),"",NeoBerLab!$Q$34)</f>
        <v>0</v>
      </c>
      <c r="C1548" s="151" t="b">
        <v>0</v>
      </c>
      <c r="D1548" s="151" t="str">
        <f t="shared" si="24"/>
        <v>_Neo_Lab_Dag2_31##ONWAAR</v>
      </c>
    </row>
    <row r="1549" spans="1:6" x14ac:dyDescent="0.2">
      <c r="A1549" s="151" t="s">
        <v>2395</v>
      </c>
      <c r="B1549" t="b">
        <f>IF(ISBLANK(NeoBerLab!$S$4),"",NeoBerLab!$S$4)</f>
        <v>0</v>
      </c>
      <c r="C1549" s="151" t="b">
        <v>0</v>
      </c>
      <c r="D1549" s="151" t="str">
        <f t="shared" si="24"/>
        <v>_Neo_Lab_Dag3_01##ONWAAR</v>
      </c>
    </row>
    <row r="1550" spans="1:6" x14ac:dyDescent="0.2">
      <c r="A1550" s="151" t="s">
        <v>2396</v>
      </c>
      <c r="B1550" t="b">
        <f>IF(ISBLANK(NeoBerLab!$S$5),"",NeoBerLab!$S$5)</f>
        <v>0</v>
      </c>
      <c r="C1550" s="151" t="b">
        <v>0</v>
      </c>
      <c r="D1550" s="151" t="str">
        <f t="shared" si="24"/>
        <v>_Neo_Lab_Dag3_02##ONWAAR</v>
      </c>
    </row>
    <row r="1551" spans="1:6" x14ac:dyDescent="0.2">
      <c r="A1551" s="151" t="s">
        <v>2397</v>
      </c>
      <c r="B1551" t="b">
        <f>IF(ISBLANK(NeoBerLab!$S$6),"",NeoBerLab!$S$6)</f>
        <v>0</v>
      </c>
      <c r="C1551" s="151" t="b">
        <v>0</v>
      </c>
      <c r="D1551" s="151" t="str">
        <f t="shared" si="24"/>
        <v>_Neo_Lab_Dag3_03##ONWAAR</v>
      </c>
    </row>
    <row r="1552" spans="1:6" x14ac:dyDescent="0.2">
      <c r="A1552" s="151" t="s">
        <v>2398</v>
      </c>
      <c r="B1552" t="b">
        <f>IF(ISBLANK(NeoBerLab!$S$7),"",NeoBerLab!$S$7)</f>
        <v>0</v>
      </c>
      <c r="C1552" s="151" t="b">
        <v>0</v>
      </c>
      <c r="D1552" s="151" t="str">
        <f t="shared" si="24"/>
        <v>_Neo_Lab_Dag3_04##ONWAAR</v>
      </c>
    </row>
    <row r="1553" spans="1:5" x14ac:dyDescent="0.2">
      <c r="A1553" s="151" t="s">
        <v>2399</v>
      </c>
      <c r="B1553" t="b">
        <f>IF(ISBLANK(NeoBerLab!$S$8),"",NeoBerLab!$S$8)</f>
        <v>0</v>
      </c>
      <c r="C1553" s="151" t="b">
        <v>0</v>
      </c>
      <c r="D1553" s="151" t="str">
        <f t="shared" si="24"/>
        <v>_Neo_Lab_Dag3_05##ONWAAR</v>
      </c>
    </row>
    <row r="1554" spans="1:5" x14ac:dyDescent="0.2">
      <c r="A1554" s="151" t="s">
        <v>2400</v>
      </c>
      <c r="B1554" t="b">
        <f>IF(ISBLANK(NeoBerLab!$S$9),"",NeoBerLab!$S$9)</f>
        <v>0</v>
      </c>
      <c r="C1554" s="151" t="b">
        <v>0</v>
      </c>
      <c r="D1554" s="151" t="str">
        <f t="shared" si="24"/>
        <v>_Neo_Lab_Dag3_06##ONWAAR</v>
      </c>
    </row>
    <row r="1555" spans="1:5" x14ac:dyDescent="0.2">
      <c r="A1555" s="151" t="s">
        <v>2401</v>
      </c>
      <c r="B1555" t="b">
        <f>IF(ISBLANK(NeoBerLab!$S$10),"",NeoBerLab!$S$10)</f>
        <v>0</v>
      </c>
      <c r="C1555" s="151" t="b">
        <v>0</v>
      </c>
      <c r="D1555" s="151" t="str">
        <f t="shared" si="24"/>
        <v>_Neo_Lab_Dag3_07##ONWAAR</v>
      </c>
    </row>
    <row r="1556" spans="1:5" x14ac:dyDescent="0.2">
      <c r="A1556" s="151" t="s">
        <v>2402</v>
      </c>
      <c r="B1556" t="b">
        <f>IF(ISBLANK(NeoBerLab!$S$11),"",NeoBerLab!$S$11)</f>
        <v>0</v>
      </c>
      <c r="C1556" s="151" t="b">
        <v>0</v>
      </c>
      <c r="D1556" s="151" t="str">
        <f t="shared" si="24"/>
        <v>_Neo_Lab_Dag3_08##ONWAAR</v>
      </c>
    </row>
    <row r="1557" spans="1:5" x14ac:dyDescent="0.2">
      <c r="A1557" s="151" t="s">
        <v>2403</v>
      </c>
      <c r="B1557" t="b">
        <f>IF(ISBLANK(NeoBerLab!$S$12),"",NeoBerLab!$S$12)</f>
        <v>0</v>
      </c>
      <c r="C1557" s="151" t="b">
        <v>0</v>
      </c>
      <c r="D1557" s="151" t="str">
        <f t="shared" si="24"/>
        <v>_Neo_Lab_Dag3_09##ONWAAR</v>
      </c>
    </row>
    <row r="1558" spans="1:5" x14ac:dyDescent="0.2">
      <c r="A1558" s="151" t="s">
        <v>2404</v>
      </c>
      <c r="B1558" t="b">
        <f>IF(ISBLANK(NeoBerLab!$S$13),"",NeoBerLab!$S$13)</f>
        <v>0</v>
      </c>
      <c r="C1558" s="151" t="b">
        <v>0</v>
      </c>
      <c r="D1558" s="151" t="str">
        <f t="shared" si="24"/>
        <v>_Neo_Lab_Dag3_10##ONWAAR</v>
      </c>
    </row>
    <row r="1559" spans="1:5" x14ac:dyDescent="0.2">
      <c r="A1559" s="151" t="s">
        <v>2405</v>
      </c>
      <c r="B1559" t="b">
        <f>IF(ISBLANK(NeoBerLab!$S$14),"",NeoBerLab!$S$14)</f>
        <v>0</v>
      </c>
      <c r="C1559" s="151" t="b">
        <v>0</v>
      </c>
      <c r="D1559" s="151" t="str">
        <f t="shared" si="24"/>
        <v>_Neo_Lab_Dag3_11##ONWAAR</v>
      </c>
    </row>
    <row r="1560" spans="1:5" x14ac:dyDescent="0.2">
      <c r="A1560" s="151" t="s">
        <v>2406</v>
      </c>
      <c r="B1560" t="b">
        <f>IF(ISBLANK(NeoBerLab!$S$15),"",NeoBerLab!$S$15)</f>
        <v>0</v>
      </c>
      <c r="C1560" s="151" t="b">
        <v>0</v>
      </c>
      <c r="D1560" s="151" t="str">
        <f t="shared" si="24"/>
        <v>_Neo_Lab_Dag3_12##ONWAAR</v>
      </c>
    </row>
    <row r="1561" spans="1:5" x14ac:dyDescent="0.2">
      <c r="A1561" s="151" t="s">
        <v>2407</v>
      </c>
      <c r="B1561" t="b">
        <f>IF(ISBLANK(NeoBerLab!$S$16),"",NeoBerLab!$S$16)</f>
        <v>0</v>
      </c>
      <c r="C1561" s="151" t="b">
        <v>0</v>
      </c>
      <c r="D1561" s="151" t="str">
        <f t="shared" si="24"/>
        <v>_Neo_Lab_Dag3_13##ONWAAR</v>
      </c>
    </row>
    <row r="1562" spans="1:5" x14ac:dyDescent="0.2">
      <c r="A1562" s="151" t="s">
        <v>2408</v>
      </c>
      <c r="B1562" t="b">
        <f>IF(ISBLANK(NeoBerLab!$S$17),"",NeoBerLab!$S$17)</f>
        <v>0</v>
      </c>
      <c r="C1562" s="151" t="b">
        <v>0</v>
      </c>
      <c r="D1562" s="151" t="str">
        <f t="shared" si="24"/>
        <v>_Neo_Lab_Dag3_14##ONWAAR</v>
      </c>
    </row>
    <row r="1563" spans="1:5" x14ac:dyDescent="0.2">
      <c r="A1563" s="151" t="s">
        <v>2409</v>
      </c>
      <c r="B1563" t="b">
        <f>IF(ISBLANK(NeoBerLab!$S$18),"",NeoBerLab!$S$18)</f>
        <v>0</v>
      </c>
      <c r="C1563" s="151" t="b">
        <v>0</v>
      </c>
      <c r="D1563" s="151" t="str">
        <f t="shared" si="24"/>
        <v>_Neo_Lab_Dag3_15##ONWAAR</v>
      </c>
    </row>
    <row r="1564" spans="1:5" x14ac:dyDescent="0.2">
      <c r="A1564" s="151" t="s">
        <v>2410</v>
      </c>
      <c r="B1564" t="b">
        <f>IF(ISBLANK(NeoBerLab!$S$19),"",NeoBerLab!$S$19)</f>
        <v>0</v>
      </c>
      <c r="C1564" s="151" t="b">
        <v>0</v>
      </c>
      <c r="D1564" s="151" t="str">
        <f t="shared" si="24"/>
        <v>_Neo_Lab_Dag3_16##ONWAAR</v>
      </c>
    </row>
    <row r="1565" spans="1:5" x14ac:dyDescent="0.2">
      <c r="A1565" s="151" t="s">
        <v>2411</v>
      </c>
      <c r="B1565" t="b">
        <f>IF(ISBLANK(NeoBerLab!$S$20),"",NeoBerLab!$S$20)</f>
        <v>0</v>
      </c>
      <c r="C1565" s="151" t="b">
        <v>0</v>
      </c>
      <c r="D1565" s="151" t="str">
        <f t="shared" si="24"/>
        <v>_Neo_Lab_Dag3_17##ONWAAR</v>
      </c>
    </row>
    <row r="1566" spans="1:5" x14ac:dyDescent="0.2">
      <c r="A1566" s="151" t="s">
        <v>2412</v>
      </c>
      <c r="B1566" t="b">
        <f>IF(ISBLANK(NeoBerLab!$S$21),"",NeoBerLab!$S$21)</f>
        <v>0</v>
      </c>
      <c r="C1566" s="151" t="b">
        <v>0</v>
      </c>
      <c r="D1566" s="151" t="str">
        <f t="shared" si="24"/>
        <v>_Neo_Lab_Dag3_18##ONWAAR</v>
      </c>
    </row>
    <row r="1567" spans="1:5" x14ac:dyDescent="0.2">
      <c r="A1567" s="151" t="s">
        <v>2413</v>
      </c>
      <c r="B1567" t="b">
        <f>IF(ISBLANK(NeoBerLab!$S$22),"",NeoBerLab!$S$22)</f>
        <v>0</v>
      </c>
      <c r="C1567" s="151" t="b">
        <v>0</v>
      </c>
      <c r="D1567" s="151" t="str">
        <f t="shared" si="24"/>
        <v>_Neo_Lab_Dag3_19##ONWAAR</v>
      </c>
    </row>
    <row r="1568" spans="1:5" x14ac:dyDescent="0.2">
      <c r="A1568" s="151" t="s">
        <v>2414</v>
      </c>
      <c r="B1568" t="b">
        <f>IF(ISBLANK(NeoBerLab!$S$23),"",NeoBerLab!$S$23)</f>
        <v>0</v>
      </c>
      <c r="C1568" s="151" t="b">
        <v>0</v>
      </c>
      <c r="D1568" s="151" t="str">
        <f t="shared" si="24"/>
        <v>_Neo_Lab_Dag3_20##ONWAAR</v>
      </c>
      <c r="E1568" s="151"/>
    </row>
    <row r="1569" spans="1:4" x14ac:dyDescent="0.2">
      <c r="A1569" s="151" t="s">
        <v>2415</v>
      </c>
      <c r="B1569" t="b">
        <f>IF(ISBLANK(NeoBerLab!$S$24),"",NeoBerLab!$S$24)</f>
        <v>0</v>
      </c>
      <c r="C1569" s="151" t="b">
        <v>0</v>
      </c>
      <c r="D1569" s="151" t="str">
        <f t="shared" si="24"/>
        <v>_Neo_Lab_Dag3_21##ONWAAR</v>
      </c>
    </row>
    <row r="1570" spans="1:4" x14ac:dyDescent="0.2">
      <c r="A1570" s="151" t="s">
        <v>2416</v>
      </c>
      <c r="B1570" t="b">
        <f>IF(ISBLANK(NeoBerLab!$S$25),"",NeoBerLab!$S$25)</f>
        <v>0</v>
      </c>
      <c r="C1570" s="151" t="b">
        <v>0</v>
      </c>
      <c r="D1570" s="151" t="str">
        <f t="shared" si="24"/>
        <v>_Neo_Lab_Dag3_22##ONWAAR</v>
      </c>
    </row>
    <row r="1571" spans="1:4" x14ac:dyDescent="0.2">
      <c r="A1571" s="151" t="s">
        <v>2417</v>
      </c>
      <c r="B1571" t="b">
        <f>IF(ISBLANK(NeoBerLab!$S$26),"",NeoBerLab!$S$26)</f>
        <v>0</v>
      </c>
      <c r="C1571" s="151" t="b">
        <v>0</v>
      </c>
      <c r="D1571" s="151" t="str">
        <f t="shared" si="24"/>
        <v>_Neo_Lab_Dag3_23##ONWAAR</v>
      </c>
    </row>
    <row r="1572" spans="1:4" x14ac:dyDescent="0.2">
      <c r="A1572" s="151" t="s">
        <v>2418</v>
      </c>
      <c r="B1572" t="b">
        <f>IF(ISBLANK(NeoBerLab!$S$27),"",NeoBerLab!$S$27)</f>
        <v>0</v>
      </c>
      <c r="C1572" t="b">
        <v>0</v>
      </c>
      <c r="D1572" s="151" t="str">
        <f t="shared" si="24"/>
        <v>_Neo_Lab_Dag3_24##ONWAAR</v>
      </c>
    </row>
    <row r="1573" spans="1:4" x14ac:dyDescent="0.2">
      <c r="A1573" s="151" t="s">
        <v>2419</v>
      </c>
      <c r="B1573" t="b">
        <f>IF(ISBLANK(NeoBerLab!$S$28),"",NeoBerLab!$S$28)</f>
        <v>0</v>
      </c>
      <c r="C1573" t="b">
        <v>0</v>
      </c>
      <c r="D1573" s="151" t="str">
        <f t="shared" si="24"/>
        <v>_Neo_Lab_Dag3_25##ONWAAR</v>
      </c>
    </row>
    <row r="1574" spans="1:4" x14ac:dyDescent="0.2">
      <c r="A1574" s="151" t="s">
        <v>2420</v>
      </c>
      <c r="B1574" t="b">
        <f>IF(ISBLANK(NeoBerLab!$S$29),"",NeoBerLab!$S$29)</f>
        <v>0</v>
      </c>
      <c r="C1574" t="b">
        <v>0</v>
      </c>
      <c r="D1574" s="151" t="str">
        <f t="shared" si="24"/>
        <v>_Neo_Lab_Dag3_26##ONWAAR</v>
      </c>
    </row>
    <row r="1575" spans="1:4" x14ac:dyDescent="0.2">
      <c r="A1575" s="151" t="s">
        <v>2421</v>
      </c>
      <c r="B1575" t="b">
        <f>IF(ISBLANK(NeoBerLab!$S$30),"",NeoBerLab!$S$30)</f>
        <v>0</v>
      </c>
      <c r="C1575" t="b">
        <v>0</v>
      </c>
      <c r="D1575" s="151" t="str">
        <f t="shared" si="24"/>
        <v>_Neo_Lab_Dag3_27##ONWAAR</v>
      </c>
    </row>
    <row r="1576" spans="1:4" x14ac:dyDescent="0.2">
      <c r="A1576" s="151" t="s">
        <v>2422</v>
      </c>
      <c r="B1576" t="b">
        <f>IF(ISBLANK(NeoBerLab!$S$31),"",NeoBerLab!$S$31)</f>
        <v>0</v>
      </c>
      <c r="C1576" t="b">
        <v>0</v>
      </c>
      <c r="D1576" s="151" t="str">
        <f t="shared" si="24"/>
        <v>_Neo_Lab_Dag3_28##ONWAAR</v>
      </c>
    </row>
    <row r="1577" spans="1:4" x14ac:dyDescent="0.2">
      <c r="A1577" s="151" t="s">
        <v>2423</v>
      </c>
      <c r="B1577" t="b">
        <f>IF(ISBLANK(NeoBerLab!$S$32),"",NeoBerLab!$S$32)</f>
        <v>0</v>
      </c>
      <c r="C1577" t="b">
        <v>0</v>
      </c>
      <c r="D1577" s="151" t="str">
        <f t="shared" si="24"/>
        <v>_Neo_Lab_Dag3_29##ONWAAR</v>
      </c>
    </row>
    <row r="1578" spans="1:4" x14ac:dyDescent="0.2">
      <c r="A1578" s="151" t="s">
        <v>2424</v>
      </c>
      <c r="B1578" t="b">
        <f>IF(ISBLANK(NeoBerLab!$S$33),"",NeoBerLab!$S$33)</f>
        <v>0</v>
      </c>
      <c r="C1578" t="b">
        <v>0</v>
      </c>
      <c r="D1578" s="151" t="str">
        <f t="shared" si="24"/>
        <v>_Neo_Lab_Dag3_30##ONWAAR</v>
      </c>
    </row>
    <row r="1579" spans="1:4" x14ac:dyDescent="0.2">
      <c r="A1579" s="151" t="s">
        <v>2425</v>
      </c>
      <c r="B1579" t="b">
        <f>IF(ISBLANK(NeoBerLab!$S$34),"",NeoBerLab!$S$34)</f>
        <v>0</v>
      </c>
      <c r="C1579" t="b">
        <v>0</v>
      </c>
      <c r="D1579" s="151" t="str">
        <f t="shared" si="24"/>
        <v>_Neo_Lab_Dag3_31##ONWAAR</v>
      </c>
    </row>
    <row r="1580" spans="1:4" x14ac:dyDescent="0.2">
      <c r="A1580" s="151" t="s">
        <v>2426</v>
      </c>
      <c r="B1580" t="str">
        <f>IF(ISBLANK(NeoBerLab!$D$38),"",NeoBerLab!$D$38)</f>
        <v/>
      </c>
      <c r="C1580" s="44"/>
      <c r="D1580" s="151" t="str">
        <f t="shared" si="24"/>
        <v>_Neo_Lab_Opm##</v>
      </c>
    </row>
    <row r="1581" spans="1:4" x14ac:dyDescent="0.2">
      <c r="A1581" s="151" t="s">
        <v>2427</v>
      </c>
      <c r="B1581" t="b">
        <f>IF(ISBLANK(NeoBerLab!$C$4),"",NeoBerLab!$C$4)</f>
        <v>0</v>
      </c>
      <c r="C1581" s="151" t="b">
        <v>0</v>
      </c>
      <c r="D1581" s="151" t="str">
        <f t="shared" si="24"/>
        <v>_Neo_Lab_Opn_01##ONWAAR</v>
      </c>
    </row>
    <row r="1582" spans="1:4" x14ac:dyDescent="0.2">
      <c r="A1582" s="151" t="s">
        <v>2428</v>
      </c>
      <c r="B1582" s="151" t="b">
        <f>IF(ISBLANK(NeoBerLab!$C$5),"",NeoBerLab!$C$5)</f>
        <v>0</v>
      </c>
      <c r="C1582" s="151" t="b">
        <v>0</v>
      </c>
      <c r="D1582" s="151" t="str">
        <f t="shared" si="24"/>
        <v>_Neo_Lab_Opn_02##ONWAAR</v>
      </c>
    </row>
    <row r="1583" spans="1:4" x14ac:dyDescent="0.2">
      <c r="A1583" s="151" t="s">
        <v>2429</v>
      </c>
      <c r="B1583" t="b">
        <f>IF(ISBLANK(NeoBerLab!$C$6),"",NeoBerLab!$C$6)</f>
        <v>0</v>
      </c>
      <c r="C1583" t="b">
        <v>0</v>
      </c>
      <c r="D1583" s="151" t="str">
        <f t="shared" si="24"/>
        <v>_Neo_Lab_Opn_03##ONWAAR</v>
      </c>
    </row>
    <row r="1584" spans="1:4" x14ac:dyDescent="0.2">
      <c r="A1584" s="151" t="s">
        <v>2430</v>
      </c>
      <c r="B1584" t="b">
        <f>IF(ISBLANK(NeoBerLab!$C$7),"",NeoBerLab!$C$7)</f>
        <v>0</v>
      </c>
      <c r="C1584" t="b">
        <v>0</v>
      </c>
      <c r="D1584" s="151" t="str">
        <f t="shared" si="24"/>
        <v>_Neo_Lab_Opn_04##ONWAAR</v>
      </c>
    </row>
    <row r="1585" spans="1:4" x14ac:dyDescent="0.2">
      <c r="A1585" s="151" t="s">
        <v>2431</v>
      </c>
      <c r="B1585" t="b">
        <f>IF(ISBLANK(NeoBerLab!$C$8),"",NeoBerLab!$C$8)</f>
        <v>0</v>
      </c>
      <c r="C1585" t="b">
        <v>0</v>
      </c>
      <c r="D1585" s="151" t="str">
        <f t="shared" si="24"/>
        <v>_Neo_Lab_Opn_05##ONWAAR</v>
      </c>
    </row>
    <row r="1586" spans="1:4" x14ac:dyDescent="0.2">
      <c r="A1586" s="151" t="s">
        <v>2432</v>
      </c>
      <c r="B1586" t="b">
        <f>IF(ISBLANK(NeoBerLab!$C$9),"",NeoBerLab!$C$9)</f>
        <v>0</v>
      </c>
      <c r="C1586" t="b">
        <v>0</v>
      </c>
      <c r="D1586" s="151" t="str">
        <f t="shared" si="24"/>
        <v>_Neo_Lab_Opn_06##ONWAAR</v>
      </c>
    </row>
    <row r="1587" spans="1:4" x14ac:dyDescent="0.2">
      <c r="A1587" s="151" t="s">
        <v>2433</v>
      </c>
      <c r="B1587" t="b">
        <f>IF(ISBLANK(NeoBerLab!$C$10),"",NeoBerLab!$C$10)</f>
        <v>0</v>
      </c>
      <c r="C1587" t="b">
        <v>0</v>
      </c>
      <c r="D1587" s="151" t="str">
        <f t="shared" si="24"/>
        <v>_Neo_Lab_Opn_07##ONWAAR</v>
      </c>
    </row>
    <row r="1588" spans="1:4" x14ac:dyDescent="0.2">
      <c r="A1588" s="151" t="s">
        <v>2434</v>
      </c>
      <c r="B1588" t="b">
        <f>IF(ISBLANK(NeoBerLab!$C$11),"",NeoBerLab!$C$11)</f>
        <v>0</v>
      </c>
      <c r="C1588" t="b">
        <v>0</v>
      </c>
      <c r="D1588" s="151" t="str">
        <f t="shared" si="24"/>
        <v>_Neo_Lab_Opn_08##ONWAAR</v>
      </c>
    </row>
    <row r="1589" spans="1:4" x14ac:dyDescent="0.2">
      <c r="A1589" s="151" t="s">
        <v>2435</v>
      </c>
      <c r="B1589" t="b">
        <f>IF(ISBLANK(NeoBerLab!$C$12),"",NeoBerLab!$C$12)</f>
        <v>0</v>
      </c>
      <c r="C1589" t="b">
        <v>0</v>
      </c>
      <c r="D1589" s="151" t="str">
        <f t="shared" si="24"/>
        <v>_Neo_Lab_Opn_09##ONWAAR</v>
      </c>
    </row>
    <row r="1590" spans="1:4" x14ac:dyDescent="0.2">
      <c r="A1590" s="151" t="s">
        <v>2436</v>
      </c>
      <c r="B1590" t="b">
        <f>IF(ISBLANK(NeoBerLab!$C$13),"",NeoBerLab!$C$13)</f>
        <v>0</v>
      </c>
      <c r="C1590" t="b">
        <v>0</v>
      </c>
      <c r="D1590" s="151" t="str">
        <f t="shared" si="24"/>
        <v>_Neo_Lab_Opn_10##ONWAAR</v>
      </c>
    </row>
    <row r="1591" spans="1:4" x14ac:dyDescent="0.2">
      <c r="A1591" s="151" t="s">
        <v>2437</v>
      </c>
      <c r="B1591" t="b">
        <f>IF(ISBLANK(NeoBerLab!$C$14),"",NeoBerLab!$C$14)</f>
        <v>0</v>
      </c>
      <c r="C1591" t="b">
        <v>0</v>
      </c>
      <c r="D1591" s="151" t="str">
        <f t="shared" si="24"/>
        <v>_Neo_Lab_Opn_11##ONWAAR</v>
      </c>
    </row>
    <row r="1592" spans="1:4" x14ac:dyDescent="0.2">
      <c r="A1592" s="151" t="s">
        <v>2438</v>
      </c>
      <c r="B1592" t="b">
        <f>IF(ISBLANK(NeoBerLab!$C$15),"",NeoBerLab!$C$15)</f>
        <v>0</v>
      </c>
      <c r="C1592" t="b">
        <v>0</v>
      </c>
      <c r="D1592" s="151" t="str">
        <f t="shared" si="24"/>
        <v>_Neo_Lab_Opn_12##ONWAAR</v>
      </c>
    </row>
    <row r="1593" spans="1:4" x14ac:dyDescent="0.2">
      <c r="A1593" s="151" t="s">
        <v>2439</v>
      </c>
      <c r="B1593" t="b">
        <f>IF(ISBLANK(NeoBerLab!$C$16),"",NeoBerLab!$C$16)</f>
        <v>0</v>
      </c>
      <c r="C1593" t="b">
        <v>0</v>
      </c>
      <c r="D1593" s="151" t="str">
        <f t="shared" si="24"/>
        <v>_Neo_Lab_Opn_13##ONWAAR</v>
      </c>
    </row>
    <row r="1594" spans="1:4" x14ac:dyDescent="0.2">
      <c r="A1594" s="151" t="s">
        <v>2440</v>
      </c>
      <c r="B1594" t="b">
        <f>IF(ISBLANK(NeoBerLab!$C$17),"",NeoBerLab!$C$17)</f>
        <v>0</v>
      </c>
      <c r="C1594" t="b">
        <v>0</v>
      </c>
      <c r="D1594" s="151" t="str">
        <f t="shared" si="24"/>
        <v>_Neo_Lab_Opn_14##ONWAAR</v>
      </c>
    </row>
    <row r="1595" spans="1:4" x14ac:dyDescent="0.2">
      <c r="A1595" s="151" t="s">
        <v>2441</v>
      </c>
      <c r="B1595" t="b">
        <f>IF(ISBLANK(NeoBerLab!$C$18),"",NeoBerLab!$C$18)</f>
        <v>0</v>
      </c>
      <c r="C1595" s="151" t="b">
        <v>0</v>
      </c>
      <c r="D1595" s="151" t="str">
        <f t="shared" si="24"/>
        <v>_Neo_Lab_Opn_15##ONWAAR</v>
      </c>
    </row>
    <row r="1596" spans="1:4" x14ac:dyDescent="0.2">
      <c r="A1596" s="151" t="s">
        <v>2442</v>
      </c>
      <c r="B1596" t="b">
        <f>IF(ISBLANK(NeoBerLab!$C$19),"",NeoBerLab!$C$19)</f>
        <v>0</v>
      </c>
      <c r="C1596" t="b">
        <v>0</v>
      </c>
      <c r="D1596" s="151" t="str">
        <f t="shared" si="24"/>
        <v>_Neo_Lab_Opn_16##ONWAAR</v>
      </c>
    </row>
    <row r="1597" spans="1:4" x14ac:dyDescent="0.2">
      <c r="A1597" s="151" t="s">
        <v>2443</v>
      </c>
      <c r="B1597" t="b">
        <f>IF(ISBLANK(NeoBerLab!$C$20),"",NeoBerLab!$C$20)</f>
        <v>0</v>
      </c>
      <c r="C1597" s="151" t="b">
        <v>0</v>
      </c>
      <c r="D1597" s="151" t="str">
        <f t="shared" si="24"/>
        <v>_Neo_Lab_Opn_17##ONWAAR</v>
      </c>
    </row>
    <row r="1598" spans="1:4" x14ac:dyDescent="0.2">
      <c r="A1598" s="151" t="s">
        <v>2444</v>
      </c>
      <c r="B1598" t="b">
        <f>IF(ISBLANK(NeoBerLab!$C$21),"",NeoBerLab!$C$21)</f>
        <v>0</v>
      </c>
      <c r="C1598" t="b">
        <v>0</v>
      </c>
      <c r="D1598" s="151" t="str">
        <f t="shared" si="24"/>
        <v>_Neo_Lab_Opn_18##ONWAAR</v>
      </c>
    </row>
    <row r="1599" spans="1:4" x14ac:dyDescent="0.2">
      <c r="A1599" s="151" t="s">
        <v>2445</v>
      </c>
      <c r="B1599" t="b">
        <f>IF(ISBLANK(NeoBerLab!$C$22),"",NeoBerLab!$C$22)</f>
        <v>0</v>
      </c>
      <c r="C1599" s="151" t="b">
        <v>0</v>
      </c>
      <c r="D1599" s="151" t="str">
        <f t="shared" si="24"/>
        <v>_Neo_Lab_Opn_19##ONWAAR</v>
      </c>
    </row>
    <row r="1600" spans="1:4" x14ac:dyDescent="0.2">
      <c r="A1600" s="151" t="s">
        <v>2446</v>
      </c>
      <c r="B1600" t="b">
        <f>IF(ISBLANK(NeoBerLab!$C$23),"",NeoBerLab!$C$23)</f>
        <v>0</v>
      </c>
      <c r="C1600" s="151" t="b">
        <v>0</v>
      </c>
      <c r="D1600" s="151" t="str">
        <f t="shared" si="24"/>
        <v>_Neo_Lab_Opn_20##ONWAAR</v>
      </c>
    </row>
    <row r="1601" spans="1:6" x14ac:dyDescent="0.2">
      <c r="A1601" s="151" t="s">
        <v>2447</v>
      </c>
      <c r="B1601" t="b">
        <f>IF(ISBLANK(NeoBerLab!$C$24),"",NeoBerLab!$C$24)</f>
        <v>0</v>
      </c>
      <c r="C1601" s="151" t="b">
        <v>0</v>
      </c>
      <c r="D1601" s="151" t="str">
        <f t="shared" si="24"/>
        <v>_Neo_Lab_Opn_21##ONWAAR</v>
      </c>
    </row>
    <row r="1602" spans="1:6" x14ac:dyDescent="0.2">
      <c r="A1602" s="151" t="s">
        <v>2448</v>
      </c>
      <c r="B1602" t="b">
        <f>IF(ISBLANK(NeoBerLab!$C$25),"",NeoBerLab!$C$25)</f>
        <v>0</v>
      </c>
      <c r="C1602" s="151" t="b">
        <v>0</v>
      </c>
      <c r="D1602" s="151" t="str">
        <f t="shared" si="24"/>
        <v>_Neo_Lab_Opn_22##ONWAAR</v>
      </c>
    </row>
    <row r="1603" spans="1:6" x14ac:dyDescent="0.2">
      <c r="A1603" s="151" t="s">
        <v>2449</v>
      </c>
      <c r="B1603" t="b">
        <f>IF(ISBLANK(NeoBerLab!$C$26),"",NeoBerLab!$C$26)</f>
        <v>0</v>
      </c>
      <c r="C1603" s="151" t="b">
        <v>0</v>
      </c>
      <c r="D1603" s="151" t="str">
        <f t="shared" ref="D1603:D1666" si="25">A1603&amp;"##"&amp;B1603</f>
        <v>_Neo_Lab_Opn_23##ONWAAR</v>
      </c>
    </row>
    <row r="1604" spans="1:6" x14ac:dyDescent="0.2">
      <c r="A1604" s="151" t="s">
        <v>2450</v>
      </c>
      <c r="B1604" t="b">
        <f>IF(ISBLANK(NeoBerLab!$C$27),"",NeoBerLab!$C$27)</f>
        <v>0</v>
      </c>
      <c r="C1604" s="151" t="b">
        <v>0</v>
      </c>
      <c r="D1604" s="151" t="str">
        <f t="shared" si="25"/>
        <v>_Neo_Lab_Opn_24##ONWAAR</v>
      </c>
    </row>
    <row r="1605" spans="1:6" x14ac:dyDescent="0.2">
      <c r="A1605" s="151" t="s">
        <v>2451</v>
      </c>
      <c r="B1605" t="b">
        <f>IF(ISBLANK(NeoBerLab!$C$28),"",NeoBerLab!$C$28)</f>
        <v>0</v>
      </c>
      <c r="C1605" s="151" t="b">
        <v>0</v>
      </c>
      <c r="D1605" s="151" t="str">
        <f t="shared" si="25"/>
        <v>_Neo_Lab_Opn_25##ONWAAR</v>
      </c>
    </row>
    <row r="1606" spans="1:6" x14ac:dyDescent="0.2">
      <c r="A1606" s="151" t="s">
        <v>2452</v>
      </c>
      <c r="B1606" t="b">
        <f>IF(ISBLANK(NeoBerLab!$C$29),"",NeoBerLab!$C$29)</f>
        <v>0</v>
      </c>
      <c r="C1606" t="b">
        <v>0</v>
      </c>
      <c r="D1606" s="151" t="str">
        <f t="shared" si="25"/>
        <v>_Neo_Lab_Opn_26##ONWAAR</v>
      </c>
    </row>
    <row r="1607" spans="1:6" x14ac:dyDescent="0.2">
      <c r="A1607" s="151" t="s">
        <v>2453</v>
      </c>
      <c r="B1607" t="b">
        <f>IF(ISBLANK(NeoBerLab!$C$30),"",NeoBerLab!$C$30)</f>
        <v>0</v>
      </c>
      <c r="C1607" t="b">
        <v>0</v>
      </c>
      <c r="D1607" s="151" t="str">
        <f t="shared" si="25"/>
        <v>_Neo_Lab_Opn_27##ONWAAR</v>
      </c>
    </row>
    <row r="1608" spans="1:6" x14ac:dyDescent="0.2">
      <c r="A1608" s="151" t="s">
        <v>2454</v>
      </c>
      <c r="B1608" t="b">
        <f>IF(ISBLANK(NeoBerLab!$C$31),"",NeoBerLab!$C$31)</f>
        <v>0</v>
      </c>
      <c r="C1608" s="151" t="b">
        <v>0</v>
      </c>
      <c r="D1608" s="151" t="str">
        <f t="shared" si="25"/>
        <v>_Neo_Lab_Opn_28##ONWAAR</v>
      </c>
    </row>
    <row r="1609" spans="1:6" s="151" customFormat="1" x14ac:dyDescent="0.2">
      <c r="A1609" s="151" t="s">
        <v>2455</v>
      </c>
      <c r="B1609" t="b">
        <f>IF(ISBLANK(NeoBerLab!$C$32),"",NeoBerLab!$C$32)</f>
        <v>0</v>
      </c>
      <c r="C1609" s="151" t="b">
        <v>0</v>
      </c>
      <c r="D1609" s="151" t="str">
        <f t="shared" si="25"/>
        <v>_Neo_Lab_Opn_29##ONWAAR</v>
      </c>
      <c r="E1609"/>
      <c r="F1609"/>
    </row>
    <row r="1610" spans="1:6" s="151" customFormat="1" x14ac:dyDescent="0.2">
      <c r="A1610" s="151" t="s">
        <v>2456</v>
      </c>
      <c r="B1610" t="b">
        <f>IF(ISBLANK(NeoBerLab!$C$33),"",NeoBerLab!$C$33)</f>
        <v>0</v>
      </c>
      <c r="C1610" s="151" t="b">
        <v>0</v>
      </c>
      <c r="D1610" s="151" t="str">
        <f t="shared" si="25"/>
        <v>_Neo_Lab_Opn_30##ONWAAR</v>
      </c>
      <c r="E1610"/>
      <c r="F1610"/>
    </row>
    <row r="1611" spans="1:6" s="151" customFormat="1" x14ac:dyDescent="0.2">
      <c r="A1611" s="151" t="s">
        <v>2457</v>
      </c>
      <c r="B1611" t="b">
        <f>IF(ISBLANK(NeoBerLab!$C$34),"",NeoBerLab!$C$34)</f>
        <v>0</v>
      </c>
      <c r="C1611" s="151" t="b">
        <v>0</v>
      </c>
      <c r="D1611" s="151" t="str">
        <f t="shared" si="25"/>
        <v>_Neo_Lab_Opn_31##ONWAAR</v>
      </c>
      <c r="E1611"/>
      <c r="F1611"/>
    </row>
    <row r="1612" spans="1:6" s="151" customFormat="1" x14ac:dyDescent="0.2">
      <c r="A1612" s="151" t="s">
        <v>2458</v>
      </c>
      <c r="B1612" t="b">
        <f>IF(ISBLANK(NeoBerLab!$C$35),"",NeoBerLab!$C$35)</f>
        <v>0</v>
      </c>
      <c r="C1612" t="b">
        <v>0</v>
      </c>
      <c r="D1612" s="151" t="str">
        <f t="shared" si="25"/>
        <v>_Neo_Lab_Opn_32##ONWAAR</v>
      </c>
      <c r="E1612"/>
      <c r="F1612"/>
    </row>
    <row r="1613" spans="1:6" s="151" customFormat="1" x14ac:dyDescent="0.2">
      <c r="A1613" s="151" t="s">
        <v>3168</v>
      </c>
      <c r="B1613">
        <f>IF(ISBLANK(PatDetails!$B$9),"",PatDetails!$B$9)</f>
        <v>0</v>
      </c>
      <c r="C1613" s="153">
        <v>0</v>
      </c>
      <c r="D1613" s="151" t="str">
        <f t="shared" si="25"/>
        <v>_Pat_GebGew##0</v>
      </c>
      <c r="E1613"/>
      <c r="F1613"/>
    </row>
    <row r="1614" spans="1:6" x14ac:dyDescent="0.2">
      <c r="A1614" s="151" t="s">
        <v>5167</v>
      </c>
      <c r="B1614" t="str">
        <f>IF(ISBLANK(PatDetails!$B$8),"",PatDetails!$B$8)</f>
        <v/>
      </c>
      <c r="C1614" s="151"/>
      <c r="D1614" s="151" t="str">
        <f t="shared" si="25"/>
        <v>_Pat_Geslacht##</v>
      </c>
    </row>
    <row r="1615" spans="1:6" x14ac:dyDescent="0.2">
      <c r="A1615" s="151" t="s">
        <v>4120</v>
      </c>
      <c r="B1615">
        <f>IF(ISBLANK(PatDetails!$B$11),"",PatDetails!$B$11)</f>
        <v>0</v>
      </c>
      <c r="C1615" s="153">
        <v>0</v>
      </c>
      <c r="D1615" s="151" t="str">
        <f t="shared" si="25"/>
        <v>_Pat_GestDagen##0</v>
      </c>
    </row>
    <row r="1616" spans="1:6" x14ac:dyDescent="0.2">
      <c r="A1616" s="151" t="s">
        <v>4121</v>
      </c>
      <c r="B1616">
        <f>IF(ISBLANK(PatDetails!$B$12),"",PatDetails!$B$12)</f>
        <v>0</v>
      </c>
      <c r="C1616" s="153">
        <v>0</v>
      </c>
      <c r="D1616" s="151" t="str">
        <f t="shared" si="25"/>
        <v>_Pat_GestWeken##0</v>
      </c>
    </row>
    <row r="1617" spans="1:6" x14ac:dyDescent="0.2">
      <c r="A1617" s="151" t="s">
        <v>2745</v>
      </c>
      <c r="B1617">
        <f>IF(ISBLANK(PatDetails!$B$6),"",PatDetails!$B$6)</f>
        <v>0</v>
      </c>
      <c r="C1617" s="153">
        <v>0</v>
      </c>
      <c r="D1617" s="151" t="str">
        <f t="shared" si="25"/>
        <v>_Pat_Gewicht##0</v>
      </c>
    </row>
    <row r="1618" spans="1:6" x14ac:dyDescent="0.2">
      <c r="A1618" s="151" t="s">
        <v>2746</v>
      </c>
      <c r="B1618">
        <f>IF(ISBLANK(PatDetails!$B$7),"",PatDetails!$B$7)</f>
        <v>0</v>
      </c>
      <c r="C1618" s="153">
        <v>0</v>
      </c>
      <c r="D1618" s="151" t="str">
        <f t="shared" si="25"/>
        <v>_Pat_Lengte##0</v>
      </c>
    </row>
    <row r="1619" spans="1:6" x14ac:dyDescent="0.2">
      <c r="A1619" s="151" t="s">
        <v>2744</v>
      </c>
      <c r="B1619" s="11">
        <f>IF(ISBLANK(PatDetails!$B$10),"",PatDetails!$B$10)</f>
        <v>1462</v>
      </c>
      <c r="C1619" s="43">
        <f>EmptyDate()</f>
        <v>1462</v>
      </c>
      <c r="D1619" s="151" t="str">
        <f t="shared" si="25"/>
        <v>_Pat_OpnDatum##1462</v>
      </c>
    </row>
    <row r="1620" spans="1:6" x14ac:dyDescent="0.2">
      <c r="A1620" s="151" t="s">
        <v>1638</v>
      </c>
      <c r="B1620" t="b">
        <f>IF(ISBLANK(PedBerAfspr!$D$11),"",PedBerAfspr!$D$11)</f>
        <v>0</v>
      </c>
      <c r="C1620" s="151" t="b">
        <v>0</v>
      </c>
      <c r="D1620" s="151" t="str">
        <f t="shared" si="25"/>
        <v>_Ped_AfsprB_ArmLinks##ONWAAR</v>
      </c>
    </row>
    <row r="1621" spans="1:6" x14ac:dyDescent="0.2">
      <c r="A1621" s="151" t="s">
        <v>1639</v>
      </c>
      <c r="B1621" t="b">
        <f>IF(ISBLANK(PedBerAfspr!$D$12),"",PedBerAfspr!$D$12)</f>
        <v>0</v>
      </c>
      <c r="C1621" s="151" t="b">
        <v>0</v>
      </c>
      <c r="D1621" s="151" t="str">
        <f t="shared" si="25"/>
        <v>_Ped_AfsprB_ArmRechts##ONWAAR</v>
      </c>
    </row>
    <row r="1622" spans="1:6" x14ac:dyDescent="0.2">
      <c r="A1622" s="151" t="s">
        <v>1640</v>
      </c>
      <c r="B1622" t="b">
        <f>IF(ISBLANK(PedBerAfspr!$D$13),"",PedBerAfspr!$D$13)</f>
        <v>0</v>
      </c>
      <c r="C1622" s="151" t="b">
        <v>0</v>
      </c>
      <c r="D1622" s="151" t="str">
        <f t="shared" si="25"/>
        <v>_Ped_AfsprB_BeenLinks##ONWAAR</v>
      </c>
    </row>
    <row r="1623" spans="1:6" x14ac:dyDescent="0.2">
      <c r="A1623" s="151" t="s">
        <v>1641</v>
      </c>
      <c r="B1623" t="b">
        <f>IF(ISBLANK(PedBerAfspr!$D$14),"",PedBerAfspr!$D$14)</f>
        <v>0</v>
      </c>
      <c r="C1623" s="151" t="b">
        <v>0</v>
      </c>
      <c r="D1623" s="151" t="str">
        <f t="shared" si="25"/>
        <v>_Ped_AfsprB_BeenRechts##ONWAAR</v>
      </c>
    </row>
    <row r="1624" spans="1:6" x14ac:dyDescent="0.2">
      <c r="A1624" s="151" t="s">
        <v>1642</v>
      </c>
      <c r="B1624" t="b">
        <f>IF(ISBLANK(PedBerAfspr!$B$10),"",PedBerAfspr!$B$10)</f>
        <v>0</v>
      </c>
      <c r="C1624" s="151" t="b">
        <v>0</v>
      </c>
      <c r="D1624" s="151" t="str">
        <f t="shared" si="25"/>
        <v>_Ped_AfsprB_Buik##ONWAAR</v>
      </c>
    </row>
    <row r="1625" spans="1:6" x14ac:dyDescent="0.2">
      <c r="A1625" s="151" t="s">
        <v>1643</v>
      </c>
      <c r="B1625" t="b">
        <f>IF(ISBLANK(PedBerAfspr!$F$7),"",PedBerAfspr!$F$7)</f>
        <v>0</v>
      </c>
      <c r="C1625" s="151" t="b">
        <v>0</v>
      </c>
      <c r="D1625" s="151" t="str">
        <f t="shared" si="25"/>
        <v>_Ped_AfsprB_Catheter##ONWAAR</v>
      </c>
    </row>
    <row r="1626" spans="1:6" x14ac:dyDescent="0.2">
      <c r="A1626" s="151" t="s">
        <v>1644</v>
      </c>
      <c r="B1626" t="b">
        <f>IF(ISBLANK(PedBerAfspr!$B$20),"",PedBerAfspr!$B$20)</f>
        <v>0</v>
      </c>
      <c r="C1626" s="151" t="b">
        <v>0</v>
      </c>
      <c r="D1626" s="151" t="str">
        <f t="shared" si="25"/>
        <v>_Ped_AfsprB_CFM##ONWAAR</v>
      </c>
    </row>
    <row r="1627" spans="1:6" x14ac:dyDescent="0.2">
      <c r="A1627" s="151" t="s">
        <v>1645</v>
      </c>
      <c r="B1627" t="b">
        <f>IF(ISBLANK(PedBerAfspr!$F$10),"",PedBerAfspr!$F$10)</f>
        <v>0</v>
      </c>
      <c r="C1627" s="151" t="b">
        <v>0</v>
      </c>
      <c r="D1627" s="151" t="str">
        <f t="shared" si="25"/>
        <v>_Ped_AfsprB_Duodenumsonde##ONWAAR</v>
      </c>
    </row>
    <row r="1628" spans="1:6" x14ac:dyDescent="0.2">
      <c r="A1628" s="151" t="s">
        <v>1646</v>
      </c>
      <c r="B1628" t="b">
        <f>IF(ISBLANK(PedBerAfspr!$B$21),"",PedBerAfspr!$B$21)</f>
        <v>0</v>
      </c>
      <c r="C1628" s="151" t="b">
        <v>0</v>
      </c>
      <c r="D1628" s="151" t="str">
        <f t="shared" si="25"/>
        <v>_Ped_AfsprB_ECG##ONWAAR</v>
      </c>
    </row>
    <row r="1629" spans="1:6" s="151" customFormat="1" x14ac:dyDescent="0.2">
      <c r="A1629" s="151" t="s">
        <v>1647</v>
      </c>
      <c r="B1629" t="b">
        <f>IF(ISBLANK(PedBerAfspr!$F$12),"",PedBerAfspr!$F$12)</f>
        <v>0</v>
      </c>
      <c r="C1629" s="151" t="b">
        <v>0</v>
      </c>
      <c r="D1629" s="151" t="str">
        <f t="shared" si="25"/>
        <v>_Ped_AfsprB_Gastrostoma##ONWAAR</v>
      </c>
      <c r="E1629"/>
      <c r="F1629"/>
    </row>
    <row r="1630" spans="1:6" s="151" customFormat="1" x14ac:dyDescent="0.2">
      <c r="A1630" s="151" t="s">
        <v>1648</v>
      </c>
      <c r="B1630" t="b">
        <f>IF(ISBLANK(PedBerAfspr!$B$42),"",PedBerAfspr!$B$42)</f>
        <v>0</v>
      </c>
      <c r="C1630" s="151" t="b">
        <v>0</v>
      </c>
      <c r="D1630" s="151" t="str">
        <f t="shared" si="25"/>
        <v>_Ped_AfsprB_GCS##ONWAAR</v>
      </c>
      <c r="E1630"/>
      <c r="F1630"/>
    </row>
    <row r="1631" spans="1:6" s="151" customFormat="1" x14ac:dyDescent="0.2">
      <c r="A1631" s="151" t="s">
        <v>1649</v>
      </c>
      <c r="B1631" t="b">
        <f>IF(ISBLANK(PedBerAfspr!$B$7),"",PedBerAfspr!$B$7)</f>
        <v>0</v>
      </c>
      <c r="C1631" s="151" t="b">
        <v>0</v>
      </c>
      <c r="D1631" s="151" t="str">
        <f t="shared" si="25"/>
        <v>_Ped_AfsprB_Gewicht##ONWAAR</v>
      </c>
      <c r="E1631"/>
      <c r="F1631"/>
    </row>
    <row r="1632" spans="1:6" s="151" customFormat="1" x14ac:dyDescent="0.2">
      <c r="A1632" s="151" t="s">
        <v>1650</v>
      </c>
      <c r="B1632" t="b">
        <f>IF(ISBLANK(PedBerAfspr!$F$15),"",PedBerAfspr!$F$15)</f>
        <v>0</v>
      </c>
      <c r="C1632" s="151" t="b">
        <v>0</v>
      </c>
      <c r="D1632" s="151" t="str">
        <f t="shared" si="25"/>
        <v>_Ped_AfsprB_HardeKraag##ONWAAR</v>
      </c>
      <c r="E1632"/>
      <c r="F1632"/>
    </row>
    <row r="1633" spans="1:6" s="151" customFormat="1" x14ac:dyDescent="0.2">
      <c r="A1633" s="151" t="s">
        <v>1651</v>
      </c>
      <c r="B1633" t="b">
        <f>IF(ISBLANK(PedBerAfspr!$F$13),"",PedBerAfspr!$F$13)</f>
        <v>0</v>
      </c>
      <c r="C1633" s="151" t="b">
        <v>0</v>
      </c>
      <c r="D1633" s="151" t="str">
        <f t="shared" si="25"/>
        <v>_Ped_AfsprB_Headblocks##ONWAAR</v>
      </c>
      <c r="E1633"/>
      <c r="F1633"/>
    </row>
    <row r="1634" spans="1:6" x14ac:dyDescent="0.2">
      <c r="A1634" s="151" t="s">
        <v>1652</v>
      </c>
      <c r="B1634" t="b">
        <f>IF(ISBLANK(PedBerAfspr!$B$24),"",PedBerAfspr!$B$24)</f>
        <v>0</v>
      </c>
      <c r="C1634" s="151" t="b">
        <v>0</v>
      </c>
      <c r="D1634" s="151" t="str">
        <f t="shared" si="25"/>
        <v>_Ped_AfsprB_ICP##ONWAAR</v>
      </c>
    </row>
    <row r="1635" spans="1:6" x14ac:dyDescent="0.2">
      <c r="A1635" s="151" t="s">
        <v>1653</v>
      </c>
      <c r="B1635" t="b">
        <f>IF(ISBLANK(PedBerAfspr!$B$8),"",PedBerAfspr!$B$8)</f>
        <v>0</v>
      </c>
      <c r="C1635" s="151" t="b">
        <v>0</v>
      </c>
      <c r="D1635" s="151" t="str">
        <f t="shared" si="25"/>
        <v>_Ped_AfsprB_Lengte##ONWAAR</v>
      </c>
    </row>
    <row r="1636" spans="1:6" x14ac:dyDescent="0.2">
      <c r="A1636" s="151" t="s">
        <v>1654</v>
      </c>
      <c r="B1636" t="b">
        <f>IF(ISBLANK(PedBerAfspr!$B$39),"",PedBerAfspr!$B$39)</f>
        <v>0</v>
      </c>
      <c r="C1636" s="151" t="b">
        <v>0</v>
      </c>
      <c r="D1636" s="151" t="str">
        <f t="shared" si="25"/>
        <v>_Ped_AfsprB_Liquor##ONWAAR</v>
      </c>
    </row>
    <row r="1637" spans="1:6" x14ac:dyDescent="0.2">
      <c r="A1637" s="151" t="s">
        <v>1655</v>
      </c>
      <c r="B1637" t="b">
        <f>IF(ISBLANK(PedBerAfspr!$F$16),"",PedBerAfspr!$F$16)</f>
        <v>0</v>
      </c>
      <c r="C1637" s="151" t="b">
        <v>0</v>
      </c>
      <c r="D1637" s="151" t="str">
        <f t="shared" si="25"/>
        <v>_Ped_AfsprB_Maagretentie##ONWAAR</v>
      </c>
    </row>
    <row r="1638" spans="1:6" x14ac:dyDescent="0.2">
      <c r="A1638" s="151" t="s">
        <v>1656</v>
      </c>
      <c r="B1638" t="b">
        <f>IF(ISBLANK(PedBerAfspr!$F$9),"",PedBerAfspr!$F$9)</f>
        <v>0</v>
      </c>
      <c r="C1638" s="151" t="b">
        <v>0</v>
      </c>
      <c r="D1638" s="151" t="str">
        <f t="shared" si="25"/>
        <v>_Ped_AfsprB_Maagsonde##ONWAAR</v>
      </c>
    </row>
    <row r="1639" spans="1:6" x14ac:dyDescent="0.2">
      <c r="A1639" s="151" t="s">
        <v>1657</v>
      </c>
      <c r="B1639" t="b">
        <f>IF(ISBLANK(PedBerAfspr!$B$11),"",PedBerAfspr!$B$11)</f>
        <v>0</v>
      </c>
      <c r="C1639" s="151" t="b">
        <v>0</v>
      </c>
      <c r="D1639" s="151" t="str">
        <f t="shared" si="25"/>
        <v>_Ped_AfsprB_NIBD##ONWAAR</v>
      </c>
    </row>
    <row r="1640" spans="1:6" x14ac:dyDescent="0.2">
      <c r="A1640" s="151" t="s">
        <v>1658</v>
      </c>
      <c r="B1640" t="b">
        <f>IF(ISBLANK(PedBerAfspr!$B$15),"",PedBerAfspr!$B$15)</f>
        <v>0</v>
      </c>
      <c r="C1640" s="151" t="b">
        <v>0</v>
      </c>
      <c r="D1640" s="151" t="str">
        <f t="shared" si="25"/>
        <v>_Ped_AfsprB_NIBDAlle##ONWAAR</v>
      </c>
    </row>
    <row r="1641" spans="1:6" x14ac:dyDescent="0.2">
      <c r="A1641" s="151" t="s">
        <v>1659</v>
      </c>
      <c r="B1641" t="b">
        <f>IF(ISBLANK(PedBerAfspr!$B$22),"",PedBerAfspr!$B$22)</f>
        <v>0</v>
      </c>
      <c r="C1641" s="151" t="b">
        <v>0</v>
      </c>
      <c r="D1641" s="151" t="str">
        <f t="shared" si="25"/>
        <v>_Ped_AfsprB_NIRS1##ONWAAR</v>
      </c>
    </row>
    <row r="1642" spans="1:6" x14ac:dyDescent="0.2">
      <c r="A1642" s="151" t="s">
        <v>1660</v>
      </c>
      <c r="B1642" t="b">
        <f>IF(ISBLANK(PedBerAfspr!$B$23),"",PedBerAfspr!$B$23)</f>
        <v>0</v>
      </c>
      <c r="C1642" s="151" t="b">
        <v>0</v>
      </c>
      <c r="D1642" s="151" t="str">
        <f t="shared" si="25"/>
        <v>_Ped_AfsprB_NIRS2##ONWAAR</v>
      </c>
    </row>
    <row r="1643" spans="1:6" x14ac:dyDescent="0.2">
      <c r="A1643" s="151" t="s">
        <v>1661</v>
      </c>
      <c r="B1643" t="b">
        <f>IF(ISBLANK(PedBerAfspr!$F$11),"",PedBerAfspr!$F$11)</f>
        <v>0</v>
      </c>
      <c r="C1643" s="151" t="b">
        <v>0</v>
      </c>
      <c r="D1643" s="151" t="str">
        <f t="shared" si="25"/>
        <v>_Ped_AfsprB_PEG##ONWAAR</v>
      </c>
    </row>
    <row r="1644" spans="1:6" x14ac:dyDescent="0.2">
      <c r="A1644" s="151" t="s">
        <v>1662</v>
      </c>
      <c r="B1644" t="b">
        <f>IF(ISBLANK(PedBerAfspr!$B$36),"",PedBerAfspr!$B$36)</f>
        <v>0</v>
      </c>
      <c r="C1644" s="151" t="b">
        <v>0</v>
      </c>
      <c r="D1644" s="151" t="str">
        <f t="shared" si="25"/>
        <v>_Ped_AfsprB_Peritoneaal##ONWAAR</v>
      </c>
    </row>
    <row r="1645" spans="1:6" x14ac:dyDescent="0.2">
      <c r="A1645" s="151" t="s">
        <v>1663</v>
      </c>
      <c r="B1645" t="b">
        <f>IF(ISBLANK(PedBerAfspr!$D$36),"",PedBerAfspr!$D$36)</f>
        <v>0</v>
      </c>
      <c r="C1645" s="151" t="b">
        <v>0</v>
      </c>
      <c r="D1645" s="151" t="str">
        <f t="shared" si="25"/>
        <v>_Ped_AfsprB_PeritoneaalVacuum##ONWAAR</v>
      </c>
    </row>
    <row r="1646" spans="1:6" x14ac:dyDescent="0.2">
      <c r="A1646" s="151" t="s">
        <v>1664</v>
      </c>
      <c r="B1646" t="b">
        <f>IF(ISBLANK(PedBerAfspr!$B$37),"",PedBerAfspr!$B$37)</f>
        <v>0</v>
      </c>
      <c r="C1646" s="151" t="b">
        <v>0</v>
      </c>
      <c r="D1646" s="151" t="str">
        <f t="shared" si="25"/>
        <v>_Ped_AfsprB_Pigtail##ONWAAR</v>
      </c>
    </row>
    <row r="1647" spans="1:6" x14ac:dyDescent="0.2">
      <c r="A1647" s="151" t="s">
        <v>1665</v>
      </c>
      <c r="B1647" t="b">
        <f>IF(ISBLANK(PedBerAfspr!$D$37),"",PedBerAfspr!$D$37)</f>
        <v>0</v>
      </c>
      <c r="C1647" s="151" t="b">
        <v>0</v>
      </c>
      <c r="D1647" s="151" t="str">
        <f t="shared" si="25"/>
        <v>_Ped_AfsprB_PigtailVacuum##ONWAAR</v>
      </c>
    </row>
    <row r="1648" spans="1:6" x14ac:dyDescent="0.2">
      <c r="A1648" s="151" t="s">
        <v>1666</v>
      </c>
      <c r="B1648" t="b">
        <f>IF(ISBLANK(PedBerAfspr!$B$43),"",PedBerAfspr!$B$43)</f>
        <v>0</v>
      </c>
      <c r="C1648" s="151" t="b">
        <v>0</v>
      </c>
      <c r="D1648" s="151" t="str">
        <f t="shared" si="25"/>
        <v>_Ped_AfsprB_Pupil##ONWAAR</v>
      </c>
    </row>
    <row r="1649" spans="1:6" s="151" customFormat="1" x14ac:dyDescent="0.2">
      <c r="A1649" s="151" t="s">
        <v>1667</v>
      </c>
      <c r="B1649" t="b">
        <f>IF(ISBLANK(PedBerAfspr!$B$38),"",PedBerAfspr!$B$38)</f>
        <v>0</v>
      </c>
      <c r="C1649" s="151" t="b">
        <v>0</v>
      </c>
      <c r="D1649" s="151" t="str">
        <f t="shared" si="25"/>
        <v>_Ped_AfsprB_Redon##ONWAAR</v>
      </c>
      <c r="E1649"/>
      <c r="F1649"/>
    </row>
    <row r="1650" spans="1:6" s="151" customFormat="1" x14ac:dyDescent="0.2">
      <c r="A1650" s="151" t="s">
        <v>1668</v>
      </c>
      <c r="B1650" t="b">
        <f>IF(ISBLANK(PedBerAfspr!$D$38),"",PedBerAfspr!$D$38)</f>
        <v>0</v>
      </c>
      <c r="C1650" s="151" t="b">
        <v>0</v>
      </c>
      <c r="D1650" s="151" t="str">
        <f t="shared" si="25"/>
        <v>_Ped_AfsprB_RedonVacuum##ONWAAR</v>
      </c>
      <c r="E1650"/>
      <c r="F1650"/>
    </row>
    <row r="1651" spans="1:6" s="151" customFormat="1" x14ac:dyDescent="0.2">
      <c r="A1651" s="151" t="s">
        <v>1669</v>
      </c>
      <c r="B1651" t="b">
        <f>IF(ISBLANK(PedBerAfspr!$B$16),"",PedBerAfspr!$B$16)</f>
        <v>0</v>
      </c>
      <c r="C1651" s="151" t="b">
        <v>0</v>
      </c>
      <c r="D1651" s="151" t="str">
        <f t="shared" si="25"/>
        <v>_Ped_AfsprB_SaturatiePost##ONWAAR</v>
      </c>
      <c r="E1651"/>
      <c r="F1651"/>
    </row>
    <row r="1652" spans="1:6" s="151" customFormat="1" x14ac:dyDescent="0.2">
      <c r="A1652" s="151" t="s">
        <v>1670</v>
      </c>
      <c r="B1652" t="b">
        <f>IF(ISBLANK(PedBerAfspr!$B$17),"",PedBerAfspr!$B$17)</f>
        <v>0</v>
      </c>
      <c r="C1652" s="151" t="b">
        <v>0</v>
      </c>
      <c r="D1652" s="151" t="str">
        <f t="shared" si="25"/>
        <v>_Ped_AfsprB_SaturatiePre##ONWAAR</v>
      </c>
      <c r="E1652"/>
      <c r="F1652"/>
    </row>
    <row r="1653" spans="1:6" s="151" customFormat="1" x14ac:dyDescent="0.2">
      <c r="A1653" s="151" t="s">
        <v>1671</v>
      </c>
      <c r="B1653" t="b">
        <f>IF(ISBLANK(PedBerAfspr!$B$9),"",PedBerAfspr!$B$9)</f>
        <v>0</v>
      </c>
      <c r="C1653" s="151" t="b">
        <v>0</v>
      </c>
      <c r="D1653" s="151" t="str">
        <f t="shared" si="25"/>
        <v>_Ped_AfsprB_Schedel##ONWAAR</v>
      </c>
      <c r="E1653"/>
      <c r="F1653"/>
    </row>
    <row r="1654" spans="1:6" x14ac:dyDescent="0.2">
      <c r="A1654" s="151" t="s">
        <v>1672</v>
      </c>
      <c r="B1654" t="b">
        <f>IF(ISBLANK(PedBerAfspr!$B$44),"",PedBerAfspr!$B$44)</f>
        <v>0</v>
      </c>
      <c r="C1654" s="151" t="b">
        <v>0</v>
      </c>
      <c r="D1654" s="151" t="str">
        <f t="shared" si="25"/>
        <v>_Ped_AfsprB_Sedatie##ONWAAR</v>
      </c>
    </row>
    <row r="1655" spans="1:6" x14ac:dyDescent="0.2">
      <c r="A1655" s="151" t="s">
        <v>1673</v>
      </c>
      <c r="B1655" t="b">
        <f>IF(ISBLANK(PedBerAfspr!$B$27),"",PedBerAfspr!$B$27)</f>
        <v>0</v>
      </c>
      <c r="C1655" s="151" t="b">
        <v>0</v>
      </c>
      <c r="D1655" s="151" t="str">
        <f t="shared" si="25"/>
        <v>_Ped_AfsprB_Thorax1##ONWAAR</v>
      </c>
    </row>
    <row r="1656" spans="1:6" x14ac:dyDescent="0.2">
      <c r="A1656" s="151" t="s">
        <v>1674</v>
      </c>
      <c r="B1656" t="b">
        <f>IF(ISBLANK(PedBerAfspr!$B$30),"",PedBerAfspr!$B$30)</f>
        <v>0</v>
      </c>
      <c r="C1656" s="151" t="b">
        <v>0</v>
      </c>
      <c r="D1656" s="151" t="str">
        <f t="shared" si="25"/>
        <v>_Ped_AfsprB_Thorax2##ONWAAR</v>
      </c>
    </row>
    <row r="1657" spans="1:6" x14ac:dyDescent="0.2">
      <c r="A1657" s="151" t="s">
        <v>1675</v>
      </c>
      <c r="B1657" t="b">
        <f>IF(ISBLANK(PedBerAfspr!$B$33),"",PedBerAfspr!$B$33)</f>
        <v>0</v>
      </c>
      <c r="C1657" s="151" t="b">
        <v>0</v>
      </c>
      <c r="D1657" s="151" t="str">
        <f t="shared" si="25"/>
        <v>_Ped_AfsprB_Thorax3##ONWAAR</v>
      </c>
    </row>
    <row r="1658" spans="1:6" x14ac:dyDescent="0.2">
      <c r="A1658" s="151" t="s">
        <v>1676</v>
      </c>
      <c r="B1658" t="b">
        <f>IF(ISBLANK(PedBerAfspr!$B$25),"",PedBerAfspr!$B$25)</f>
        <v>0</v>
      </c>
      <c r="C1658" s="151" t="b">
        <v>0</v>
      </c>
      <c r="D1658" s="151" t="str">
        <f t="shared" si="25"/>
        <v>_Ped_AfsprB_TOSCA##ONWAAR</v>
      </c>
    </row>
    <row r="1659" spans="1:6" x14ac:dyDescent="0.2">
      <c r="A1659" s="151" t="s">
        <v>1677</v>
      </c>
      <c r="B1659" t="b">
        <f>IF(ISBLANK(PedBerAfspr!$F$8),"",PedBerAfspr!$F$8)</f>
        <v>0</v>
      </c>
      <c r="C1659" s="151" t="b">
        <v>0</v>
      </c>
      <c r="D1659" s="151" t="str">
        <f t="shared" si="25"/>
        <v>_Ped_AfsprB_Urostoma##ONWAAR</v>
      </c>
    </row>
    <row r="1660" spans="1:6" x14ac:dyDescent="0.2">
      <c r="A1660" s="151" t="s">
        <v>1678</v>
      </c>
      <c r="B1660" t="b">
        <f>IF(ISBLANK(PedBerAfspr!$F$18),"",PedBerAfspr!$F$18)</f>
        <v>0</v>
      </c>
      <c r="C1660" s="151" t="b">
        <v>0</v>
      </c>
      <c r="D1660" s="151" t="str">
        <f t="shared" si="25"/>
        <v>_Ped_AfsprB_Verliezen##ONWAAR</v>
      </c>
    </row>
    <row r="1661" spans="1:6" x14ac:dyDescent="0.2">
      <c r="A1661" s="151" t="s">
        <v>1679</v>
      </c>
      <c r="B1661" t="b">
        <f>IF(ISBLANK(PedBerAfspr!$F$14),"",PedBerAfspr!$F$14)</f>
        <v>0</v>
      </c>
      <c r="C1661" s="151" t="b">
        <v>0</v>
      </c>
      <c r="D1661" s="151" t="str">
        <f t="shared" si="25"/>
        <v>_Ped_AfsprB_ZachteKraag##ONWAAR</v>
      </c>
    </row>
    <row r="1662" spans="1:6" x14ac:dyDescent="0.2">
      <c r="A1662" s="151" t="s">
        <v>1680</v>
      </c>
      <c r="B1662">
        <f>IF(ISBLANK(PedBerAfspr!$C$42),"",PedBerAfspr!$C$42)</f>
        <v>0</v>
      </c>
      <c r="C1662" s="151">
        <v>0</v>
      </c>
      <c r="D1662" s="151" t="str">
        <f t="shared" si="25"/>
        <v>_Ped_AfsprD_GCSdd##0</v>
      </c>
    </row>
    <row r="1663" spans="1:6" x14ac:dyDescent="0.2">
      <c r="A1663" s="151" t="s">
        <v>1681</v>
      </c>
      <c r="B1663">
        <f>IF(ISBLANK(PedBerAfspr!$C$7),"",PedBerAfspr!$C$7)</f>
        <v>0</v>
      </c>
      <c r="C1663" s="151">
        <v>0</v>
      </c>
      <c r="D1663" s="151" t="str">
        <f t="shared" si="25"/>
        <v>_Ped_AfsprD_GewichtFrequentie##0</v>
      </c>
    </row>
    <row r="1664" spans="1:6" x14ac:dyDescent="0.2">
      <c r="A1664" s="151" t="s">
        <v>1682</v>
      </c>
      <c r="B1664">
        <f>IF(ISBLANK(PedBerAfspr!$D$7),"",PedBerAfspr!$D$7)</f>
        <v>0</v>
      </c>
      <c r="C1664" s="151">
        <v>0</v>
      </c>
      <c r="D1664" s="151" t="str">
        <f t="shared" si="25"/>
        <v>_Ped_AfsprD_GewichtPer##0</v>
      </c>
    </row>
    <row r="1665" spans="1:6" x14ac:dyDescent="0.2">
      <c r="A1665" s="151" t="s">
        <v>1683</v>
      </c>
      <c r="B1665">
        <f>IF(ISBLANK(PedBerAfspr!$C$8),"",PedBerAfspr!$C$8)</f>
        <v>0</v>
      </c>
      <c r="C1665" s="151">
        <v>0</v>
      </c>
      <c r="D1665" s="151" t="str">
        <f t="shared" si="25"/>
        <v>_Ped_AfsprD_LengteFrequentie##0</v>
      </c>
    </row>
    <row r="1666" spans="1:6" x14ac:dyDescent="0.2">
      <c r="A1666" s="151" t="s">
        <v>1684</v>
      </c>
      <c r="B1666">
        <f>IF(ISBLANK(PedBerAfspr!$D$8),"",PedBerAfspr!$D$8)</f>
        <v>0</v>
      </c>
      <c r="C1666" s="151">
        <v>0</v>
      </c>
      <c r="D1666" s="151" t="str">
        <f t="shared" si="25"/>
        <v>_Ped_AfsprD_LengtePer##0</v>
      </c>
    </row>
    <row r="1667" spans="1:6" x14ac:dyDescent="0.2">
      <c r="A1667" s="151" t="s">
        <v>1685</v>
      </c>
      <c r="B1667">
        <f>IF(ISBLANK(PedBerAfspr!$D$40),"",PedBerAfspr!$D$40)</f>
        <v>0</v>
      </c>
      <c r="C1667" s="151">
        <v>0</v>
      </c>
      <c r="D1667" s="151" t="str">
        <f t="shared" ref="D1667:D1730" si="26">A1667&amp;"##"&amp;B1667</f>
        <v>_Ped_AfsprD_LiquorHoogte##0</v>
      </c>
    </row>
    <row r="1668" spans="1:6" x14ac:dyDescent="0.2">
      <c r="A1668" s="151" t="s">
        <v>1686</v>
      </c>
      <c r="B1668">
        <f>IF(ISBLANK(PedBerAfspr!$D$39),"",PedBerAfspr!$D$39)</f>
        <v>0</v>
      </c>
      <c r="C1668" s="151">
        <v>0</v>
      </c>
      <c r="D1668" s="151" t="str">
        <f t="shared" si="26"/>
        <v>_Ped_AfsprD_LiquorSub##0</v>
      </c>
    </row>
    <row r="1669" spans="1:6" x14ac:dyDescent="0.2">
      <c r="A1669" s="151" t="s">
        <v>1687</v>
      </c>
      <c r="B1669">
        <f>IF(ISBLANK(PedBerAfspr!$G$16),"",PedBerAfspr!$G$16)</f>
        <v>0</v>
      </c>
      <c r="C1669" s="151">
        <v>0</v>
      </c>
      <c r="D1669" s="151" t="str">
        <f t="shared" si="26"/>
        <v>_Ped_AfsprD_MaagretentieUur##0</v>
      </c>
    </row>
    <row r="1670" spans="1:6" s="151" customFormat="1" x14ac:dyDescent="0.2">
      <c r="A1670" s="151" t="s">
        <v>1688</v>
      </c>
      <c r="B1670">
        <f>IF(ISBLANK(PedBerAfspr!$B$12),"",PedBerAfspr!$B$12)</f>
        <v>0</v>
      </c>
      <c r="C1670" s="151">
        <v>0</v>
      </c>
      <c r="D1670" s="151" t="str">
        <f t="shared" si="26"/>
        <v>_Ped_AfsprD_NIBDdd##0</v>
      </c>
      <c r="E1670"/>
      <c r="F1670"/>
    </row>
    <row r="1671" spans="1:6" s="151" customFormat="1" x14ac:dyDescent="0.2">
      <c r="A1671" s="151" t="s">
        <v>1689</v>
      </c>
      <c r="B1671" t="str">
        <f>IF(ISBLANK(PedBerAfspr!$F$17),"",PedBerAfspr!$F$17)</f>
        <v/>
      </c>
      <c r="C1671" s="44"/>
      <c r="D1671" s="151" t="str">
        <f t="shared" si="26"/>
        <v>_Ped_AfsprD_Overig##</v>
      </c>
      <c r="E1671"/>
      <c r="F1671"/>
    </row>
    <row r="1672" spans="1:6" s="151" customFormat="1" x14ac:dyDescent="0.2">
      <c r="A1672" s="155" t="s">
        <v>4495</v>
      </c>
      <c r="B1672">
        <f>IF(ISBLANK(PedBerAfspr!$C$43),"",PedBerAfspr!$C$43)</f>
        <v>0</v>
      </c>
      <c r="C1672" s="461" t="s">
        <v>4496</v>
      </c>
      <c r="D1672" s="151" t="str">
        <f t="shared" si="26"/>
        <v>_Ped_AfsprD_PupilCdd##0</v>
      </c>
      <c r="E1672"/>
      <c r="F1672"/>
    </row>
    <row r="1673" spans="1:6" s="151" customFormat="1" x14ac:dyDescent="0.2">
      <c r="A1673" s="151" t="s">
        <v>1690</v>
      </c>
      <c r="B1673">
        <f>IF(ISBLANK(PedBerAfspr!$C$9),"",PedBerAfspr!$C$9)</f>
        <v>0</v>
      </c>
      <c r="C1673" s="151">
        <v>0</v>
      </c>
      <c r="D1673" s="151" t="str">
        <f t="shared" si="26"/>
        <v>_Ped_AfsprD_SchedelFrequentie##0</v>
      </c>
      <c r="E1673"/>
      <c r="F1673"/>
    </row>
    <row r="1674" spans="1:6" s="151" customFormat="1" x14ac:dyDescent="0.2">
      <c r="A1674" s="151" t="s">
        <v>1691</v>
      </c>
      <c r="B1674">
        <f>IF(ISBLANK(PedBerAfspr!$D$9),"",PedBerAfspr!$D$9)</f>
        <v>1</v>
      </c>
      <c r="C1674" s="151">
        <v>1</v>
      </c>
      <c r="D1674" s="151" t="str">
        <f t="shared" si="26"/>
        <v>_Ped_AfsprD_SchedelPer##1</v>
      </c>
      <c r="E1674"/>
      <c r="F1674"/>
    </row>
    <row r="1675" spans="1:6" x14ac:dyDescent="0.2">
      <c r="A1675" s="151" t="s">
        <v>1692</v>
      </c>
      <c r="B1675">
        <f>IF(ISBLANK(PedBerAfspr!$D$29),"",PedBerAfspr!$D$29)</f>
        <v>1</v>
      </c>
      <c r="C1675" s="151">
        <v>1</v>
      </c>
      <c r="D1675" s="151" t="str">
        <f t="shared" si="26"/>
        <v>_Ped_AfsprD_Thorax1Sub1##1</v>
      </c>
    </row>
    <row r="1676" spans="1:6" x14ac:dyDescent="0.2">
      <c r="A1676" s="151" t="s">
        <v>1693</v>
      </c>
      <c r="B1676">
        <f>IF(ISBLANK(PedBerAfspr!$D$27),"",PedBerAfspr!$D$27)</f>
        <v>1</v>
      </c>
      <c r="C1676" s="151">
        <v>1</v>
      </c>
      <c r="D1676" s="151" t="str">
        <f t="shared" si="26"/>
        <v>_Ped_AfsprD_Thorax1Sub2##1</v>
      </c>
    </row>
    <row r="1677" spans="1:6" x14ac:dyDescent="0.2">
      <c r="A1677" s="151" t="s">
        <v>1694</v>
      </c>
      <c r="B1677">
        <f>IF(ISBLANK(PedBerAfspr!$D$28),"",PedBerAfspr!$D$28)</f>
        <v>1</v>
      </c>
      <c r="C1677" s="151">
        <v>1</v>
      </c>
      <c r="D1677" s="151" t="str">
        <f t="shared" si="26"/>
        <v>_Ped_AfsprD_Thorax1Sub3##1</v>
      </c>
    </row>
    <row r="1678" spans="1:6" x14ac:dyDescent="0.2">
      <c r="A1678" s="151" t="s">
        <v>1695</v>
      </c>
      <c r="B1678">
        <f>IF(ISBLANK(PedBerAfspr!$D$32),"",PedBerAfspr!$D$32)</f>
        <v>1</v>
      </c>
      <c r="C1678" s="151">
        <v>1</v>
      </c>
      <c r="D1678" s="151" t="str">
        <f t="shared" si="26"/>
        <v>_Ped_AfsprD_Thorax2Sub1##1</v>
      </c>
    </row>
    <row r="1679" spans="1:6" x14ac:dyDescent="0.2">
      <c r="A1679" s="151" t="s">
        <v>1696</v>
      </c>
      <c r="B1679">
        <f>IF(ISBLANK(PedBerAfspr!$D$30),"",PedBerAfspr!$D$30)</f>
        <v>1</v>
      </c>
      <c r="C1679" s="151">
        <v>1</v>
      </c>
      <c r="D1679" s="151" t="str">
        <f t="shared" si="26"/>
        <v>_Ped_AfsprD_Thorax2Sub2##1</v>
      </c>
    </row>
    <row r="1680" spans="1:6" x14ac:dyDescent="0.2">
      <c r="A1680" s="151" t="s">
        <v>1697</v>
      </c>
      <c r="B1680">
        <f>IF(ISBLANK(PedBerAfspr!$D$31),"",PedBerAfspr!$D$31)</f>
        <v>1</v>
      </c>
      <c r="C1680" s="151">
        <v>1</v>
      </c>
      <c r="D1680" s="151" t="str">
        <f t="shared" si="26"/>
        <v>_Ped_AfsprD_Thorax2Sub3##1</v>
      </c>
    </row>
    <row r="1681" spans="1:6" x14ac:dyDescent="0.2">
      <c r="A1681" s="151" t="s">
        <v>1698</v>
      </c>
      <c r="B1681">
        <f>IF(ISBLANK(PedBerAfspr!$D$35),"",PedBerAfspr!$D$35)</f>
        <v>1</v>
      </c>
      <c r="C1681" s="151">
        <v>1</v>
      </c>
      <c r="D1681" s="151" t="str">
        <f t="shared" si="26"/>
        <v>_Ped_AfsprD_Thorax3Sub1##1</v>
      </c>
    </row>
    <row r="1682" spans="1:6" x14ac:dyDescent="0.2">
      <c r="A1682" s="151" t="s">
        <v>1699</v>
      </c>
      <c r="B1682">
        <f>IF(ISBLANK(PedBerAfspr!$D$33),"",PedBerAfspr!$D$33)</f>
        <v>1</v>
      </c>
      <c r="C1682" s="151">
        <v>1</v>
      </c>
      <c r="D1682" s="151" t="str">
        <f t="shared" si="26"/>
        <v>_Ped_AfsprD_Thorax3Sub2##1</v>
      </c>
    </row>
    <row r="1683" spans="1:6" x14ac:dyDescent="0.2">
      <c r="A1683" s="151" t="s">
        <v>1700</v>
      </c>
      <c r="B1683">
        <f>IF(ISBLANK(PedBerAfspr!$D$34),"",PedBerAfspr!$D$34)</f>
        <v>1</v>
      </c>
      <c r="C1683" s="151">
        <v>1</v>
      </c>
      <c r="D1683" s="151" t="str">
        <f t="shared" si="26"/>
        <v>_Ped_AfsprD_Thorax3Sub3##1</v>
      </c>
    </row>
    <row r="1684" spans="1:6" x14ac:dyDescent="0.2">
      <c r="A1684" s="151" t="s">
        <v>2459</v>
      </c>
      <c r="B1684" t="str">
        <f>IF(ISBLANK(PedBerAfspr!$H$18),"",PedBerAfspr!$H$18)</f>
        <v/>
      </c>
      <c r="C1684" s="151">
        <v>0</v>
      </c>
      <c r="D1684" s="151" t="str">
        <f t="shared" si="26"/>
        <v>_Ped_AfsprD_Verliezen##</v>
      </c>
    </row>
    <row r="1685" spans="1:6" x14ac:dyDescent="0.2">
      <c r="A1685" s="151" t="s">
        <v>1701</v>
      </c>
      <c r="B1685" t="str">
        <f>IF(ISBLANK(PedBerAfspr!$H$18),"",PedBerAfspr!$H$18)</f>
        <v/>
      </c>
      <c r="C1685" s="44"/>
      <c r="D1685" s="151" t="str">
        <f t="shared" si="26"/>
        <v>_Ped_AfsprD_VerliezenStof##</v>
      </c>
    </row>
    <row r="1686" spans="1:6" x14ac:dyDescent="0.2">
      <c r="A1686" s="151" t="s">
        <v>1702</v>
      </c>
      <c r="B1686">
        <f>IF(ISBLANK(PedBerAfspr!$G$18),"",PedBerAfspr!$G$18)</f>
        <v>0</v>
      </c>
      <c r="C1686" s="151">
        <v>0</v>
      </c>
      <c r="D1686" s="151" t="str">
        <f t="shared" si="26"/>
        <v>_Ped_AfsprD_VerliezenUur##0</v>
      </c>
    </row>
    <row r="1687" spans="1:6" x14ac:dyDescent="0.2">
      <c r="A1687" s="151" t="s">
        <v>1524</v>
      </c>
      <c r="B1687" t="str">
        <f>IF(ISBLANK(PedBerAfspr!$F$17),"",PedBerAfspr!$F$17)</f>
        <v/>
      </c>
      <c r="C1687" s="44"/>
      <c r="D1687" s="151" t="str">
        <f t="shared" si="26"/>
        <v>_Ped_AfsprOverig##</v>
      </c>
    </row>
    <row r="1688" spans="1:6" x14ac:dyDescent="0.2">
      <c r="A1688" s="151" t="s">
        <v>2460</v>
      </c>
      <c r="B1688">
        <f>IF(ISBLANK(PedBerEnt!$B$4),"",PedBerEnt!$B$4)</f>
        <v>1</v>
      </c>
      <c r="C1688" s="151">
        <v>1</v>
      </c>
      <c r="D1688" s="151" t="str">
        <f t="shared" si="26"/>
        <v>_Ped_Ent_Freq_1##1</v>
      </c>
    </row>
    <row r="1689" spans="1:6" x14ac:dyDescent="0.2">
      <c r="A1689" s="151" t="s">
        <v>2461</v>
      </c>
      <c r="B1689">
        <f>IF(ISBLANK(PedBerEnt!$B$5),"",PedBerEnt!$B$5)</f>
        <v>1</v>
      </c>
      <c r="C1689" s="151">
        <v>1</v>
      </c>
      <c r="D1689" s="151" t="str">
        <f t="shared" si="26"/>
        <v>_Ped_Ent_Freq_2##1</v>
      </c>
    </row>
    <row r="1690" spans="1:6" s="151" customFormat="1" x14ac:dyDescent="0.2">
      <c r="A1690" s="151" t="s">
        <v>2462</v>
      </c>
      <c r="B1690">
        <f>IF(ISBLANK(PedBerEnt!$B$6),"",PedBerEnt!$B$6)</f>
        <v>1</v>
      </c>
      <c r="C1690" s="151">
        <v>1</v>
      </c>
      <c r="D1690" s="151" t="str">
        <f t="shared" si="26"/>
        <v>_Ped_Ent_Freq_3##1</v>
      </c>
      <c r="E1690"/>
      <c r="F1690"/>
    </row>
    <row r="1691" spans="1:6" s="151" customFormat="1" x14ac:dyDescent="0.2">
      <c r="A1691" s="151" t="s">
        <v>2463</v>
      </c>
      <c r="B1691">
        <f>IF(ISBLANK(PedBerEnt!$B$7),"",PedBerEnt!$B$7)</f>
        <v>1</v>
      </c>
      <c r="C1691" s="151">
        <v>1</v>
      </c>
      <c r="D1691" s="151" t="str">
        <f t="shared" si="26"/>
        <v>_Ped_Ent_Freq_4##1</v>
      </c>
      <c r="E1691"/>
      <c r="F1691"/>
    </row>
    <row r="1692" spans="1:6" s="151" customFormat="1" x14ac:dyDescent="0.2">
      <c r="A1692" s="151" t="s">
        <v>2464</v>
      </c>
      <c r="B1692">
        <f>IF(ISBLANK(PedBerEnt!$F$4),"",PedBerEnt!$F$4)</f>
        <v>1</v>
      </c>
      <c r="C1692" s="151">
        <v>1</v>
      </c>
      <c r="D1692" s="151" t="str">
        <f t="shared" si="26"/>
        <v>_Ped_Ent_Keuze_1##1</v>
      </c>
      <c r="E1692"/>
      <c r="F1692"/>
    </row>
    <row r="1693" spans="1:6" s="151" customFormat="1" x14ac:dyDescent="0.2">
      <c r="A1693" s="151" t="s">
        <v>2465</v>
      </c>
      <c r="B1693">
        <f>IF(ISBLANK(PedBerEnt!$F$5),"",PedBerEnt!$F$5)</f>
        <v>1</v>
      </c>
      <c r="C1693" s="151">
        <v>1</v>
      </c>
      <c r="D1693" s="151" t="str">
        <f t="shared" si="26"/>
        <v>_Ped_Ent_Keuze_2##1</v>
      </c>
      <c r="E1693"/>
      <c r="F1693"/>
    </row>
    <row r="1694" spans="1:6" s="151" customFormat="1" x14ac:dyDescent="0.2">
      <c r="A1694" s="151" t="s">
        <v>2466</v>
      </c>
      <c r="B1694">
        <f>IF(ISBLANK(PedBerEnt!$F$6),"",PedBerEnt!$F$6)</f>
        <v>1</v>
      </c>
      <c r="C1694" s="151">
        <v>1</v>
      </c>
      <c r="D1694" s="151" t="str">
        <f t="shared" si="26"/>
        <v>_Ped_Ent_Keuze_3##1</v>
      </c>
      <c r="E1694"/>
      <c r="F1694"/>
    </row>
    <row r="1695" spans="1:6" x14ac:dyDescent="0.2">
      <c r="A1695" s="151" t="s">
        <v>2467</v>
      </c>
      <c r="B1695">
        <f>IF(ISBLANK(PedBerEnt!$F$7),"",PedBerEnt!$F$7)</f>
        <v>1</v>
      </c>
      <c r="C1695" s="151">
        <v>1</v>
      </c>
      <c r="D1695" s="151" t="str">
        <f t="shared" si="26"/>
        <v>_Ped_Ent_Keuze_4##1</v>
      </c>
    </row>
    <row r="1696" spans="1:6" x14ac:dyDescent="0.2">
      <c r="A1696" s="151" t="s">
        <v>2468</v>
      </c>
      <c r="B1696" t="str">
        <f>IF(ISBLANK(PedBerEnt!$B$9),"",PedBerEnt!$B$9)</f>
        <v/>
      </c>
      <c r="C1696" s="151"/>
      <c r="D1696" s="151" t="str">
        <f t="shared" si="26"/>
        <v>_Ped_Ent_Opm##</v>
      </c>
    </row>
    <row r="1697" spans="1:4" x14ac:dyDescent="0.2">
      <c r="A1697" s="151" t="s">
        <v>2469</v>
      </c>
      <c r="B1697">
        <f>IF(ISBLANK(PedBerEnt!$F$3),"",PedBerEnt!$F$3)</f>
        <v>0</v>
      </c>
      <c r="C1697" s="151">
        <v>0</v>
      </c>
      <c r="D1697" s="151" t="str">
        <f t="shared" si="26"/>
        <v>_Ped_Ent_Sonde##0</v>
      </c>
    </row>
    <row r="1698" spans="1:4" x14ac:dyDescent="0.2">
      <c r="A1698" s="151" t="s">
        <v>2470</v>
      </c>
      <c r="B1698">
        <f>IF(ISBLANK(PedBerEnt!$C$4),"",PedBerEnt!$C$4)</f>
        <v>0</v>
      </c>
      <c r="C1698" s="153">
        <v>0</v>
      </c>
      <c r="D1698" s="151" t="str">
        <f t="shared" si="26"/>
        <v>_Ped_Ent_Vol_1##0</v>
      </c>
    </row>
    <row r="1699" spans="1:4" x14ac:dyDescent="0.2">
      <c r="A1699" s="151" t="s">
        <v>2471</v>
      </c>
      <c r="B1699">
        <f>IF(ISBLANK(PedBerEnt!$C$5),"",PedBerEnt!$C$5)</f>
        <v>0</v>
      </c>
      <c r="C1699" s="153">
        <v>0</v>
      </c>
      <c r="D1699" s="151" t="str">
        <f t="shared" si="26"/>
        <v>_Ped_Ent_Vol_2##0</v>
      </c>
    </row>
    <row r="1700" spans="1:4" x14ac:dyDescent="0.2">
      <c r="A1700" s="151" t="s">
        <v>2472</v>
      </c>
      <c r="B1700">
        <f>IF(ISBLANK(PedBerEnt!$C$6),"",PedBerEnt!$C$6)</f>
        <v>0</v>
      </c>
      <c r="C1700" s="153">
        <v>0</v>
      </c>
      <c r="D1700" s="151" t="str">
        <f t="shared" si="26"/>
        <v>_Ped_Ent_Vol_3##0</v>
      </c>
    </row>
    <row r="1701" spans="1:4" x14ac:dyDescent="0.2">
      <c r="A1701" s="151" t="s">
        <v>2473</v>
      </c>
      <c r="B1701">
        <f>IF(ISBLANK(PedBerEnt!$C$7),"",PedBerEnt!$C$7)</f>
        <v>0</v>
      </c>
      <c r="C1701" s="153">
        <v>0</v>
      </c>
      <c r="D1701" s="151" t="str">
        <f t="shared" si="26"/>
        <v>_Ped_Ent_Vol_4##0</v>
      </c>
    </row>
    <row r="1702" spans="1:4" x14ac:dyDescent="0.2">
      <c r="A1702" s="151" t="s">
        <v>2474</v>
      </c>
      <c r="B1702" t="b">
        <f>IF(ISBLANK(PedBerLab!$E$4),"",PedBerLab!$E$4)</f>
        <v>0</v>
      </c>
      <c r="C1702" s="151" t="b">
        <v>0</v>
      </c>
      <c r="D1702" s="151" t="str">
        <f t="shared" si="26"/>
        <v>_Ped_Lab_14_01##ONWAAR</v>
      </c>
    </row>
    <row r="1703" spans="1:4" x14ac:dyDescent="0.2">
      <c r="A1703" s="151" t="s">
        <v>2475</v>
      </c>
      <c r="B1703" t="b">
        <f>IF(ISBLANK(PedBerLab!$E$5),"",PedBerLab!$E$5)</f>
        <v>0</v>
      </c>
      <c r="C1703" s="151" t="b">
        <v>0</v>
      </c>
      <c r="D1703" s="151" t="str">
        <f t="shared" si="26"/>
        <v>_Ped_Lab_14_02##ONWAAR</v>
      </c>
    </row>
    <row r="1704" spans="1:4" x14ac:dyDescent="0.2">
      <c r="A1704" s="151" t="s">
        <v>2476</v>
      </c>
      <c r="B1704" t="b">
        <f>IF(ISBLANK(PedBerLab!$E$6),"",PedBerLab!$E$6)</f>
        <v>0</v>
      </c>
      <c r="C1704" s="151" t="b">
        <v>0</v>
      </c>
      <c r="D1704" s="151" t="str">
        <f t="shared" si="26"/>
        <v>_Ped_Lab_14_03##ONWAAR</v>
      </c>
    </row>
    <row r="1705" spans="1:4" x14ac:dyDescent="0.2">
      <c r="A1705" s="151" t="s">
        <v>2477</v>
      </c>
      <c r="B1705" t="b">
        <f>IF(ISBLANK(PedBerLab!$E$7),"",PedBerLab!$E$7)</f>
        <v>0</v>
      </c>
      <c r="C1705" s="151" t="b">
        <v>0</v>
      </c>
      <c r="D1705" s="151" t="str">
        <f t="shared" si="26"/>
        <v>_Ped_Lab_14_04##ONWAAR</v>
      </c>
    </row>
    <row r="1706" spans="1:4" x14ac:dyDescent="0.2">
      <c r="A1706" s="151" t="s">
        <v>2478</v>
      </c>
      <c r="B1706" t="b">
        <f>IF(ISBLANK(PedBerLab!$E$8),"",PedBerLab!$E$8)</f>
        <v>0</v>
      </c>
      <c r="C1706" s="151" t="b">
        <v>0</v>
      </c>
      <c r="D1706" s="151" t="str">
        <f t="shared" si="26"/>
        <v>_Ped_Lab_14_05##ONWAAR</v>
      </c>
    </row>
    <row r="1707" spans="1:4" x14ac:dyDescent="0.2">
      <c r="A1707" s="151" t="s">
        <v>2479</v>
      </c>
      <c r="B1707" t="b">
        <f>IF(ISBLANK(PedBerLab!$E$9),"",PedBerLab!$E$9)</f>
        <v>0</v>
      </c>
      <c r="C1707" s="151" t="b">
        <v>0</v>
      </c>
      <c r="D1707" s="151" t="str">
        <f t="shared" si="26"/>
        <v>_Ped_Lab_14_06##ONWAAR</v>
      </c>
    </row>
    <row r="1708" spans="1:4" x14ac:dyDescent="0.2">
      <c r="A1708" s="151" t="s">
        <v>2480</v>
      </c>
      <c r="B1708" t="b">
        <f>IF(ISBLANK(PedBerLab!$E$10),"",PedBerLab!$E$10)</f>
        <v>0</v>
      </c>
      <c r="C1708" s="151" t="b">
        <v>0</v>
      </c>
      <c r="D1708" s="151" t="str">
        <f t="shared" si="26"/>
        <v>_Ped_Lab_14_07##ONWAAR</v>
      </c>
    </row>
    <row r="1709" spans="1:4" x14ac:dyDescent="0.2">
      <c r="A1709" s="151" t="s">
        <v>2481</v>
      </c>
      <c r="B1709" t="b">
        <f>IF(ISBLANK(PedBerLab!$E$11),"",PedBerLab!$E$11)</f>
        <v>0</v>
      </c>
      <c r="C1709" s="151" t="b">
        <v>0</v>
      </c>
      <c r="D1709" s="151" t="str">
        <f t="shared" si="26"/>
        <v>_Ped_Lab_14_08##ONWAAR</v>
      </c>
    </row>
    <row r="1710" spans="1:4" x14ac:dyDescent="0.2">
      <c r="A1710" s="151" t="s">
        <v>2482</v>
      </c>
      <c r="B1710" t="b">
        <f>IF(ISBLANK(PedBerLab!$E$12),"",PedBerLab!$E$12)</f>
        <v>0</v>
      </c>
      <c r="C1710" s="151" t="b">
        <v>0</v>
      </c>
      <c r="D1710" s="151" t="str">
        <f t="shared" si="26"/>
        <v>_Ped_Lab_14_09##ONWAAR</v>
      </c>
    </row>
    <row r="1711" spans="1:4" x14ac:dyDescent="0.2">
      <c r="A1711" s="151" t="s">
        <v>2483</v>
      </c>
      <c r="B1711" t="b">
        <f>IF(ISBLANK(PedBerLab!$E$13),"",PedBerLab!$E$13)</f>
        <v>0</v>
      </c>
      <c r="C1711" s="151" t="b">
        <v>0</v>
      </c>
      <c r="D1711" s="151" t="str">
        <f t="shared" si="26"/>
        <v>_Ped_Lab_14_10##ONWAAR</v>
      </c>
    </row>
    <row r="1712" spans="1:4" x14ac:dyDescent="0.2">
      <c r="A1712" s="151" t="s">
        <v>2484</v>
      </c>
      <c r="B1712" t="b">
        <f>IF(ISBLANK(PedBerLab!$E$14),"",PedBerLab!$E$14)</f>
        <v>0</v>
      </c>
      <c r="C1712" s="151" t="b">
        <v>0</v>
      </c>
      <c r="D1712" s="151" t="str">
        <f t="shared" si="26"/>
        <v>_Ped_Lab_14_11##ONWAAR</v>
      </c>
    </row>
    <row r="1713" spans="1:4" x14ac:dyDescent="0.2">
      <c r="A1713" s="151" t="s">
        <v>2485</v>
      </c>
      <c r="B1713" t="b">
        <f>IF(ISBLANK(PedBerLab!$E$15),"",PedBerLab!$E$15)</f>
        <v>0</v>
      </c>
      <c r="C1713" s="151" t="b">
        <v>0</v>
      </c>
      <c r="D1713" s="151" t="str">
        <f t="shared" si="26"/>
        <v>_Ped_Lab_14_12##ONWAAR</v>
      </c>
    </row>
    <row r="1714" spans="1:4" x14ac:dyDescent="0.2">
      <c r="A1714" s="151" t="s">
        <v>2486</v>
      </c>
      <c r="B1714" t="b">
        <f>IF(ISBLANK(PedBerLab!$E$16),"",PedBerLab!$E$16)</f>
        <v>0</v>
      </c>
      <c r="C1714" s="151" t="b">
        <v>0</v>
      </c>
      <c r="D1714" s="151" t="str">
        <f t="shared" si="26"/>
        <v>_Ped_Lab_14_13##ONWAAR</v>
      </c>
    </row>
    <row r="1715" spans="1:4" x14ac:dyDescent="0.2">
      <c r="A1715" s="151" t="s">
        <v>2487</v>
      </c>
      <c r="B1715" t="b">
        <f>IF(ISBLANK(PedBerLab!$E$17),"",PedBerLab!$E$17)</f>
        <v>0</v>
      </c>
      <c r="C1715" s="151" t="b">
        <v>0</v>
      </c>
      <c r="D1715" s="151" t="str">
        <f t="shared" si="26"/>
        <v>_Ped_Lab_14_14##ONWAAR</v>
      </c>
    </row>
    <row r="1716" spans="1:4" x14ac:dyDescent="0.2">
      <c r="A1716" s="151" t="s">
        <v>2488</v>
      </c>
      <c r="B1716" t="b">
        <f>IF(ISBLANK(PedBerLab!$E$18),"",PedBerLab!$E$18)</f>
        <v>0</v>
      </c>
      <c r="C1716" s="151" t="b">
        <v>0</v>
      </c>
      <c r="D1716" s="151" t="str">
        <f t="shared" si="26"/>
        <v>_Ped_Lab_14_15##ONWAAR</v>
      </c>
    </row>
    <row r="1717" spans="1:4" x14ac:dyDescent="0.2">
      <c r="A1717" s="151" t="s">
        <v>2489</v>
      </c>
      <c r="B1717" t="b">
        <f>IF(ISBLANK(PedBerLab!$E$19),"",PedBerLab!$E$19)</f>
        <v>0</v>
      </c>
      <c r="C1717" s="151" t="b">
        <v>0</v>
      </c>
      <c r="D1717" s="151" t="str">
        <f t="shared" si="26"/>
        <v>_Ped_Lab_14_16##ONWAAR</v>
      </c>
    </row>
    <row r="1718" spans="1:4" x14ac:dyDescent="0.2">
      <c r="A1718" s="151" t="s">
        <v>2490</v>
      </c>
      <c r="B1718" t="b">
        <f>IF(ISBLANK(PedBerLab!$E$20),"",PedBerLab!$E$20)</f>
        <v>0</v>
      </c>
      <c r="C1718" s="151" t="b">
        <v>0</v>
      </c>
      <c r="D1718" s="151" t="str">
        <f t="shared" si="26"/>
        <v>_Ped_Lab_14_17##ONWAAR</v>
      </c>
    </row>
    <row r="1719" spans="1:4" x14ac:dyDescent="0.2">
      <c r="A1719" s="151" t="s">
        <v>2491</v>
      </c>
      <c r="B1719" t="b">
        <f>IF(ISBLANK(PedBerLab!$E$21),"",PedBerLab!$E$21)</f>
        <v>0</v>
      </c>
      <c r="C1719" s="151" t="b">
        <v>0</v>
      </c>
      <c r="D1719" s="151" t="str">
        <f t="shared" si="26"/>
        <v>_Ped_Lab_14_18##ONWAAR</v>
      </c>
    </row>
    <row r="1720" spans="1:4" x14ac:dyDescent="0.2">
      <c r="A1720" s="151" t="s">
        <v>2492</v>
      </c>
      <c r="B1720" t="b">
        <f>IF(ISBLANK(PedBerLab!$E$22),"",PedBerLab!$E$22)</f>
        <v>0</v>
      </c>
      <c r="C1720" s="151" t="b">
        <v>0</v>
      </c>
      <c r="D1720" s="151" t="str">
        <f t="shared" si="26"/>
        <v>_Ped_Lab_14_19##ONWAAR</v>
      </c>
    </row>
    <row r="1721" spans="1:4" x14ac:dyDescent="0.2">
      <c r="A1721" s="151" t="s">
        <v>2493</v>
      </c>
      <c r="B1721" t="b">
        <f>IF(ISBLANK(PedBerLab!$E$23),"",PedBerLab!$E$23)</f>
        <v>0</v>
      </c>
      <c r="C1721" s="151" t="b">
        <v>0</v>
      </c>
      <c r="D1721" s="151" t="str">
        <f t="shared" si="26"/>
        <v>_Ped_Lab_14_20##ONWAAR</v>
      </c>
    </row>
    <row r="1722" spans="1:4" x14ac:dyDescent="0.2">
      <c r="A1722" s="151" t="s">
        <v>2494</v>
      </c>
      <c r="B1722" t="b">
        <f>IF(ISBLANK(PedBerLab!$E$24),"",PedBerLab!$E$24)</f>
        <v>0</v>
      </c>
      <c r="C1722" s="151" t="b">
        <v>0</v>
      </c>
      <c r="D1722" s="151" t="str">
        <f t="shared" si="26"/>
        <v>_Ped_Lab_14_21##ONWAAR</v>
      </c>
    </row>
    <row r="1723" spans="1:4" x14ac:dyDescent="0.2">
      <c r="A1723" s="151" t="s">
        <v>2495</v>
      </c>
      <c r="B1723" t="b">
        <f>IF(ISBLANK(PedBerLab!$E$25),"",PedBerLab!$E$25)</f>
        <v>0</v>
      </c>
      <c r="C1723" s="151" t="b">
        <v>0</v>
      </c>
      <c r="D1723" s="151" t="str">
        <f t="shared" si="26"/>
        <v>_Ped_Lab_14_22##ONWAAR</v>
      </c>
    </row>
    <row r="1724" spans="1:4" x14ac:dyDescent="0.2">
      <c r="A1724" s="151" t="s">
        <v>2496</v>
      </c>
      <c r="B1724" t="b">
        <f>IF(ISBLANK(PedBerLab!$E$26),"",PedBerLab!$E$26)</f>
        <v>0</v>
      </c>
      <c r="C1724" s="151" t="b">
        <v>0</v>
      </c>
      <c r="D1724" s="151" t="str">
        <f t="shared" si="26"/>
        <v>_Ped_Lab_14_23##ONWAAR</v>
      </c>
    </row>
    <row r="1725" spans="1:4" x14ac:dyDescent="0.2">
      <c r="A1725" s="151" t="s">
        <v>2497</v>
      </c>
      <c r="B1725" t="b">
        <f>IF(ISBLANK(PedBerLab!$E$27),"",PedBerLab!$E$27)</f>
        <v>0</v>
      </c>
      <c r="C1725" s="151" t="b">
        <v>0</v>
      </c>
      <c r="D1725" s="151" t="str">
        <f t="shared" si="26"/>
        <v>_Ped_Lab_14_24##ONWAAR</v>
      </c>
    </row>
    <row r="1726" spans="1:4" x14ac:dyDescent="0.2">
      <c r="A1726" s="151" t="s">
        <v>2498</v>
      </c>
      <c r="B1726" t="b">
        <f>IF(ISBLANK(PedBerLab!$E$28),"",PedBerLab!$E$28)</f>
        <v>0</v>
      </c>
      <c r="C1726" s="151" t="b">
        <v>0</v>
      </c>
      <c r="D1726" s="151" t="str">
        <f t="shared" si="26"/>
        <v>_Ped_Lab_14_25##ONWAAR</v>
      </c>
    </row>
    <row r="1727" spans="1:4" x14ac:dyDescent="0.2">
      <c r="A1727" s="151" t="s">
        <v>2499</v>
      </c>
      <c r="B1727" t="b">
        <f>IF(ISBLANK(PedBerLab!$E$29),"",PedBerLab!$E$29)</f>
        <v>0</v>
      </c>
      <c r="C1727" s="151" t="b">
        <v>0</v>
      </c>
      <c r="D1727" s="151" t="str">
        <f t="shared" si="26"/>
        <v>_Ped_Lab_14_26##ONWAAR</v>
      </c>
    </row>
    <row r="1728" spans="1:4" x14ac:dyDescent="0.2">
      <c r="A1728" s="151" t="s">
        <v>2500</v>
      </c>
      <c r="B1728" t="b">
        <f>IF(ISBLANK(PedBerLab!$E$30),"",PedBerLab!$E$30)</f>
        <v>0</v>
      </c>
      <c r="C1728" s="151" t="b">
        <v>0</v>
      </c>
      <c r="D1728" s="151" t="str">
        <f t="shared" si="26"/>
        <v>_Ped_Lab_14_27##ONWAAR</v>
      </c>
    </row>
    <row r="1729" spans="1:6" x14ac:dyDescent="0.2">
      <c r="A1729" s="151" t="s">
        <v>2501</v>
      </c>
      <c r="B1729" t="b">
        <f>IF(ISBLANK(PedBerLab!$E$31),"",PedBerLab!$E$31)</f>
        <v>0</v>
      </c>
      <c r="C1729" s="151" t="b">
        <v>0</v>
      </c>
      <c r="D1729" s="151" t="str">
        <f t="shared" si="26"/>
        <v>_Ped_Lab_14_28##ONWAAR</v>
      </c>
      <c r="F1729" s="151"/>
    </row>
    <row r="1730" spans="1:6" x14ac:dyDescent="0.2">
      <c r="A1730" s="151" t="s">
        <v>2502</v>
      </c>
      <c r="B1730" t="b">
        <f>IF(ISBLANK(PedBerLab!$E$32),"",PedBerLab!$E$32)</f>
        <v>0</v>
      </c>
      <c r="C1730" s="151" t="b">
        <v>0</v>
      </c>
      <c r="D1730" s="151" t="str">
        <f t="shared" si="26"/>
        <v>_Ped_Lab_14_29##ONWAAR</v>
      </c>
      <c r="F1730" s="151"/>
    </row>
    <row r="1731" spans="1:6" x14ac:dyDescent="0.2">
      <c r="A1731" s="151" t="s">
        <v>2503</v>
      </c>
      <c r="B1731" t="b">
        <f>IF(ISBLANK(PedBerLab!$E$33),"",PedBerLab!$E$33)</f>
        <v>0</v>
      </c>
      <c r="C1731" s="151" t="b">
        <v>0</v>
      </c>
      <c r="D1731" s="151" t="str">
        <f t="shared" ref="D1731:D1794" si="27">A1731&amp;"##"&amp;B1731</f>
        <v>_Ped_Lab_14_30##ONWAAR</v>
      </c>
      <c r="F1731" s="151"/>
    </row>
    <row r="1732" spans="1:6" x14ac:dyDescent="0.2">
      <c r="A1732" s="151" t="s">
        <v>2504</v>
      </c>
      <c r="B1732" t="b">
        <f>IF(ISBLANK(PedBerLab!$E$34),"",PedBerLab!$E$34)</f>
        <v>0</v>
      </c>
      <c r="C1732" s="151" t="b">
        <v>0</v>
      </c>
      <c r="D1732" s="151" t="str">
        <f t="shared" si="27"/>
        <v>_Ped_Lab_14_31##ONWAAR</v>
      </c>
      <c r="F1732" s="151"/>
    </row>
    <row r="1733" spans="1:6" x14ac:dyDescent="0.2">
      <c r="A1733" s="151" t="s">
        <v>2505</v>
      </c>
      <c r="B1733" t="b">
        <f>IF(ISBLANK(PedBerLab!$G$4),"",PedBerLab!$G$4)</f>
        <v>0</v>
      </c>
      <c r="C1733" s="151" t="b">
        <v>0</v>
      </c>
      <c r="D1733" s="151" t="str">
        <f t="shared" si="27"/>
        <v>_Ped_Lab_19_01##ONWAAR</v>
      </c>
      <c r="F1733" s="151"/>
    </row>
    <row r="1734" spans="1:6" x14ac:dyDescent="0.2">
      <c r="A1734" s="151" t="s">
        <v>2506</v>
      </c>
      <c r="B1734" t="b">
        <f>IF(ISBLANK(PedBerLab!$G$5),"",PedBerLab!$G$5)</f>
        <v>0</v>
      </c>
      <c r="C1734" s="151" t="b">
        <v>0</v>
      </c>
      <c r="D1734" s="151" t="str">
        <f t="shared" si="27"/>
        <v>_Ped_Lab_19_02##ONWAAR</v>
      </c>
    </row>
    <row r="1735" spans="1:6" x14ac:dyDescent="0.2">
      <c r="A1735" s="151" t="s">
        <v>2507</v>
      </c>
      <c r="B1735" t="b">
        <f>IF(ISBLANK(PedBerLab!$G$6),"",PedBerLab!$G$6)</f>
        <v>0</v>
      </c>
      <c r="C1735" s="151" t="b">
        <v>0</v>
      </c>
      <c r="D1735" s="151" t="str">
        <f t="shared" si="27"/>
        <v>_Ped_Lab_19_03##ONWAAR</v>
      </c>
    </row>
    <row r="1736" spans="1:6" x14ac:dyDescent="0.2">
      <c r="A1736" s="151" t="s">
        <v>2508</v>
      </c>
      <c r="B1736" t="b">
        <f>IF(ISBLANK(PedBerLab!$G$7),"",PedBerLab!$G$7)</f>
        <v>0</v>
      </c>
      <c r="C1736" s="151" t="b">
        <v>0</v>
      </c>
      <c r="D1736" s="151" t="str">
        <f t="shared" si="27"/>
        <v>_Ped_Lab_19_04##ONWAAR</v>
      </c>
    </row>
    <row r="1737" spans="1:6" x14ac:dyDescent="0.2">
      <c r="A1737" s="151" t="s">
        <v>2509</v>
      </c>
      <c r="B1737" t="b">
        <f>IF(ISBLANK(PedBerLab!$G$8),"",PedBerLab!$G$8)</f>
        <v>0</v>
      </c>
      <c r="C1737" s="151" t="b">
        <v>0</v>
      </c>
      <c r="D1737" s="151" t="str">
        <f t="shared" si="27"/>
        <v>_Ped_Lab_19_05##ONWAAR</v>
      </c>
    </row>
    <row r="1738" spans="1:6" x14ac:dyDescent="0.2">
      <c r="A1738" s="151" t="s">
        <v>2510</v>
      </c>
      <c r="B1738" t="b">
        <f>IF(ISBLANK(PedBerLab!$G$9),"",PedBerLab!$G$9)</f>
        <v>0</v>
      </c>
      <c r="C1738" t="b">
        <v>0</v>
      </c>
      <c r="D1738" s="151" t="str">
        <f t="shared" si="27"/>
        <v>_Ped_Lab_19_06##ONWAAR</v>
      </c>
    </row>
    <row r="1739" spans="1:6" x14ac:dyDescent="0.2">
      <c r="A1739" s="151" t="s">
        <v>2511</v>
      </c>
      <c r="B1739" t="b">
        <f>IF(ISBLANK(PedBerLab!$G$10),"",PedBerLab!$G$10)</f>
        <v>0</v>
      </c>
      <c r="C1739" s="151" t="b">
        <v>0</v>
      </c>
      <c r="D1739" s="151" t="str">
        <f t="shared" si="27"/>
        <v>_Ped_Lab_19_07##ONWAAR</v>
      </c>
    </row>
    <row r="1740" spans="1:6" x14ac:dyDescent="0.2">
      <c r="A1740" s="151" t="s">
        <v>2512</v>
      </c>
      <c r="B1740" t="b">
        <f>IF(ISBLANK(PedBerLab!$G$11),"",PedBerLab!$G$11)</f>
        <v>0</v>
      </c>
      <c r="C1740" s="151" t="b">
        <v>0</v>
      </c>
      <c r="D1740" s="151" t="str">
        <f t="shared" si="27"/>
        <v>_Ped_Lab_19_08##ONWAAR</v>
      </c>
    </row>
    <row r="1741" spans="1:6" x14ac:dyDescent="0.2">
      <c r="A1741" s="151" t="s">
        <v>2513</v>
      </c>
      <c r="B1741" t="b">
        <f>IF(ISBLANK(PedBerLab!$G$12),"",PedBerLab!$G$12)</f>
        <v>0</v>
      </c>
      <c r="C1741" s="151" t="b">
        <v>0</v>
      </c>
      <c r="D1741" s="151" t="str">
        <f t="shared" si="27"/>
        <v>_Ped_Lab_19_09##ONWAAR</v>
      </c>
    </row>
    <row r="1742" spans="1:6" x14ac:dyDescent="0.2">
      <c r="A1742" s="151" t="s">
        <v>2514</v>
      </c>
      <c r="B1742" t="b">
        <f>IF(ISBLANK(PedBerLab!$G$13),"",PedBerLab!$G$13)</f>
        <v>0</v>
      </c>
      <c r="C1742" s="151" t="b">
        <v>0</v>
      </c>
      <c r="D1742" s="151" t="str">
        <f t="shared" si="27"/>
        <v>_Ped_Lab_19_10##ONWAAR</v>
      </c>
    </row>
    <row r="1743" spans="1:6" x14ac:dyDescent="0.2">
      <c r="A1743" s="151" t="s">
        <v>2515</v>
      </c>
      <c r="B1743" t="b">
        <f>IF(ISBLANK(PedBerLab!$G$14),"",PedBerLab!$G$14)</f>
        <v>0</v>
      </c>
      <c r="C1743" s="151" t="b">
        <v>0</v>
      </c>
      <c r="D1743" s="151" t="str">
        <f t="shared" si="27"/>
        <v>_Ped_Lab_19_11##ONWAAR</v>
      </c>
    </row>
    <row r="1744" spans="1:6" x14ac:dyDescent="0.2">
      <c r="A1744" s="151" t="s">
        <v>2516</v>
      </c>
      <c r="B1744" t="b">
        <f>IF(ISBLANK(PedBerLab!$G$15),"",PedBerLab!$G$15)</f>
        <v>0</v>
      </c>
      <c r="C1744" s="151" t="b">
        <v>0</v>
      </c>
      <c r="D1744" s="151" t="str">
        <f t="shared" si="27"/>
        <v>_Ped_Lab_19_12##ONWAAR</v>
      </c>
    </row>
    <row r="1745" spans="1:6" x14ac:dyDescent="0.2">
      <c r="A1745" s="151" t="s">
        <v>2517</v>
      </c>
      <c r="B1745" t="b">
        <f>IF(ISBLANK(PedBerLab!$G$16),"",PedBerLab!$G$16)</f>
        <v>0</v>
      </c>
      <c r="C1745" s="151" t="b">
        <v>0</v>
      </c>
      <c r="D1745" s="151" t="str">
        <f t="shared" si="27"/>
        <v>_Ped_Lab_19_13##ONWAAR</v>
      </c>
    </row>
    <row r="1746" spans="1:6" x14ac:dyDescent="0.2">
      <c r="A1746" s="151" t="s">
        <v>2518</v>
      </c>
      <c r="B1746" t="b">
        <f>IF(ISBLANK(PedBerLab!$G$17),"",PedBerLab!$G$17)</f>
        <v>0</v>
      </c>
      <c r="C1746" s="151" t="b">
        <v>0</v>
      </c>
      <c r="D1746" s="151" t="str">
        <f t="shared" si="27"/>
        <v>_Ped_Lab_19_14##ONWAAR</v>
      </c>
    </row>
    <row r="1747" spans="1:6" x14ac:dyDescent="0.2">
      <c r="A1747" s="151" t="s">
        <v>2519</v>
      </c>
      <c r="B1747" t="b">
        <f>IF(ISBLANK(PedBerLab!$G$18),"",PedBerLab!$G$18)</f>
        <v>0</v>
      </c>
      <c r="C1747" s="151" t="b">
        <v>0</v>
      </c>
      <c r="D1747" s="151" t="str">
        <f t="shared" si="27"/>
        <v>_Ped_Lab_19_15##ONWAAR</v>
      </c>
    </row>
    <row r="1748" spans="1:6" x14ac:dyDescent="0.2">
      <c r="A1748" s="151" t="s">
        <v>2520</v>
      </c>
      <c r="B1748" t="b">
        <f>IF(ISBLANK(PedBerLab!$G$19),"",PedBerLab!$G$19)</f>
        <v>0</v>
      </c>
      <c r="C1748" s="151" t="b">
        <v>0</v>
      </c>
      <c r="D1748" s="151" t="str">
        <f t="shared" si="27"/>
        <v>_Ped_Lab_19_16##ONWAAR</v>
      </c>
    </row>
    <row r="1749" spans="1:6" x14ac:dyDescent="0.2">
      <c r="A1749" s="151" t="s">
        <v>2521</v>
      </c>
      <c r="B1749" t="b">
        <f>IF(ISBLANK(PedBerLab!$G$20),"",PedBerLab!$G$20)</f>
        <v>0</v>
      </c>
      <c r="C1749" s="151" t="b">
        <v>0</v>
      </c>
      <c r="D1749" s="151" t="str">
        <f t="shared" si="27"/>
        <v>_Ped_Lab_19_17##ONWAAR</v>
      </c>
      <c r="F1749" s="151"/>
    </row>
    <row r="1750" spans="1:6" x14ac:dyDescent="0.2">
      <c r="A1750" s="151" t="s">
        <v>2522</v>
      </c>
      <c r="B1750" t="b">
        <f>IF(ISBLANK(PedBerLab!$G$21),"",PedBerLab!$G$21)</f>
        <v>0</v>
      </c>
      <c r="C1750" s="151" t="b">
        <v>0</v>
      </c>
      <c r="D1750" s="151" t="str">
        <f t="shared" si="27"/>
        <v>_Ped_Lab_19_18##ONWAAR</v>
      </c>
      <c r="F1750" s="151"/>
    </row>
    <row r="1751" spans="1:6" x14ac:dyDescent="0.2">
      <c r="A1751" s="151" t="s">
        <v>2523</v>
      </c>
      <c r="B1751" t="b">
        <f>IF(ISBLANK(PedBerLab!$G$22),"",PedBerLab!$G$22)</f>
        <v>0</v>
      </c>
      <c r="C1751" s="151" t="b">
        <v>0</v>
      </c>
      <c r="D1751" s="151" t="str">
        <f t="shared" si="27"/>
        <v>_Ped_Lab_19_19##ONWAAR</v>
      </c>
      <c r="F1751" s="151"/>
    </row>
    <row r="1752" spans="1:6" x14ac:dyDescent="0.2">
      <c r="A1752" s="151" t="s">
        <v>2524</v>
      </c>
      <c r="B1752" t="b">
        <f>IF(ISBLANK(PedBerLab!$G$23),"",PedBerLab!$G$23)</f>
        <v>0</v>
      </c>
      <c r="C1752" s="151" t="b">
        <v>0</v>
      </c>
      <c r="D1752" s="151" t="str">
        <f t="shared" si="27"/>
        <v>_Ped_Lab_19_20##ONWAAR</v>
      </c>
      <c r="F1752" s="151"/>
    </row>
    <row r="1753" spans="1:6" x14ac:dyDescent="0.2">
      <c r="A1753" s="151" t="s">
        <v>2525</v>
      </c>
      <c r="B1753" t="b">
        <f>IF(ISBLANK(PedBerLab!$G$24),"",PedBerLab!$G$24)</f>
        <v>0</v>
      </c>
      <c r="C1753" s="151" t="b">
        <v>0</v>
      </c>
      <c r="D1753" s="151" t="str">
        <f t="shared" si="27"/>
        <v>_Ped_Lab_19_21##ONWAAR</v>
      </c>
      <c r="F1753" s="151"/>
    </row>
    <row r="1754" spans="1:6" x14ac:dyDescent="0.2">
      <c r="A1754" s="151" t="s">
        <v>2526</v>
      </c>
      <c r="B1754" t="b">
        <f>IF(ISBLANK(PedBerLab!$G$25),"",PedBerLab!$G$25)</f>
        <v>0</v>
      </c>
      <c r="C1754" s="151" t="b">
        <v>0</v>
      </c>
      <c r="D1754" s="151" t="str">
        <f t="shared" si="27"/>
        <v>_Ped_Lab_19_22##ONWAAR</v>
      </c>
    </row>
    <row r="1755" spans="1:6" x14ac:dyDescent="0.2">
      <c r="A1755" s="151" t="s">
        <v>2527</v>
      </c>
      <c r="B1755" t="b">
        <f>IF(ISBLANK(PedBerLab!$G$26),"",PedBerLab!$G$26)</f>
        <v>0</v>
      </c>
      <c r="C1755" s="151" t="b">
        <v>0</v>
      </c>
      <c r="D1755" s="151" t="str">
        <f t="shared" si="27"/>
        <v>_Ped_Lab_19_23##ONWAAR</v>
      </c>
    </row>
    <row r="1756" spans="1:6" x14ac:dyDescent="0.2">
      <c r="A1756" s="151" t="s">
        <v>2528</v>
      </c>
      <c r="B1756" t="b">
        <f>IF(ISBLANK(PedBerLab!$G$27),"",PedBerLab!$G$27)</f>
        <v>0</v>
      </c>
      <c r="C1756" s="151" t="b">
        <v>0</v>
      </c>
      <c r="D1756" s="151" t="str">
        <f t="shared" si="27"/>
        <v>_Ped_Lab_19_24##ONWAAR</v>
      </c>
    </row>
    <row r="1757" spans="1:6" x14ac:dyDescent="0.2">
      <c r="A1757" s="151" t="s">
        <v>2529</v>
      </c>
      <c r="B1757" t="b">
        <f>IF(ISBLANK(PedBerLab!$G$28),"",PedBerLab!$G$28)</f>
        <v>0</v>
      </c>
      <c r="C1757" s="151" t="b">
        <v>0</v>
      </c>
      <c r="D1757" s="151" t="str">
        <f t="shared" si="27"/>
        <v>_Ped_Lab_19_25##ONWAAR</v>
      </c>
    </row>
    <row r="1758" spans="1:6" x14ac:dyDescent="0.2">
      <c r="A1758" s="151" t="s">
        <v>2530</v>
      </c>
      <c r="B1758" t="b">
        <f>IF(ISBLANK(PedBerLab!$G$29),"",PedBerLab!$G$29)</f>
        <v>0</v>
      </c>
      <c r="C1758" s="151" t="b">
        <v>0</v>
      </c>
      <c r="D1758" s="151" t="str">
        <f t="shared" si="27"/>
        <v>_Ped_Lab_19_26##ONWAAR</v>
      </c>
    </row>
    <row r="1759" spans="1:6" x14ac:dyDescent="0.2">
      <c r="A1759" s="151" t="s">
        <v>2531</v>
      </c>
      <c r="B1759" t="b">
        <f>IF(ISBLANK(PedBerLab!$G$30),"",PedBerLab!$G$30)</f>
        <v>0</v>
      </c>
      <c r="C1759" s="151" t="b">
        <v>0</v>
      </c>
      <c r="D1759" s="151" t="str">
        <f t="shared" si="27"/>
        <v>_Ped_Lab_19_27##ONWAAR</v>
      </c>
      <c r="E1759" s="151"/>
    </row>
    <row r="1760" spans="1:6" x14ac:dyDescent="0.2">
      <c r="A1760" s="151" t="s">
        <v>2532</v>
      </c>
      <c r="B1760" t="b">
        <f>IF(ISBLANK(PedBerLab!$G$31),"",PedBerLab!$G$31)</f>
        <v>0</v>
      </c>
      <c r="C1760" s="151" t="b">
        <v>0</v>
      </c>
      <c r="D1760" s="151" t="str">
        <f t="shared" si="27"/>
        <v>_Ped_Lab_19_28##ONWAAR</v>
      </c>
      <c r="E1760" s="151"/>
    </row>
    <row r="1761" spans="1:6" x14ac:dyDescent="0.2">
      <c r="A1761" s="151" t="s">
        <v>2533</v>
      </c>
      <c r="B1761" t="b">
        <f>IF(ISBLANK(PedBerLab!$G$32),"",PedBerLab!$G$32)</f>
        <v>0</v>
      </c>
      <c r="C1761" s="151" t="b">
        <v>0</v>
      </c>
      <c r="D1761" s="151" t="str">
        <f t="shared" si="27"/>
        <v>_Ped_Lab_19_29##ONWAAR</v>
      </c>
      <c r="E1761" s="151"/>
    </row>
    <row r="1762" spans="1:6" x14ac:dyDescent="0.2">
      <c r="A1762" s="151" t="s">
        <v>2534</v>
      </c>
      <c r="B1762" t="b">
        <f>IF(ISBLANK(PedBerLab!$G$33),"",PedBerLab!$G$33)</f>
        <v>0</v>
      </c>
      <c r="C1762" s="151" t="b">
        <v>0</v>
      </c>
      <c r="D1762" s="151" t="str">
        <f t="shared" si="27"/>
        <v>_Ped_Lab_19_30##ONWAAR</v>
      </c>
      <c r="E1762" s="151"/>
    </row>
    <row r="1763" spans="1:6" x14ac:dyDescent="0.2">
      <c r="A1763" s="151" t="s">
        <v>2535</v>
      </c>
      <c r="B1763" t="b">
        <f>IF(ISBLANK(PedBerLab!$G$34),"",PedBerLab!$G$34)</f>
        <v>0</v>
      </c>
      <c r="C1763" s="151" t="b">
        <v>0</v>
      </c>
      <c r="D1763" s="151" t="str">
        <f t="shared" si="27"/>
        <v>_Ped_Lab_19_31##ONWAAR</v>
      </c>
      <c r="E1763" s="151"/>
    </row>
    <row r="1764" spans="1:6" x14ac:dyDescent="0.2">
      <c r="A1764" s="151" t="s">
        <v>2536</v>
      </c>
      <c r="B1764" t="b">
        <f>IF(ISBLANK(PedBerLab!$G$35),"",PedBerLab!$G$35)</f>
        <v>0</v>
      </c>
      <c r="C1764" s="151" t="b">
        <v>0</v>
      </c>
      <c r="D1764" s="151" t="str">
        <f t="shared" si="27"/>
        <v>_Ped_Lab_19_32##ONWAAR</v>
      </c>
    </row>
    <row r="1765" spans="1:6" x14ac:dyDescent="0.2">
      <c r="A1765" s="151" t="s">
        <v>2537</v>
      </c>
      <c r="B1765" t="b">
        <f>IF(ISBLANK(PedBerLab!$I$4),"",PedBerLab!$I$4)</f>
        <v>0</v>
      </c>
      <c r="C1765" s="151" t="b">
        <v>0</v>
      </c>
      <c r="D1765" s="151" t="str">
        <f t="shared" si="27"/>
        <v>_Ped_Lab_24_01##ONWAAR</v>
      </c>
    </row>
    <row r="1766" spans="1:6" x14ac:dyDescent="0.2">
      <c r="A1766" s="151" t="s">
        <v>2538</v>
      </c>
      <c r="B1766" t="b">
        <f>IF(ISBLANK(PedBerLab!$I$5),"",PedBerLab!$I$5)</f>
        <v>0</v>
      </c>
      <c r="C1766" s="151" t="b">
        <v>0</v>
      </c>
      <c r="D1766" s="151" t="str">
        <f t="shared" si="27"/>
        <v>_Ped_Lab_24_02##ONWAAR</v>
      </c>
    </row>
    <row r="1767" spans="1:6" x14ac:dyDescent="0.2">
      <c r="A1767" s="151" t="s">
        <v>2539</v>
      </c>
      <c r="B1767" t="b">
        <f>IF(ISBLANK(PedBerLab!$I$6),"",PedBerLab!$I$6)</f>
        <v>0</v>
      </c>
      <c r="C1767" s="151" t="b">
        <v>0</v>
      </c>
      <c r="D1767" s="151" t="str">
        <f t="shared" si="27"/>
        <v>_Ped_Lab_24_03##ONWAAR</v>
      </c>
    </row>
    <row r="1768" spans="1:6" x14ac:dyDescent="0.2">
      <c r="A1768" s="151" t="s">
        <v>2540</v>
      </c>
      <c r="B1768" t="b">
        <f>IF(ISBLANK(PedBerLab!$I$7),"",PedBerLab!$I$7)</f>
        <v>0</v>
      </c>
      <c r="C1768" s="151" t="b">
        <v>0</v>
      </c>
      <c r="D1768" s="151" t="str">
        <f t="shared" si="27"/>
        <v>_Ped_Lab_24_04##ONWAAR</v>
      </c>
    </row>
    <row r="1769" spans="1:6" x14ac:dyDescent="0.2">
      <c r="A1769" s="151" t="s">
        <v>2541</v>
      </c>
      <c r="B1769" t="b">
        <f>IF(ISBLANK(PedBerLab!$I$8),"",PedBerLab!$I$8)</f>
        <v>0</v>
      </c>
      <c r="C1769" s="151" t="b">
        <v>0</v>
      </c>
      <c r="D1769" s="151" t="str">
        <f t="shared" si="27"/>
        <v>_Ped_Lab_24_05##ONWAAR</v>
      </c>
      <c r="F1769" s="151"/>
    </row>
    <row r="1770" spans="1:6" x14ac:dyDescent="0.2">
      <c r="A1770" s="151" t="s">
        <v>2542</v>
      </c>
      <c r="B1770" s="151" t="b">
        <f>IF(ISBLANK(PedBerLab!$I$9),"",PedBerLab!$I$9)</f>
        <v>0</v>
      </c>
      <c r="C1770" s="151" t="b">
        <v>0</v>
      </c>
      <c r="D1770" s="151" t="str">
        <f t="shared" si="27"/>
        <v>_Ped_Lab_24_06##ONWAAR</v>
      </c>
      <c r="F1770" s="151"/>
    </row>
    <row r="1771" spans="1:6" x14ac:dyDescent="0.2">
      <c r="A1771" s="151" t="s">
        <v>2543</v>
      </c>
      <c r="B1771" s="151" t="b">
        <f>IF(ISBLANK(PedBerLab!$I$10),"",PedBerLab!$I$10)</f>
        <v>0</v>
      </c>
      <c r="C1771" s="151" t="b">
        <v>0</v>
      </c>
      <c r="D1771" s="151" t="str">
        <f t="shared" si="27"/>
        <v>_Ped_Lab_24_07##ONWAAR</v>
      </c>
      <c r="F1771" s="151"/>
    </row>
    <row r="1772" spans="1:6" x14ac:dyDescent="0.2">
      <c r="A1772" s="151" t="s">
        <v>2544</v>
      </c>
      <c r="B1772" s="151" t="b">
        <f>IF(ISBLANK(PedBerLab!$I$11),"",PedBerLab!$I$11)</f>
        <v>0</v>
      </c>
      <c r="C1772" s="151" t="b">
        <v>0</v>
      </c>
      <c r="D1772" s="151" t="str">
        <f t="shared" si="27"/>
        <v>_Ped_Lab_24_08##ONWAAR</v>
      </c>
      <c r="F1772" s="151"/>
    </row>
    <row r="1773" spans="1:6" x14ac:dyDescent="0.2">
      <c r="A1773" s="151" t="s">
        <v>2545</v>
      </c>
      <c r="B1773" s="151" t="b">
        <f>IF(ISBLANK(PedBerLab!$I$12),"",PedBerLab!$I$12)</f>
        <v>0</v>
      </c>
      <c r="C1773" s="151" t="b">
        <v>0</v>
      </c>
      <c r="D1773" s="151" t="str">
        <f t="shared" si="27"/>
        <v>_Ped_Lab_24_09##ONWAAR</v>
      </c>
      <c r="F1773" s="151"/>
    </row>
    <row r="1774" spans="1:6" x14ac:dyDescent="0.2">
      <c r="A1774" s="151" t="s">
        <v>2546</v>
      </c>
      <c r="B1774" s="151" t="b">
        <f>IF(ISBLANK(PedBerLab!$I$13),"",PedBerLab!$I$13)</f>
        <v>0</v>
      </c>
      <c r="C1774" s="151" t="b">
        <v>0</v>
      </c>
      <c r="D1774" s="151" t="str">
        <f t="shared" si="27"/>
        <v>_Ped_Lab_24_10##ONWAAR</v>
      </c>
    </row>
    <row r="1775" spans="1:6" x14ac:dyDescent="0.2">
      <c r="A1775" s="151" t="s">
        <v>2547</v>
      </c>
      <c r="B1775" s="151" t="b">
        <f>IF(ISBLANK(PedBerLab!$I$14),"",PedBerLab!$I$14)</f>
        <v>0</v>
      </c>
      <c r="C1775" s="151" t="b">
        <v>0</v>
      </c>
      <c r="D1775" s="151" t="str">
        <f t="shared" si="27"/>
        <v>_Ped_Lab_24_11##ONWAAR</v>
      </c>
    </row>
    <row r="1776" spans="1:6" x14ac:dyDescent="0.2">
      <c r="A1776" s="151" t="s">
        <v>2548</v>
      </c>
      <c r="B1776" s="151" t="b">
        <f>IF(ISBLANK(PedBerLab!$I$15),"",PedBerLab!$I$15)</f>
        <v>0</v>
      </c>
      <c r="C1776" s="151" t="b">
        <v>0</v>
      </c>
      <c r="D1776" s="151" t="str">
        <f t="shared" si="27"/>
        <v>_Ped_Lab_24_12##ONWAAR</v>
      </c>
    </row>
    <row r="1777" spans="1:6" x14ac:dyDescent="0.2">
      <c r="A1777" s="151" t="s">
        <v>2549</v>
      </c>
      <c r="B1777" t="b">
        <f>IF(ISBLANK(PedBerLab!$I$16),"",PedBerLab!$I$16)</f>
        <v>0</v>
      </c>
      <c r="C1777" t="b">
        <v>0</v>
      </c>
      <c r="D1777" s="151" t="str">
        <f t="shared" si="27"/>
        <v>_Ped_Lab_24_13##ONWAAR</v>
      </c>
    </row>
    <row r="1778" spans="1:6" x14ac:dyDescent="0.2">
      <c r="A1778" s="151" t="s">
        <v>2550</v>
      </c>
      <c r="B1778" t="b">
        <f>IF(ISBLANK(PedBerLab!$I$17),"",PedBerLab!$I$17)</f>
        <v>0</v>
      </c>
      <c r="C1778" t="b">
        <v>0</v>
      </c>
      <c r="D1778" s="151" t="str">
        <f t="shared" si="27"/>
        <v>_Ped_Lab_24_14##ONWAAR</v>
      </c>
    </row>
    <row r="1779" spans="1:6" x14ac:dyDescent="0.2">
      <c r="A1779" s="151" t="s">
        <v>2551</v>
      </c>
      <c r="B1779" t="b">
        <f>IF(ISBLANK(PedBerLab!$I$18),"",PedBerLab!$I$18)</f>
        <v>0</v>
      </c>
      <c r="C1779" t="b">
        <v>0</v>
      </c>
      <c r="D1779" s="151" t="str">
        <f t="shared" si="27"/>
        <v>_Ped_Lab_24_15##ONWAAR</v>
      </c>
      <c r="E1779" s="151"/>
    </row>
    <row r="1780" spans="1:6" x14ac:dyDescent="0.2">
      <c r="A1780" s="151" t="s">
        <v>2552</v>
      </c>
      <c r="B1780" t="b">
        <f>IF(ISBLANK(PedBerLab!$I$19),"",PedBerLab!$I$19)</f>
        <v>0</v>
      </c>
      <c r="C1780" t="b">
        <v>0</v>
      </c>
      <c r="D1780" s="151" t="str">
        <f t="shared" si="27"/>
        <v>_Ped_Lab_24_16##ONWAAR</v>
      </c>
      <c r="E1780" s="151"/>
    </row>
    <row r="1781" spans="1:6" x14ac:dyDescent="0.2">
      <c r="A1781" s="151" t="s">
        <v>2553</v>
      </c>
      <c r="B1781" t="b">
        <f>IF(ISBLANK(PedBerLab!$I$20),"",PedBerLab!$I$20)</f>
        <v>0</v>
      </c>
      <c r="C1781" t="b">
        <v>0</v>
      </c>
      <c r="D1781" s="151" t="str">
        <f t="shared" si="27"/>
        <v>_Ped_Lab_24_17##ONWAAR</v>
      </c>
      <c r="E1781" s="151"/>
    </row>
    <row r="1782" spans="1:6" x14ac:dyDescent="0.2">
      <c r="A1782" s="151" t="s">
        <v>2554</v>
      </c>
      <c r="B1782" t="b">
        <f>IF(ISBLANK(PedBerLab!$I$21),"",PedBerLab!$I$21)</f>
        <v>0</v>
      </c>
      <c r="C1782" t="b">
        <v>0</v>
      </c>
      <c r="D1782" s="151" t="str">
        <f t="shared" si="27"/>
        <v>_Ped_Lab_24_18##ONWAAR</v>
      </c>
      <c r="E1782" s="151"/>
    </row>
    <row r="1783" spans="1:6" x14ac:dyDescent="0.2">
      <c r="A1783" s="151" t="s">
        <v>2555</v>
      </c>
      <c r="B1783" t="b">
        <f>IF(ISBLANK(PedBerLab!$I$22),"",PedBerLab!$I$22)</f>
        <v>0</v>
      </c>
      <c r="C1783" t="b">
        <v>0</v>
      </c>
      <c r="D1783" s="151" t="str">
        <f t="shared" si="27"/>
        <v>_Ped_Lab_24_19##ONWAAR</v>
      </c>
      <c r="E1783" s="151"/>
    </row>
    <row r="1784" spans="1:6" x14ac:dyDescent="0.2">
      <c r="A1784" s="151" t="s">
        <v>2556</v>
      </c>
      <c r="B1784" t="b">
        <f>IF(ISBLANK(PedBerLab!$I$23),"",PedBerLab!$I$23)</f>
        <v>0</v>
      </c>
      <c r="C1784" t="b">
        <v>0</v>
      </c>
      <c r="D1784" s="151" t="str">
        <f t="shared" si="27"/>
        <v>_Ped_Lab_24_20##ONWAAR</v>
      </c>
    </row>
    <row r="1785" spans="1:6" x14ac:dyDescent="0.2">
      <c r="A1785" s="151" t="s">
        <v>2557</v>
      </c>
      <c r="B1785" t="b">
        <f>IF(ISBLANK(PedBerLab!$I$24),"",PedBerLab!$I$24)</f>
        <v>0</v>
      </c>
      <c r="C1785" t="b">
        <v>0</v>
      </c>
      <c r="D1785" s="151" t="str">
        <f t="shared" si="27"/>
        <v>_Ped_Lab_24_21##ONWAAR</v>
      </c>
    </row>
    <row r="1786" spans="1:6" x14ac:dyDescent="0.2">
      <c r="A1786" s="151" t="s">
        <v>2558</v>
      </c>
      <c r="B1786" t="b">
        <f>IF(ISBLANK(PedBerLab!$I$25),"",PedBerLab!$I$25)</f>
        <v>0</v>
      </c>
      <c r="C1786" t="b">
        <v>0</v>
      </c>
      <c r="D1786" s="151" t="str">
        <f t="shared" si="27"/>
        <v>_Ped_Lab_24_22##ONWAAR</v>
      </c>
    </row>
    <row r="1787" spans="1:6" x14ac:dyDescent="0.2">
      <c r="A1787" s="151" t="s">
        <v>2559</v>
      </c>
      <c r="B1787" t="b">
        <f>IF(ISBLANK(PedBerLab!$I$26),"",PedBerLab!$I$26)</f>
        <v>0</v>
      </c>
      <c r="C1787" s="151" t="b">
        <v>0</v>
      </c>
      <c r="D1787" s="151" t="str">
        <f t="shared" si="27"/>
        <v>_Ped_Lab_24_23##ONWAAR</v>
      </c>
    </row>
    <row r="1788" spans="1:6" x14ac:dyDescent="0.2">
      <c r="A1788" s="151" t="s">
        <v>2560</v>
      </c>
      <c r="B1788" t="b">
        <f>IF(ISBLANK(PedBerLab!$I$27),"",PedBerLab!$I$27)</f>
        <v>0</v>
      </c>
      <c r="C1788" s="151" t="b">
        <v>0</v>
      </c>
      <c r="D1788" s="151" t="str">
        <f t="shared" si="27"/>
        <v>_Ped_Lab_24_24##ONWAAR</v>
      </c>
    </row>
    <row r="1789" spans="1:6" x14ac:dyDescent="0.2">
      <c r="A1789" s="151" t="s">
        <v>2561</v>
      </c>
      <c r="B1789" t="b">
        <f>IF(ISBLANK(PedBerLab!$I$28),"",PedBerLab!$I$28)</f>
        <v>0</v>
      </c>
      <c r="C1789" s="151" t="b">
        <v>0</v>
      </c>
      <c r="D1789" s="151" t="str">
        <f t="shared" si="27"/>
        <v>_Ped_Lab_24_25##ONWAAR</v>
      </c>
    </row>
    <row r="1790" spans="1:6" x14ac:dyDescent="0.2">
      <c r="A1790" s="151" t="s">
        <v>2562</v>
      </c>
      <c r="B1790" t="b">
        <f>IF(ISBLANK(PedBerLab!$I$29),"",PedBerLab!$I$29)</f>
        <v>0</v>
      </c>
      <c r="C1790" s="151" t="b">
        <v>0</v>
      </c>
      <c r="D1790" s="151" t="str">
        <f t="shared" si="27"/>
        <v>_Ped_Lab_24_26##ONWAAR</v>
      </c>
      <c r="F1790" s="151"/>
    </row>
    <row r="1791" spans="1:6" x14ac:dyDescent="0.2">
      <c r="A1791" s="151" t="s">
        <v>2563</v>
      </c>
      <c r="B1791" t="b">
        <f>IF(ISBLANK(PedBerLab!$I$30),"",PedBerLab!$I$30)</f>
        <v>0</v>
      </c>
      <c r="C1791" s="151" t="b">
        <v>0</v>
      </c>
      <c r="D1791" s="151" t="str">
        <f t="shared" si="27"/>
        <v>_Ped_Lab_24_27##ONWAAR</v>
      </c>
      <c r="F1791" s="151"/>
    </row>
    <row r="1792" spans="1:6" x14ac:dyDescent="0.2">
      <c r="A1792" s="151" t="s">
        <v>2564</v>
      </c>
      <c r="B1792" s="151" t="b">
        <f>IF(ISBLANK(PedBerLab!$I$31),"",PedBerLab!$I$31)</f>
        <v>0</v>
      </c>
      <c r="C1792" s="151" t="b">
        <v>0</v>
      </c>
      <c r="D1792" s="151" t="str">
        <f t="shared" si="27"/>
        <v>_Ped_Lab_24_28##ONWAAR</v>
      </c>
      <c r="F1792" s="151"/>
    </row>
    <row r="1793" spans="1:6" x14ac:dyDescent="0.2">
      <c r="A1793" s="151" t="s">
        <v>2565</v>
      </c>
      <c r="B1793" s="151" t="b">
        <f>IF(ISBLANK(PedBerLab!$I$32),"",PedBerLab!$I$32)</f>
        <v>0</v>
      </c>
      <c r="C1793" s="151" t="b">
        <v>0</v>
      </c>
      <c r="D1793" s="151" t="str">
        <f t="shared" si="27"/>
        <v>_Ped_Lab_24_29##ONWAAR</v>
      </c>
      <c r="F1793" s="151"/>
    </row>
    <row r="1794" spans="1:6" x14ac:dyDescent="0.2">
      <c r="A1794" s="151" t="s">
        <v>2566</v>
      </c>
      <c r="B1794" s="151" t="b">
        <f>IF(ISBLANK(PedBerLab!$I$33),"",PedBerLab!$I$33)</f>
        <v>0</v>
      </c>
      <c r="C1794" s="151" t="b">
        <v>0</v>
      </c>
      <c r="D1794" s="151" t="str">
        <f t="shared" si="27"/>
        <v>_Ped_Lab_24_30##ONWAAR</v>
      </c>
      <c r="F1794" s="151"/>
    </row>
    <row r="1795" spans="1:6" x14ac:dyDescent="0.2">
      <c r="A1795" s="151" t="s">
        <v>2567</v>
      </c>
      <c r="B1795" s="151" t="b">
        <f>IF(ISBLANK(PedBerLab!$I$34),"",PedBerLab!$I$34)</f>
        <v>0</v>
      </c>
      <c r="C1795" s="151" t="b">
        <v>0</v>
      </c>
      <c r="D1795" s="151" t="str">
        <f t="shared" ref="D1795:D1858" si="28">A1795&amp;"##"&amp;B1795</f>
        <v>_Ped_Lab_24_31##ONWAAR</v>
      </c>
    </row>
    <row r="1796" spans="1:6" x14ac:dyDescent="0.2">
      <c r="A1796" s="151" t="s">
        <v>2568</v>
      </c>
      <c r="B1796" s="151" t="b">
        <f>IF(ISBLANK(PedBerLab!$L$4),"",PedBerLab!$L$4)</f>
        <v>0</v>
      </c>
      <c r="C1796" s="151" t="b">
        <v>0</v>
      </c>
      <c r="D1796" s="151" t="str">
        <f t="shared" si="28"/>
        <v>_Ped_Lab_Dag1_01##ONWAAR</v>
      </c>
    </row>
    <row r="1797" spans="1:6" x14ac:dyDescent="0.2">
      <c r="A1797" s="151" t="s">
        <v>2569</v>
      </c>
      <c r="B1797" t="b">
        <f>IF(ISBLANK(PedBerLab!$L$5),"",PedBerLab!$L$5)</f>
        <v>0</v>
      </c>
      <c r="C1797" t="b">
        <v>0</v>
      </c>
      <c r="D1797" s="151" t="str">
        <f t="shared" si="28"/>
        <v>_Ped_Lab_Dag1_02##ONWAAR</v>
      </c>
    </row>
    <row r="1798" spans="1:6" x14ac:dyDescent="0.2">
      <c r="A1798" s="151" t="s">
        <v>2570</v>
      </c>
      <c r="B1798" t="b">
        <f>IF(ISBLANK(PedBerLab!$L$6),"",PedBerLab!$L$6)</f>
        <v>0</v>
      </c>
      <c r="C1798" t="b">
        <v>0</v>
      </c>
      <c r="D1798" s="151" t="str">
        <f t="shared" si="28"/>
        <v>_Ped_Lab_Dag1_03##ONWAAR</v>
      </c>
    </row>
    <row r="1799" spans="1:6" x14ac:dyDescent="0.2">
      <c r="A1799" s="151" t="s">
        <v>2571</v>
      </c>
      <c r="B1799" t="b">
        <f>IF(ISBLANK(PedBerLab!$L$7),"",PedBerLab!$L$7)</f>
        <v>0</v>
      </c>
      <c r="C1799" t="b">
        <v>0</v>
      </c>
      <c r="D1799" s="151" t="str">
        <f t="shared" si="28"/>
        <v>_Ped_Lab_Dag1_04##ONWAAR</v>
      </c>
      <c r="E1799" s="151"/>
    </row>
    <row r="1800" spans="1:6" x14ac:dyDescent="0.2">
      <c r="A1800" s="151" t="s">
        <v>2572</v>
      </c>
      <c r="B1800" t="b">
        <f>IF(ISBLANK(PedBerLab!$L$8),"",PedBerLab!$L$8)</f>
        <v>0</v>
      </c>
      <c r="C1800" t="b">
        <v>0</v>
      </c>
      <c r="D1800" s="151" t="str">
        <f t="shared" si="28"/>
        <v>_Ped_Lab_Dag1_05##ONWAAR</v>
      </c>
      <c r="E1800" s="151"/>
    </row>
    <row r="1801" spans="1:6" x14ac:dyDescent="0.2">
      <c r="A1801" s="151" t="s">
        <v>2573</v>
      </c>
      <c r="B1801" t="b">
        <f>IF(ISBLANK(PedBerLab!$L$9),"",PedBerLab!$L$9)</f>
        <v>0</v>
      </c>
      <c r="C1801" t="b">
        <v>0</v>
      </c>
      <c r="D1801" s="151" t="str">
        <f t="shared" si="28"/>
        <v>_Ped_Lab_Dag1_06##ONWAAR</v>
      </c>
      <c r="E1801" s="151"/>
    </row>
    <row r="1802" spans="1:6" x14ac:dyDescent="0.2">
      <c r="A1802" s="151" t="s">
        <v>2574</v>
      </c>
      <c r="B1802" t="b">
        <f>IF(ISBLANK(PedBerLab!$L$10),"",PedBerLab!$L$10)</f>
        <v>0</v>
      </c>
      <c r="C1802" t="b">
        <v>0</v>
      </c>
      <c r="D1802" s="151" t="str">
        <f t="shared" si="28"/>
        <v>_Ped_Lab_Dag1_07##ONWAAR</v>
      </c>
      <c r="E1802" s="151"/>
    </row>
    <row r="1803" spans="1:6" x14ac:dyDescent="0.2">
      <c r="A1803" s="151" t="s">
        <v>2575</v>
      </c>
      <c r="B1803" t="b">
        <f>IF(ISBLANK(PedBerLab!$L$11),"",PedBerLab!$L$11)</f>
        <v>0</v>
      </c>
      <c r="C1803" t="b">
        <v>0</v>
      </c>
      <c r="D1803" s="151" t="str">
        <f t="shared" si="28"/>
        <v>_Ped_Lab_Dag1_08##ONWAAR</v>
      </c>
      <c r="E1803" s="151"/>
    </row>
    <row r="1804" spans="1:6" x14ac:dyDescent="0.2">
      <c r="A1804" s="151" t="s">
        <v>2576</v>
      </c>
      <c r="B1804" t="b">
        <f>IF(ISBLANK(PedBerLab!$L$12),"",PedBerLab!$L$12)</f>
        <v>0</v>
      </c>
      <c r="C1804" t="b">
        <v>0</v>
      </c>
      <c r="D1804" s="151" t="str">
        <f t="shared" si="28"/>
        <v>_Ped_Lab_Dag1_09##ONWAAR</v>
      </c>
    </row>
    <row r="1805" spans="1:6" x14ac:dyDescent="0.2">
      <c r="A1805" s="151" t="s">
        <v>2577</v>
      </c>
      <c r="B1805" t="b">
        <f>IF(ISBLANK(PedBerLab!$L$13),"",PedBerLab!$L$13)</f>
        <v>0</v>
      </c>
      <c r="C1805" t="b">
        <v>0</v>
      </c>
      <c r="D1805" s="151" t="str">
        <f t="shared" si="28"/>
        <v>_Ped_Lab_Dag1_10##ONWAAR</v>
      </c>
    </row>
    <row r="1806" spans="1:6" x14ac:dyDescent="0.2">
      <c r="A1806" s="151" t="s">
        <v>2578</v>
      </c>
      <c r="B1806" t="b">
        <f>IF(ISBLANK(PedBerLab!$L$14),"",PedBerLab!$L$14)</f>
        <v>0</v>
      </c>
      <c r="C1806" t="b">
        <v>0</v>
      </c>
      <c r="D1806" s="151" t="str">
        <f t="shared" si="28"/>
        <v>_Ped_Lab_Dag1_11##ONWAAR</v>
      </c>
    </row>
    <row r="1807" spans="1:6" x14ac:dyDescent="0.2">
      <c r="A1807" s="151" t="s">
        <v>2579</v>
      </c>
      <c r="B1807" t="b">
        <f>IF(ISBLANK(PedBerLab!$L$15),"",PedBerLab!$L$15)</f>
        <v>0</v>
      </c>
      <c r="C1807" t="b">
        <v>0</v>
      </c>
      <c r="D1807" s="151" t="str">
        <f t="shared" si="28"/>
        <v>_Ped_Lab_Dag1_12##ONWAAR</v>
      </c>
    </row>
    <row r="1808" spans="1:6" x14ac:dyDescent="0.2">
      <c r="A1808" s="151" t="s">
        <v>2580</v>
      </c>
      <c r="B1808" t="b">
        <f>IF(ISBLANK(PedBerLab!$L$16),"",PedBerLab!$L$16)</f>
        <v>0</v>
      </c>
      <c r="C1808" t="b">
        <v>0</v>
      </c>
      <c r="D1808" s="151" t="str">
        <f t="shared" si="28"/>
        <v>_Ped_Lab_Dag1_13##ONWAAR</v>
      </c>
    </row>
    <row r="1809" spans="1:6" x14ac:dyDescent="0.2">
      <c r="A1809" s="151" t="s">
        <v>2581</v>
      </c>
      <c r="B1809" t="b">
        <f>IF(ISBLANK(PedBerLab!$L$17),"",PedBerLab!$L$17)</f>
        <v>0</v>
      </c>
      <c r="C1809" t="b">
        <v>0</v>
      </c>
      <c r="D1809" s="151" t="str">
        <f t="shared" si="28"/>
        <v>_Ped_Lab_Dag1_14##ONWAAR</v>
      </c>
    </row>
    <row r="1810" spans="1:6" x14ac:dyDescent="0.2">
      <c r="A1810" s="151" t="s">
        <v>2582</v>
      </c>
      <c r="B1810" t="b">
        <f>IF(ISBLANK(PedBerLab!$L$18),"",PedBerLab!$L$18)</f>
        <v>0</v>
      </c>
      <c r="C1810" t="b">
        <v>0</v>
      </c>
      <c r="D1810" s="151" t="str">
        <f t="shared" si="28"/>
        <v>_Ped_Lab_Dag1_15##ONWAAR</v>
      </c>
      <c r="F1810" s="151"/>
    </row>
    <row r="1811" spans="1:6" x14ac:dyDescent="0.2">
      <c r="A1811" s="151" t="s">
        <v>2583</v>
      </c>
      <c r="B1811" t="b">
        <f>IF(ISBLANK(PedBerLab!$L$19),"",PedBerLab!$L$19)</f>
        <v>0</v>
      </c>
      <c r="C1811" t="b">
        <v>0</v>
      </c>
      <c r="D1811" s="151" t="str">
        <f t="shared" si="28"/>
        <v>_Ped_Lab_Dag1_16##ONWAAR</v>
      </c>
      <c r="F1811" s="151"/>
    </row>
    <row r="1812" spans="1:6" x14ac:dyDescent="0.2">
      <c r="A1812" s="151" t="s">
        <v>2584</v>
      </c>
      <c r="B1812" s="151" t="b">
        <f>IF(ISBLANK(PedBerLab!$L$20),"",PedBerLab!$L$20)</f>
        <v>0</v>
      </c>
      <c r="C1812" s="151" t="b">
        <v>0</v>
      </c>
      <c r="D1812" s="151" t="str">
        <f t="shared" si="28"/>
        <v>_Ped_Lab_Dag1_17##ONWAAR</v>
      </c>
      <c r="F1812" s="151"/>
    </row>
    <row r="1813" spans="1:6" x14ac:dyDescent="0.2">
      <c r="A1813" s="151" t="s">
        <v>2585</v>
      </c>
      <c r="B1813" s="151" t="b">
        <f>IF(ISBLANK(PedBerLab!$L$21),"",PedBerLab!$L$21)</f>
        <v>0</v>
      </c>
      <c r="C1813" s="151" t="b">
        <v>0</v>
      </c>
      <c r="D1813" s="151" t="str">
        <f t="shared" si="28"/>
        <v>_Ped_Lab_Dag1_18##ONWAAR</v>
      </c>
      <c r="F1813" s="151"/>
    </row>
    <row r="1814" spans="1:6" x14ac:dyDescent="0.2">
      <c r="A1814" s="151" t="s">
        <v>2586</v>
      </c>
      <c r="B1814" s="151" t="b">
        <f>IF(ISBLANK(PedBerLab!$L$22),"",PedBerLab!$L$22)</f>
        <v>0</v>
      </c>
      <c r="C1814" s="151" t="b">
        <v>0</v>
      </c>
      <c r="D1814" s="151" t="str">
        <f t="shared" si="28"/>
        <v>_Ped_Lab_Dag1_19##ONWAAR</v>
      </c>
      <c r="F1814" s="151"/>
    </row>
    <row r="1815" spans="1:6" x14ac:dyDescent="0.2">
      <c r="A1815" s="151" t="s">
        <v>2587</v>
      </c>
      <c r="B1815" s="151" t="b">
        <f>IF(ISBLANK(PedBerLab!$L$23),"",PedBerLab!$L$23)</f>
        <v>0</v>
      </c>
      <c r="C1815" s="151" t="b">
        <v>0</v>
      </c>
      <c r="D1815" s="151" t="str">
        <f t="shared" si="28"/>
        <v>_Ped_Lab_Dag1_20##ONWAAR</v>
      </c>
    </row>
    <row r="1816" spans="1:6" x14ac:dyDescent="0.2">
      <c r="A1816" s="151" t="s">
        <v>2588</v>
      </c>
      <c r="B1816" s="151" t="b">
        <f>IF(ISBLANK(PedBerLab!$L$24),"",PedBerLab!$L$24)</f>
        <v>0</v>
      </c>
      <c r="C1816" s="151" t="b">
        <v>0</v>
      </c>
      <c r="D1816" s="151" t="str">
        <f t="shared" si="28"/>
        <v>_Ped_Lab_Dag1_21##ONWAAR</v>
      </c>
    </row>
    <row r="1817" spans="1:6" x14ac:dyDescent="0.2">
      <c r="A1817" s="151" t="s">
        <v>2589</v>
      </c>
      <c r="B1817" t="b">
        <f>IF(ISBLANK(PedBerLab!$L$25),"",PedBerLab!$L$25)</f>
        <v>0</v>
      </c>
      <c r="C1817" s="151" t="b">
        <v>0</v>
      </c>
      <c r="D1817" s="151" t="str">
        <f t="shared" si="28"/>
        <v>_Ped_Lab_Dag1_22##ONWAAR</v>
      </c>
    </row>
    <row r="1818" spans="1:6" x14ac:dyDescent="0.2">
      <c r="A1818" s="151" t="s">
        <v>2590</v>
      </c>
      <c r="B1818" t="b">
        <f>IF(ISBLANK(PedBerLab!$L$26),"",PedBerLab!$L$26)</f>
        <v>0</v>
      </c>
      <c r="C1818" s="151" t="b">
        <v>0</v>
      </c>
      <c r="D1818" s="151" t="str">
        <f t="shared" si="28"/>
        <v>_Ped_Lab_Dag1_23##ONWAAR</v>
      </c>
    </row>
    <row r="1819" spans="1:6" x14ac:dyDescent="0.2">
      <c r="A1819" s="151" t="s">
        <v>2591</v>
      </c>
      <c r="B1819" t="b">
        <f>IF(ISBLANK(PedBerLab!$L$27),"",PedBerLab!$L$27)</f>
        <v>0</v>
      </c>
      <c r="C1819" s="151" t="b">
        <v>0</v>
      </c>
      <c r="D1819" s="151" t="str">
        <f t="shared" si="28"/>
        <v>_Ped_Lab_Dag1_24##ONWAAR</v>
      </c>
    </row>
    <row r="1820" spans="1:6" x14ac:dyDescent="0.2">
      <c r="A1820" s="151" t="s">
        <v>2592</v>
      </c>
      <c r="B1820" t="b">
        <f>IF(ISBLANK(PedBerLab!$L$28),"",PedBerLab!$L$28)</f>
        <v>0</v>
      </c>
      <c r="C1820" s="151" t="b">
        <v>0</v>
      </c>
      <c r="D1820" s="151" t="str">
        <f t="shared" si="28"/>
        <v>_Ped_Lab_Dag1_25##ONWAAR</v>
      </c>
      <c r="E1820" s="151"/>
    </row>
    <row r="1821" spans="1:6" x14ac:dyDescent="0.2">
      <c r="A1821" s="151" t="s">
        <v>2593</v>
      </c>
      <c r="B1821" t="b">
        <f>IF(ISBLANK(PedBerLab!$L$29),"",PedBerLab!$L$29)</f>
        <v>0</v>
      </c>
      <c r="C1821" s="151" t="b">
        <v>0</v>
      </c>
      <c r="D1821" s="151" t="str">
        <f t="shared" si="28"/>
        <v>_Ped_Lab_Dag1_26##ONWAAR</v>
      </c>
      <c r="E1821" s="151"/>
    </row>
    <row r="1822" spans="1:6" x14ac:dyDescent="0.2">
      <c r="A1822" s="151" t="s">
        <v>2594</v>
      </c>
      <c r="B1822" t="b">
        <f>IF(ISBLANK(PedBerLab!$L$30),"",PedBerLab!$L$30)</f>
        <v>0</v>
      </c>
      <c r="C1822" s="151" t="b">
        <v>0</v>
      </c>
      <c r="D1822" s="151" t="str">
        <f t="shared" si="28"/>
        <v>_Ped_Lab_Dag1_27##ONWAAR</v>
      </c>
      <c r="E1822" s="151"/>
    </row>
    <row r="1823" spans="1:6" x14ac:dyDescent="0.2">
      <c r="A1823" s="151" t="s">
        <v>2595</v>
      </c>
      <c r="B1823" t="b">
        <f>IF(ISBLANK(PedBerLab!$L$31),"",PedBerLab!$L$31)</f>
        <v>0</v>
      </c>
      <c r="C1823" s="151" t="b">
        <v>0</v>
      </c>
      <c r="D1823" s="151" t="str">
        <f t="shared" si="28"/>
        <v>_Ped_Lab_Dag1_28##ONWAAR</v>
      </c>
      <c r="E1823" s="151"/>
    </row>
    <row r="1824" spans="1:6" x14ac:dyDescent="0.2">
      <c r="A1824" s="151" t="s">
        <v>2596</v>
      </c>
      <c r="B1824" t="b">
        <f>IF(ISBLANK(PedBerLab!$L$32),"",PedBerLab!$L$32)</f>
        <v>0</v>
      </c>
      <c r="C1824" s="151" t="b">
        <v>0</v>
      </c>
      <c r="D1824" s="151" t="str">
        <f t="shared" si="28"/>
        <v>_Ped_Lab_Dag1_29##ONWAAR</v>
      </c>
      <c r="E1824" s="151"/>
    </row>
    <row r="1825" spans="1:5" x14ac:dyDescent="0.2">
      <c r="A1825" s="151" t="s">
        <v>2597</v>
      </c>
      <c r="B1825" t="b">
        <f>IF(ISBLANK(PedBerLab!$L$33),"",PedBerLab!$L$33)</f>
        <v>0</v>
      </c>
      <c r="C1825" s="151" t="b">
        <v>0</v>
      </c>
      <c r="D1825" s="151" t="str">
        <f t="shared" si="28"/>
        <v>_Ped_Lab_Dag1_30##ONWAAR</v>
      </c>
    </row>
    <row r="1826" spans="1:5" x14ac:dyDescent="0.2">
      <c r="A1826" s="151" t="s">
        <v>2598</v>
      </c>
      <c r="B1826" t="b">
        <f>IF(ISBLANK(PedBerLab!$L$34),"",PedBerLab!$L$34)</f>
        <v>0</v>
      </c>
      <c r="C1826" s="151" t="b">
        <v>0</v>
      </c>
      <c r="D1826" s="151" t="str">
        <f t="shared" si="28"/>
        <v>_Ped_Lab_Dag1_31##ONWAAR</v>
      </c>
    </row>
    <row r="1827" spans="1:5" x14ac:dyDescent="0.2">
      <c r="A1827" s="151" t="s">
        <v>2599</v>
      </c>
      <c r="B1827" t="str">
        <f>IF(ISBLANK(PedBerLab!$B$37),"",PedBerLab!$B$37)</f>
        <v/>
      </c>
      <c r="C1827" s="44"/>
      <c r="D1827" s="151" t="str">
        <f t="shared" si="28"/>
        <v>_Ped_Lab_Opm##</v>
      </c>
    </row>
    <row r="1828" spans="1:5" x14ac:dyDescent="0.2">
      <c r="A1828" s="151" t="s">
        <v>2600</v>
      </c>
      <c r="B1828" t="b">
        <f>IF(ISBLANK(PedBerLab!$C$4),"",PedBerLab!$C$4)</f>
        <v>0</v>
      </c>
      <c r="C1828" s="151" t="b">
        <v>0</v>
      </c>
      <c r="D1828" s="151" t="str">
        <f t="shared" si="28"/>
        <v>_Ped_Lab_Opn_01##ONWAAR</v>
      </c>
    </row>
    <row r="1829" spans="1:5" x14ac:dyDescent="0.2">
      <c r="A1829" s="151" t="s">
        <v>2601</v>
      </c>
      <c r="B1829" t="b">
        <f>IF(ISBLANK(PedBerLab!$C$5),"",PedBerLab!$C$5)</f>
        <v>0</v>
      </c>
      <c r="C1829" s="151" t="b">
        <v>0</v>
      </c>
      <c r="D1829" s="151" t="str">
        <f t="shared" si="28"/>
        <v>_Ped_Lab_Opn_02##ONWAAR</v>
      </c>
    </row>
    <row r="1830" spans="1:5" x14ac:dyDescent="0.2">
      <c r="A1830" s="151" t="s">
        <v>2602</v>
      </c>
      <c r="B1830" t="b">
        <f>IF(ISBLANK(PedBerLab!$C$6),"",PedBerLab!$C$6)</f>
        <v>0</v>
      </c>
      <c r="C1830" s="151" t="b">
        <v>0</v>
      </c>
      <c r="D1830" s="151" t="str">
        <f t="shared" si="28"/>
        <v>_Ped_Lab_Opn_03##ONWAAR</v>
      </c>
    </row>
    <row r="1831" spans="1:5" x14ac:dyDescent="0.2">
      <c r="A1831" s="151" t="s">
        <v>2603</v>
      </c>
      <c r="B1831" t="b">
        <f>IF(ISBLANK(PedBerLab!$C$7),"",PedBerLab!$C$7)</f>
        <v>0</v>
      </c>
      <c r="C1831" s="151" t="b">
        <v>0</v>
      </c>
      <c r="D1831" s="151" t="str">
        <f t="shared" si="28"/>
        <v>_Ped_Lab_Opn_04##ONWAAR</v>
      </c>
    </row>
    <row r="1832" spans="1:5" x14ac:dyDescent="0.2">
      <c r="A1832" s="151" t="s">
        <v>2604</v>
      </c>
      <c r="B1832" s="151" t="b">
        <f>IF(ISBLANK(PedBerLab!$C$8),"",PedBerLab!$C$8)</f>
        <v>0</v>
      </c>
      <c r="C1832" s="151" t="b">
        <v>0</v>
      </c>
      <c r="D1832" s="151" t="str">
        <f t="shared" si="28"/>
        <v>_Ped_Lab_Opn_05##ONWAAR</v>
      </c>
    </row>
    <row r="1833" spans="1:5" x14ac:dyDescent="0.2">
      <c r="A1833" s="151" t="s">
        <v>2605</v>
      </c>
      <c r="B1833" s="151" t="b">
        <f>IF(ISBLANK(PedBerLab!$C$9),"",PedBerLab!$C$9)</f>
        <v>0</v>
      </c>
      <c r="C1833" s="151" t="b">
        <v>0</v>
      </c>
      <c r="D1833" s="151" t="str">
        <f t="shared" si="28"/>
        <v>_Ped_Lab_Opn_06##ONWAAR</v>
      </c>
    </row>
    <row r="1834" spans="1:5" x14ac:dyDescent="0.2">
      <c r="A1834" s="151" t="s">
        <v>2606</v>
      </c>
      <c r="B1834" s="151" t="b">
        <f>IF(ISBLANK(PedBerLab!$C$10),"",PedBerLab!$C$10)</f>
        <v>0</v>
      </c>
      <c r="C1834" s="151" t="b">
        <v>0</v>
      </c>
      <c r="D1834" s="151" t="str">
        <f t="shared" si="28"/>
        <v>_Ped_Lab_Opn_07##ONWAAR</v>
      </c>
    </row>
    <row r="1835" spans="1:5" x14ac:dyDescent="0.2">
      <c r="A1835" s="151" t="s">
        <v>2607</v>
      </c>
      <c r="B1835" s="151" t="b">
        <f>IF(ISBLANK(PedBerLab!$C$11),"",PedBerLab!$C$11)</f>
        <v>0</v>
      </c>
      <c r="C1835" s="151" t="b">
        <v>0</v>
      </c>
      <c r="D1835" s="151" t="str">
        <f t="shared" si="28"/>
        <v>_Ped_Lab_Opn_08##ONWAAR</v>
      </c>
    </row>
    <row r="1836" spans="1:5" x14ac:dyDescent="0.2">
      <c r="A1836" s="151" t="s">
        <v>2608</v>
      </c>
      <c r="B1836" s="151" t="b">
        <f>IF(ISBLANK(PedBerLab!$C$12),"",PedBerLab!$C$12)</f>
        <v>0</v>
      </c>
      <c r="C1836" s="151" t="b">
        <v>0</v>
      </c>
      <c r="D1836" s="151" t="str">
        <f t="shared" si="28"/>
        <v>_Ped_Lab_Opn_09##ONWAAR</v>
      </c>
    </row>
    <row r="1837" spans="1:5" x14ac:dyDescent="0.2">
      <c r="A1837" s="151" t="s">
        <v>2609</v>
      </c>
      <c r="B1837" t="b">
        <f>IF(ISBLANK(PedBerLab!$C$13),"",PedBerLab!$C$13)</f>
        <v>0</v>
      </c>
      <c r="C1837" s="151" t="b">
        <v>0</v>
      </c>
      <c r="D1837" s="151" t="str">
        <f t="shared" si="28"/>
        <v>_Ped_Lab_Opn_10##ONWAAR</v>
      </c>
    </row>
    <row r="1838" spans="1:5" x14ac:dyDescent="0.2">
      <c r="A1838" s="151" t="s">
        <v>2610</v>
      </c>
      <c r="B1838" t="b">
        <f>IF(ISBLANK(PedBerLab!$C$14),"",PedBerLab!$C$14)</f>
        <v>0</v>
      </c>
      <c r="C1838" s="151" t="b">
        <v>0</v>
      </c>
      <c r="D1838" s="151" t="str">
        <f t="shared" si="28"/>
        <v>_Ped_Lab_Opn_11##ONWAAR</v>
      </c>
    </row>
    <row r="1839" spans="1:5" x14ac:dyDescent="0.2">
      <c r="A1839" s="151" t="s">
        <v>2611</v>
      </c>
      <c r="B1839" t="b">
        <f>IF(ISBLANK(PedBerLab!$C$15),"",PedBerLab!$C$15)</f>
        <v>0</v>
      </c>
      <c r="C1839" s="151" t="b">
        <v>0</v>
      </c>
      <c r="D1839" s="151" t="str">
        <f t="shared" si="28"/>
        <v>_Ped_Lab_Opn_12##ONWAAR</v>
      </c>
    </row>
    <row r="1840" spans="1:5" x14ac:dyDescent="0.2">
      <c r="A1840" s="151" t="s">
        <v>2612</v>
      </c>
      <c r="B1840" t="b">
        <f>IF(ISBLANK(PedBerLab!$C$16),"",PedBerLab!$C$16)</f>
        <v>0</v>
      </c>
      <c r="C1840" s="151" t="b">
        <v>0</v>
      </c>
      <c r="D1840" s="151" t="str">
        <f t="shared" si="28"/>
        <v>_Ped_Lab_Opn_13##ONWAAR</v>
      </c>
      <c r="E1840" s="151"/>
    </row>
    <row r="1841" spans="1:5" x14ac:dyDescent="0.2">
      <c r="A1841" s="151" t="s">
        <v>2613</v>
      </c>
      <c r="B1841" t="b">
        <f>IF(ISBLANK(PedBerLab!$C$17),"",PedBerLab!$C$17)</f>
        <v>0</v>
      </c>
      <c r="C1841" s="151" t="b">
        <v>0</v>
      </c>
      <c r="D1841" s="151" t="str">
        <f t="shared" si="28"/>
        <v>_Ped_Lab_Opn_14##ONWAAR</v>
      </c>
      <c r="E1841" s="151"/>
    </row>
    <row r="1842" spans="1:5" x14ac:dyDescent="0.2">
      <c r="A1842" s="151" t="s">
        <v>2614</v>
      </c>
      <c r="B1842" t="b">
        <f>IF(ISBLANK(PedBerLab!$C$18),"",PedBerLab!$C$18)</f>
        <v>0</v>
      </c>
      <c r="C1842" s="151" t="b">
        <v>0</v>
      </c>
      <c r="D1842" s="151" t="str">
        <f t="shared" si="28"/>
        <v>_Ped_Lab_Opn_15##ONWAAR</v>
      </c>
      <c r="E1842" s="151"/>
    </row>
    <row r="1843" spans="1:5" x14ac:dyDescent="0.2">
      <c r="A1843" s="151" t="s">
        <v>2615</v>
      </c>
      <c r="B1843" t="b">
        <f>IF(ISBLANK(PedBerLab!$C$19),"",PedBerLab!$C$19)</f>
        <v>0</v>
      </c>
      <c r="C1843" s="151" t="b">
        <v>0</v>
      </c>
      <c r="D1843" s="151" t="str">
        <f t="shared" si="28"/>
        <v>_Ped_Lab_Opn_16##ONWAAR</v>
      </c>
      <c r="E1843" s="151"/>
    </row>
    <row r="1844" spans="1:5" x14ac:dyDescent="0.2">
      <c r="A1844" s="151" t="s">
        <v>2616</v>
      </c>
      <c r="B1844" t="b">
        <f>IF(ISBLANK(PedBerLab!$C$20),"",PedBerLab!$C$20)</f>
        <v>0</v>
      </c>
      <c r="C1844" s="151" t="b">
        <v>0</v>
      </c>
      <c r="D1844" s="151" t="str">
        <f t="shared" si="28"/>
        <v>_Ped_Lab_Opn_17##ONWAAR</v>
      </c>
      <c r="E1844" s="151"/>
    </row>
    <row r="1845" spans="1:5" x14ac:dyDescent="0.2">
      <c r="A1845" s="151" t="s">
        <v>2617</v>
      </c>
      <c r="B1845" t="b">
        <f>IF(ISBLANK(PedBerLab!$C$21),"",PedBerLab!$C$21)</f>
        <v>0</v>
      </c>
      <c r="C1845" s="151" t="b">
        <v>0</v>
      </c>
      <c r="D1845" s="151" t="str">
        <f t="shared" si="28"/>
        <v>_Ped_Lab_Opn_18##ONWAAR</v>
      </c>
    </row>
    <row r="1846" spans="1:5" x14ac:dyDescent="0.2">
      <c r="A1846" s="151" t="s">
        <v>2618</v>
      </c>
      <c r="B1846" t="b">
        <f>IF(ISBLANK(PedBerLab!$C$22),"",PedBerLab!$C$22)</f>
        <v>0</v>
      </c>
      <c r="C1846" s="151" t="b">
        <v>0</v>
      </c>
      <c r="D1846" s="151" t="str">
        <f t="shared" si="28"/>
        <v>_Ped_Lab_Opn_19##ONWAAR</v>
      </c>
    </row>
    <row r="1847" spans="1:5" x14ac:dyDescent="0.2">
      <c r="A1847" s="151" t="s">
        <v>2619</v>
      </c>
      <c r="B1847" t="b">
        <f>IF(ISBLANK(PedBerLab!$C$23),"",PedBerLab!$C$23)</f>
        <v>0</v>
      </c>
      <c r="C1847" s="151" t="b">
        <v>0</v>
      </c>
      <c r="D1847" s="151" t="str">
        <f t="shared" si="28"/>
        <v>_Ped_Lab_Opn_20##ONWAAR</v>
      </c>
    </row>
    <row r="1848" spans="1:5" x14ac:dyDescent="0.2">
      <c r="A1848" s="151" t="s">
        <v>2620</v>
      </c>
      <c r="B1848" t="b">
        <f>IF(ISBLANK(PedBerLab!$C$24),"",PedBerLab!$C$24)</f>
        <v>0</v>
      </c>
      <c r="C1848" s="151" t="b">
        <v>0</v>
      </c>
      <c r="D1848" s="151" t="str">
        <f t="shared" si="28"/>
        <v>_Ped_Lab_Opn_21##ONWAAR</v>
      </c>
    </row>
    <row r="1849" spans="1:5" x14ac:dyDescent="0.2">
      <c r="A1849" s="151" t="s">
        <v>2621</v>
      </c>
      <c r="B1849" t="b">
        <f>IF(ISBLANK(PedBerLab!$C$25),"",PedBerLab!$C$25)</f>
        <v>0</v>
      </c>
      <c r="C1849" s="151" t="b">
        <v>0</v>
      </c>
      <c r="D1849" s="151" t="str">
        <f t="shared" si="28"/>
        <v>_Ped_Lab_Opn_22##ONWAAR</v>
      </c>
    </row>
    <row r="1850" spans="1:5" x14ac:dyDescent="0.2">
      <c r="A1850" s="151" t="s">
        <v>2622</v>
      </c>
      <c r="B1850" t="b">
        <f>IF(ISBLANK(PedBerLab!$C$26),"",PedBerLab!$C$26)</f>
        <v>0</v>
      </c>
      <c r="C1850" s="151" t="b">
        <v>0</v>
      </c>
      <c r="D1850" s="151" t="str">
        <f t="shared" si="28"/>
        <v>_Ped_Lab_Opn_23##ONWAAR</v>
      </c>
    </row>
    <row r="1851" spans="1:5" x14ac:dyDescent="0.2">
      <c r="A1851" s="151" t="s">
        <v>2623</v>
      </c>
      <c r="B1851" t="b">
        <f>IF(ISBLANK(PedBerLab!$C$27),"",PedBerLab!$C$27)</f>
        <v>0</v>
      </c>
      <c r="C1851" s="151" t="b">
        <v>0</v>
      </c>
      <c r="D1851" s="151" t="str">
        <f t="shared" si="28"/>
        <v>_Ped_Lab_Opn_24##ONWAAR</v>
      </c>
    </row>
    <row r="1852" spans="1:5" x14ac:dyDescent="0.2">
      <c r="A1852" s="151" t="s">
        <v>2624</v>
      </c>
      <c r="B1852" t="b">
        <f>IF(ISBLANK(PedBerLab!$C$28),"",PedBerLab!$C$28)</f>
        <v>0</v>
      </c>
      <c r="C1852" s="151" t="b">
        <v>0</v>
      </c>
      <c r="D1852" s="151" t="str">
        <f t="shared" si="28"/>
        <v>_Ped_Lab_Opn_25##ONWAAR</v>
      </c>
    </row>
    <row r="1853" spans="1:5" x14ac:dyDescent="0.2">
      <c r="A1853" s="151" t="s">
        <v>2625</v>
      </c>
      <c r="B1853" s="151" t="b">
        <f>IF(ISBLANK(PedBerLab!$C$29),"",PedBerLab!$C$29)</f>
        <v>0</v>
      </c>
      <c r="C1853" s="151" t="b">
        <v>0</v>
      </c>
      <c r="D1853" s="151" t="str">
        <f t="shared" si="28"/>
        <v>_Ped_Lab_Opn_26##ONWAAR</v>
      </c>
    </row>
    <row r="1854" spans="1:5" x14ac:dyDescent="0.2">
      <c r="A1854" s="151" t="s">
        <v>2626</v>
      </c>
      <c r="B1854" s="151" t="b">
        <f>IF(ISBLANK(PedBerLab!$C$30),"",PedBerLab!$C$30)</f>
        <v>0</v>
      </c>
      <c r="C1854" s="151" t="b">
        <v>0</v>
      </c>
      <c r="D1854" s="151" t="str">
        <f t="shared" si="28"/>
        <v>_Ped_Lab_Opn_27##ONWAAR</v>
      </c>
    </row>
    <row r="1855" spans="1:5" x14ac:dyDescent="0.2">
      <c r="A1855" s="151" t="s">
        <v>2627</v>
      </c>
      <c r="B1855" s="151" t="b">
        <f>IF(ISBLANK(PedBerLab!$C$31),"",PedBerLab!$C$31)</f>
        <v>0</v>
      </c>
      <c r="C1855" s="151" t="b">
        <v>0</v>
      </c>
      <c r="D1855" s="151" t="str">
        <f t="shared" si="28"/>
        <v>_Ped_Lab_Opn_28##ONWAAR</v>
      </c>
    </row>
    <row r="1856" spans="1:5" x14ac:dyDescent="0.2">
      <c r="A1856" s="151" t="s">
        <v>2628</v>
      </c>
      <c r="B1856" s="151" t="b">
        <f>IF(ISBLANK(PedBerLab!$C$32),"",PedBerLab!$C$32)</f>
        <v>0</v>
      </c>
      <c r="C1856" s="151" t="b">
        <v>0</v>
      </c>
      <c r="D1856" s="151" t="str">
        <f t="shared" si="28"/>
        <v>_Ped_Lab_Opn_29##ONWAAR</v>
      </c>
    </row>
    <row r="1857" spans="1:4" x14ac:dyDescent="0.2">
      <c r="A1857" s="151" t="s">
        <v>2629</v>
      </c>
      <c r="B1857" s="151" t="b">
        <f>IF(ISBLANK(PedBerLab!$C$33),"",PedBerLab!$C$33)</f>
        <v>0</v>
      </c>
      <c r="C1857" s="151" t="b">
        <v>0</v>
      </c>
      <c r="D1857" s="151" t="str">
        <f t="shared" si="28"/>
        <v>_Ped_Lab_Opn_30##ONWAAR</v>
      </c>
    </row>
    <row r="1858" spans="1:4" x14ac:dyDescent="0.2">
      <c r="A1858" s="151" t="s">
        <v>2630</v>
      </c>
      <c r="B1858" t="b">
        <f>IF(ISBLANK(PedBerLab!$C$34),"",PedBerLab!$C$34)</f>
        <v>0</v>
      </c>
      <c r="C1858" s="151" t="b">
        <v>0</v>
      </c>
      <c r="D1858" s="151" t="str">
        <f t="shared" si="28"/>
        <v>_Ped_Lab_Opn_31##ONWAAR</v>
      </c>
    </row>
    <row r="1859" spans="1:4" x14ac:dyDescent="0.2">
      <c r="A1859" s="151" t="s">
        <v>2631</v>
      </c>
      <c r="B1859" t="b">
        <f>IF(ISBLANK(PedBerLab!$C$35),"",PedBerLab!$C$35)</f>
        <v>0</v>
      </c>
      <c r="C1859" s="151" t="b">
        <v>0</v>
      </c>
      <c r="D1859" s="151" t="str">
        <f t="shared" ref="D1859:D1922" si="29">A1859&amp;"##"&amp;B1859</f>
        <v>_Ped_Lab_Opn_32##ONWAAR</v>
      </c>
    </row>
    <row r="1860" spans="1:4" x14ac:dyDescent="0.2">
      <c r="A1860" s="151" t="s">
        <v>4693</v>
      </c>
      <c r="B1860">
        <f>IF(ISBLANK(PedBerIVenPM!$B$2),"",PedBerIVenPM!$B$2)</f>
        <v>1</v>
      </c>
      <c r="C1860" s="151">
        <v>1</v>
      </c>
      <c r="D1860" s="151" t="str">
        <f t="shared" si="29"/>
        <v>_Ped_Lijn_1##1</v>
      </c>
    </row>
    <row r="1861" spans="1:4" x14ac:dyDescent="0.2">
      <c r="A1861" s="151" t="s">
        <v>4694</v>
      </c>
      <c r="B1861">
        <f>IF(ISBLANK(PedBerIVenPM!$B$3),"",PedBerIVenPM!$B$3)</f>
        <v>1</v>
      </c>
      <c r="C1861" s="151">
        <v>1</v>
      </c>
      <c r="D1861" s="151" t="str">
        <f t="shared" si="29"/>
        <v>_Ped_Lijn_2##1</v>
      </c>
    </row>
    <row r="1862" spans="1:4" x14ac:dyDescent="0.2">
      <c r="A1862" s="151" t="s">
        <v>4695</v>
      </c>
      <c r="B1862">
        <f>IF(ISBLANK(PedBerIVenPM!$B$4),"",PedBerIVenPM!$B$4)</f>
        <v>1</v>
      </c>
      <c r="C1862" s="151">
        <v>1</v>
      </c>
      <c r="D1862" s="151" t="str">
        <f t="shared" si="29"/>
        <v>_Ped_Lijn_3##1</v>
      </c>
    </row>
    <row r="1863" spans="1:4" x14ac:dyDescent="0.2">
      <c r="A1863" s="151" t="s">
        <v>4696</v>
      </c>
      <c r="B1863">
        <f>IF(ISBLANK(PedBerIVenPM!$B$5),"",PedBerIVenPM!$B$5)</f>
        <v>1</v>
      </c>
      <c r="C1863" s="151">
        <v>1</v>
      </c>
      <c r="D1863" s="151" t="str">
        <f t="shared" si="29"/>
        <v>_Ped_Lijn_4##1</v>
      </c>
    </row>
    <row r="1864" spans="1:4" x14ac:dyDescent="0.2">
      <c r="A1864" s="151" t="s">
        <v>4697</v>
      </c>
      <c r="B1864">
        <f>IF(ISBLANK(PedBerIVenPM!$B$6),"",PedBerIVenPM!$B$6)</f>
        <v>1</v>
      </c>
      <c r="C1864" s="151">
        <v>1</v>
      </c>
      <c r="D1864" s="151" t="str">
        <f t="shared" si="29"/>
        <v>_Ped_Lijn_5##1</v>
      </c>
    </row>
    <row r="1865" spans="1:4" x14ac:dyDescent="0.2">
      <c r="A1865" s="151" t="s">
        <v>4698</v>
      </c>
      <c r="B1865">
        <f>IF(ISBLANK(PedBerIVenPM!$B$7),"",PedBerIVenPM!$B$7)</f>
        <v>1</v>
      </c>
      <c r="C1865" s="151">
        <v>1</v>
      </c>
      <c r="D1865" s="151" t="str">
        <f t="shared" si="29"/>
        <v>_Ped_Lijn_6##1</v>
      </c>
    </row>
    <row r="1866" spans="1:4" x14ac:dyDescent="0.2">
      <c r="A1866" s="151" t="s">
        <v>4699</v>
      </c>
      <c r="B1866" t="str">
        <f>IF(ISBLANK(PedBerIVenPM!$B$9),"",PedBerIVenPM!$B$9)</f>
        <v/>
      </c>
      <c r="C1866" s="44"/>
      <c r="D1866" s="151" t="str">
        <f t="shared" si="29"/>
        <v>_Ped_Lijn_Opm##</v>
      </c>
    </row>
    <row r="1867" spans="1:4" x14ac:dyDescent="0.2">
      <c r="A1867" s="151" t="s">
        <v>2632</v>
      </c>
      <c r="B1867">
        <f>IF(ISBLANK(PedBerMedIV!$C$5),"",PedBerMedIV!$C$5)</f>
        <v>1</v>
      </c>
      <c r="C1867" s="151">
        <v>1</v>
      </c>
      <c r="D1867" s="151" t="str">
        <f t="shared" si="29"/>
        <v>_Ped_MedIV_Keuze_01##1</v>
      </c>
    </row>
    <row r="1868" spans="1:4" x14ac:dyDescent="0.2">
      <c r="A1868" s="151" t="s">
        <v>2633</v>
      </c>
      <c r="B1868">
        <f>IF(ISBLANK(PedBerMedIV!$C$6),"",PedBerMedIV!$C$6)</f>
        <v>1</v>
      </c>
      <c r="C1868" s="151">
        <v>1</v>
      </c>
      <c r="D1868" s="151" t="str">
        <f t="shared" si="29"/>
        <v>_Ped_MedIV_Keuze_02##1</v>
      </c>
    </row>
    <row r="1869" spans="1:4" x14ac:dyDescent="0.2">
      <c r="A1869" s="151" t="s">
        <v>2634</v>
      </c>
      <c r="B1869">
        <f>IF(ISBLANK(PedBerMedIV!$C$7),"",PedBerMedIV!$C$7)</f>
        <v>1</v>
      </c>
      <c r="C1869" s="151">
        <v>1</v>
      </c>
      <c r="D1869" s="151" t="str">
        <f t="shared" si="29"/>
        <v>_Ped_MedIV_Keuze_03##1</v>
      </c>
    </row>
    <row r="1870" spans="1:4" x14ac:dyDescent="0.2">
      <c r="A1870" s="151" t="s">
        <v>2635</v>
      </c>
      <c r="B1870">
        <f>IF(ISBLANK(PedBerMedIV!$C$8),"",PedBerMedIV!$C$8)</f>
        <v>1</v>
      </c>
      <c r="C1870" s="151">
        <v>1</v>
      </c>
      <c r="D1870" s="151" t="str">
        <f t="shared" si="29"/>
        <v>_Ped_MedIV_Keuze_04##1</v>
      </c>
    </row>
    <row r="1871" spans="1:4" x14ac:dyDescent="0.2">
      <c r="A1871" s="151" t="s">
        <v>2636</v>
      </c>
      <c r="B1871">
        <f>IF(ISBLANK(PedBerMedIV!$C$9),"",PedBerMedIV!$C$9)</f>
        <v>1</v>
      </c>
      <c r="C1871" s="151">
        <v>1</v>
      </c>
      <c r="D1871" s="151" t="str">
        <f t="shared" si="29"/>
        <v>_Ped_MedIV_Keuze_05##1</v>
      </c>
    </row>
    <row r="1872" spans="1:4" x14ac:dyDescent="0.2">
      <c r="A1872" s="151" t="s">
        <v>2637</v>
      </c>
      <c r="B1872">
        <f>IF(ISBLANK(PedBerMedIV!$C$10),"",PedBerMedIV!$C$10)</f>
        <v>1</v>
      </c>
      <c r="C1872" s="151">
        <v>1</v>
      </c>
      <c r="D1872" s="151" t="str">
        <f t="shared" si="29"/>
        <v>_Ped_MedIV_Keuze_06##1</v>
      </c>
    </row>
    <row r="1873" spans="1:4" x14ac:dyDescent="0.2">
      <c r="A1873" s="151" t="s">
        <v>2638</v>
      </c>
      <c r="B1873" s="151">
        <f>IF(ISBLANK(PedBerMedIV!$C$11),"",PedBerMedIV!$C$11)</f>
        <v>1</v>
      </c>
      <c r="C1873" s="151">
        <v>1</v>
      </c>
      <c r="D1873" s="151" t="str">
        <f t="shared" si="29"/>
        <v>_Ped_MedIV_Keuze_07##1</v>
      </c>
    </row>
    <row r="1874" spans="1:4" x14ac:dyDescent="0.2">
      <c r="A1874" s="151" t="s">
        <v>2639</v>
      </c>
      <c r="B1874" s="151">
        <f>IF(ISBLANK(PedBerMedIV!$C$12),"",PedBerMedIV!$C$12)</f>
        <v>1</v>
      </c>
      <c r="C1874" s="151">
        <v>1</v>
      </c>
      <c r="D1874" s="151" t="str">
        <f t="shared" si="29"/>
        <v>_Ped_MedIV_Keuze_08##1</v>
      </c>
    </row>
    <row r="1875" spans="1:4" x14ac:dyDescent="0.2">
      <c r="A1875" s="151" t="s">
        <v>2640</v>
      </c>
      <c r="B1875" s="151">
        <f>IF(ISBLANK(PedBerMedIV!$C$13),"",PedBerMedIV!$C$13)</f>
        <v>1</v>
      </c>
      <c r="C1875" s="151">
        <v>1</v>
      </c>
      <c r="D1875" s="151" t="str">
        <f t="shared" si="29"/>
        <v>_Ped_MedIV_Keuze_09##1</v>
      </c>
    </row>
    <row r="1876" spans="1:4" x14ac:dyDescent="0.2">
      <c r="A1876" s="151" t="s">
        <v>2641</v>
      </c>
      <c r="B1876" s="151">
        <f>IF(ISBLANK(PedBerMedIV!$C$14),"",PedBerMedIV!$C$14)</f>
        <v>1</v>
      </c>
      <c r="C1876" s="151">
        <v>1</v>
      </c>
      <c r="D1876" s="151" t="str">
        <f t="shared" si="29"/>
        <v>_Ped_MedIV_Keuze_10##1</v>
      </c>
    </row>
    <row r="1877" spans="1:4" x14ac:dyDescent="0.2">
      <c r="A1877" s="151" t="s">
        <v>2642</v>
      </c>
      <c r="B1877" s="151">
        <f>IF(ISBLANK(PedBerMedIV!$C$15),"",PedBerMedIV!$C$15)</f>
        <v>1</v>
      </c>
      <c r="C1877" s="151">
        <v>1</v>
      </c>
      <c r="D1877" s="151" t="str">
        <f t="shared" si="29"/>
        <v>_Ped_MedIV_Keuze_11##1</v>
      </c>
    </row>
    <row r="1878" spans="1:4" x14ac:dyDescent="0.2">
      <c r="A1878" s="151" t="s">
        <v>2643</v>
      </c>
      <c r="B1878">
        <f>IF(ISBLANK(PedBerMedIV!$C$16),"",PedBerMedIV!$C$16)</f>
        <v>1</v>
      </c>
      <c r="C1878">
        <v>1</v>
      </c>
      <c r="D1878" s="151" t="str">
        <f t="shared" si="29"/>
        <v>_Ped_MedIV_Keuze_12##1</v>
      </c>
    </row>
    <row r="1879" spans="1:4" x14ac:dyDescent="0.2">
      <c r="A1879" s="151" t="s">
        <v>2644</v>
      </c>
      <c r="B1879">
        <f>IF(ISBLANK(PedBerMedIV!$C$17),"",PedBerMedIV!$C$17)</f>
        <v>1</v>
      </c>
      <c r="C1879">
        <v>1</v>
      </c>
      <c r="D1879" s="151" t="str">
        <f t="shared" si="29"/>
        <v>_Ped_MedIV_Keuze_13##1</v>
      </c>
    </row>
    <row r="1880" spans="1:4" x14ac:dyDescent="0.2">
      <c r="A1880" s="151" t="s">
        <v>2645</v>
      </c>
      <c r="B1880">
        <f>IF(ISBLANK(PedBerMedIV!$C$18),"",PedBerMedIV!$C$18)</f>
        <v>1</v>
      </c>
      <c r="C1880">
        <v>1</v>
      </c>
      <c r="D1880" s="151" t="str">
        <f t="shared" si="29"/>
        <v>_Ped_MedIV_Keuze_14##1</v>
      </c>
    </row>
    <row r="1881" spans="1:4" x14ac:dyDescent="0.2">
      <c r="A1881" s="151" t="s">
        <v>2646</v>
      </c>
      <c r="B1881">
        <f>IF(ISBLANK(PedBerMedIV!$C$19),"",PedBerMedIV!$C$19)</f>
        <v>1</v>
      </c>
      <c r="C1881">
        <v>1</v>
      </c>
      <c r="D1881" s="151" t="str">
        <f t="shared" si="29"/>
        <v>_Ped_MedIV_Keuze_15##1</v>
      </c>
    </row>
    <row r="1882" spans="1:4" x14ac:dyDescent="0.2">
      <c r="A1882" s="152" t="s">
        <v>3250</v>
      </c>
      <c r="B1882" t="str">
        <f>IF(ISBLANK(PedBerMedIV!$C$21),"",PedBerMedIV!$C$21)</f>
        <v/>
      </c>
      <c r="C1882" s="44"/>
      <c r="D1882" s="151" t="str">
        <f t="shared" si="29"/>
        <v>_Ped_MedIV_Keuze_16##</v>
      </c>
    </row>
    <row r="1883" spans="1:4" x14ac:dyDescent="0.2">
      <c r="A1883" s="152" t="s">
        <v>3251</v>
      </c>
      <c r="B1883" t="str">
        <f>IF(ISBLANK(PedBerMedIV!$C$22),"",PedBerMedIV!$C$22)</f>
        <v/>
      </c>
      <c r="C1883" s="44"/>
      <c r="D1883" s="151" t="str">
        <f t="shared" si="29"/>
        <v>_Ped_MedIV_Keuze_17##</v>
      </c>
    </row>
    <row r="1884" spans="1:4" x14ac:dyDescent="0.2">
      <c r="A1884" s="152" t="s">
        <v>3252</v>
      </c>
      <c r="B1884" t="str">
        <f>IF(ISBLANK(PedBerMedIV!$C$23),"",PedBerMedIV!$C$23)</f>
        <v/>
      </c>
      <c r="C1884" s="44"/>
      <c r="D1884" s="151" t="str">
        <f t="shared" si="29"/>
        <v>_Ped_MedIV_Keuze_18##</v>
      </c>
    </row>
    <row r="1885" spans="1:4" x14ac:dyDescent="0.2">
      <c r="A1885" s="152" t="s">
        <v>3253</v>
      </c>
      <c r="B1885" t="str">
        <f>IF(ISBLANK(PedBerMedIV!$C$24),"",PedBerMedIV!$C$24)</f>
        <v/>
      </c>
      <c r="C1885" s="44"/>
      <c r="D1885" s="151" t="str">
        <f t="shared" si="29"/>
        <v>_Ped_MedIV_Keuze_19##</v>
      </c>
    </row>
    <row r="1886" spans="1:4" x14ac:dyDescent="0.2">
      <c r="A1886" s="152" t="s">
        <v>3254</v>
      </c>
      <c r="B1886" t="str">
        <f>IF(ISBLANK(PedBerMedIV!$C$25),"",PedBerMedIV!$C$25)</f>
        <v/>
      </c>
      <c r="C1886" s="44"/>
      <c r="D1886" s="151" t="str">
        <f t="shared" si="29"/>
        <v>_Ped_MedIV_Keuze_20##</v>
      </c>
    </row>
    <row r="1887" spans="1:4" x14ac:dyDescent="0.2">
      <c r="A1887" s="151" t="s">
        <v>2647</v>
      </c>
      <c r="B1887">
        <f>IF(ISBLANK(PedBerMedIV!$F$5),"",PedBerMedIV!$F$5)</f>
        <v>1</v>
      </c>
      <c r="C1887" s="151">
        <v>1</v>
      </c>
      <c r="D1887" s="151" t="str">
        <f t="shared" si="29"/>
        <v>_Ped_MedIV_OplVlst_01##1</v>
      </c>
    </row>
    <row r="1888" spans="1:4" x14ac:dyDescent="0.2">
      <c r="A1888" s="151" t="s">
        <v>2648</v>
      </c>
      <c r="B1888" s="151">
        <f>IF(ISBLANK(PedBerMedIV!$F$6),"",PedBerMedIV!$F$6)</f>
        <v>1</v>
      </c>
      <c r="C1888" s="151">
        <v>1</v>
      </c>
      <c r="D1888" s="151" t="str">
        <f t="shared" si="29"/>
        <v>_Ped_MedIV_OplVlst_02##1</v>
      </c>
    </row>
    <row r="1889" spans="1:4" x14ac:dyDescent="0.2">
      <c r="A1889" s="151" t="s">
        <v>2649</v>
      </c>
      <c r="B1889">
        <f>IF(ISBLANK(PedBerMedIV!$F$7),"",PedBerMedIV!$F$7)</f>
        <v>1</v>
      </c>
      <c r="C1889">
        <v>1</v>
      </c>
      <c r="D1889" s="151" t="str">
        <f t="shared" si="29"/>
        <v>_Ped_MedIV_OplVlst_03##1</v>
      </c>
    </row>
    <row r="1890" spans="1:4" x14ac:dyDescent="0.2">
      <c r="A1890" s="151" t="s">
        <v>2650</v>
      </c>
      <c r="B1890">
        <f>IF(ISBLANK(PedBerMedIV!$F$8),"",PedBerMedIV!$F$8)</f>
        <v>1</v>
      </c>
      <c r="C1890">
        <v>1</v>
      </c>
      <c r="D1890" s="151" t="str">
        <f t="shared" si="29"/>
        <v>_Ped_MedIV_OplVlst_04##1</v>
      </c>
    </row>
    <row r="1891" spans="1:4" x14ac:dyDescent="0.2">
      <c r="A1891" s="151" t="s">
        <v>2651</v>
      </c>
      <c r="B1891">
        <f>IF(ISBLANK(PedBerMedIV!$F$9),"",PedBerMedIV!$F$9)</f>
        <v>1</v>
      </c>
      <c r="C1891" s="151">
        <v>1</v>
      </c>
      <c r="D1891" s="151" t="str">
        <f t="shared" si="29"/>
        <v>_Ped_MedIV_OplVlst_05##1</v>
      </c>
    </row>
    <row r="1892" spans="1:4" x14ac:dyDescent="0.2">
      <c r="A1892" s="151" t="s">
        <v>2652</v>
      </c>
      <c r="B1892">
        <f>IF(ISBLANK(PedBerMedIV!$F$10),"",PedBerMedIV!$F$10)</f>
        <v>1</v>
      </c>
      <c r="C1892" s="151">
        <v>1</v>
      </c>
      <c r="D1892" s="151" t="str">
        <f t="shared" si="29"/>
        <v>_Ped_MedIV_OplVlst_06##1</v>
      </c>
    </row>
    <row r="1893" spans="1:4" x14ac:dyDescent="0.2">
      <c r="A1893" s="151" t="s">
        <v>2653</v>
      </c>
      <c r="B1893">
        <f>IF(ISBLANK(PedBerMedIV!$F$11),"",PedBerMedIV!$F$11)</f>
        <v>1</v>
      </c>
      <c r="C1893">
        <v>1</v>
      </c>
      <c r="D1893" s="151" t="str">
        <f t="shared" si="29"/>
        <v>_Ped_MedIV_OplVlst_07##1</v>
      </c>
    </row>
    <row r="1894" spans="1:4" x14ac:dyDescent="0.2">
      <c r="A1894" s="151" t="s">
        <v>2654</v>
      </c>
      <c r="B1894">
        <f>IF(ISBLANK(PedBerMedIV!$F$12),"",PedBerMedIV!$F$12)</f>
        <v>1</v>
      </c>
      <c r="C1894">
        <v>1</v>
      </c>
      <c r="D1894" s="151" t="str">
        <f t="shared" si="29"/>
        <v>_Ped_MedIV_OplVlst_08##1</v>
      </c>
    </row>
    <row r="1895" spans="1:4" x14ac:dyDescent="0.2">
      <c r="A1895" s="151" t="s">
        <v>2655</v>
      </c>
      <c r="B1895">
        <f>IF(ISBLANK(PedBerMedIV!$F$13),"",PedBerMedIV!$F$13)</f>
        <v>1</v>
      </c>
      <c r="C1895" s="151">
        <v>1</v>
      </c>
      <c r="D1895" s="151" t="str">
        <f t="shared" si="29"/>
        <v>_Ped_MedIV_OplVlst_09##1</v>
      </c>
    </row>
    <row r="1896" spans="1:4" x14ac:dyDescent="0.2">
      <c r="A1896" s="151" t="s">
        <v>2656</v>
      </c>
      <c r="B1896">
        <f>IF(ISBLANK(PedBerMedIV!$F$14),"",PedBerMedIV!$F$14)</f>
        <v>1</v>
      </c>
      <c r="C1896" s="151">
        <v>1</v>
      </c>
      <c r="D1896" s="151" t="str">
        <f t="shared" si="29"/>
        <v>_Ped_MedIV_OplVlst_10##1</v>
      </c>
    </row>
    <row r="1897" spans="1:4" x14ac:dyDescent="0.2">
      <c r="A1897" s="151" t="s">
        <v>2657</v>
      </c>
      <c r="B1897">
        <f>IF(ISBLANK(PedBerMedIV!$F$15),"",PedBerMedIV!$F$15)</f>
        <v>1</v>
      </c>
      <c r="C1897">
        <v>1</v>
      </c>
      <c r="D1897" s="151" t="str">
        <f t="shared" si="29"/>
        <v>_Ped_MedIV_OplVlst_11##1</v>
      </c>
    </row>
    <row r="1898" spans="1:4" x14ac:dyDescent="0.2">
      <c r="A1898" s="151" t="s">
        <v>2658</v>
      </c>
      <c r="B1898">
        <f>IF(ISBLANK(PedBerMedIV!$F$16),"",PedBerMedIV!$F$16)</f>
        <v>1</v>
      </c>
      <c r="C1898" s="151">
        <v>1</v>
      </c>
      <c r="D1898" s="151" t="str">
        <f t="shared" si="29"/>
        <v>_Ped_MedIV_OplVlst_12##1</v>
      </c>
    </row>
    <row r="1899" spans="1:4" x14ac:dyDescent="0.2">
      <c r="A1899" s="151" t="s">
        <v>2659</v>
      </c>
      <c r="B1899">
        <f>IF(ISBLANK(PedBerMedIV!$F$17),"",PedBerMedIV!$F$17)</f>
        <v>1</v>
      </c>
      <c r="C1899">
        <v>1</v>
      </c>
      <c r="D1899" s="151" t="str">
        <f t="shared" si="29"/>
        <v>_Ped_MedIV_OplVlst_13##1</v>
      </c>
    </row>
    <row r="1900" spans="1:4" x14ac:dyDescent="0.2">
      <c r="A1900" s="151" t="s">
        <v>2660</v>
      </c>
      <c r="B1900">
        <f>IF(ISBLANK(PedBerMedIV!$F$18),"",PedBerMedIV!$F$18)</f>
        <v>1</v>
      </c>
      <c r="C1900" s="151">
        <v>1</v>
      </c>
      <c r="D1900" s="151" t="str">
        <f t="shared" si="29"/>
        <v>_Ped_MedIV_OplVlst_14##1</v>
      </c>
    </row>
    <row r="1901" spans="1:4" x14ac:dyDescent="0.2">
      <c r="A1901" s="151" t="s">
        <v>2661</v>
      </c>
      <c r="B1901">
        <f>IF(ISBLANK(PedBerMedIV!$F$19),"",PedBerMedIV!$F$19)</f>
        <v>1</v>
      </c>
      <c r="C1901" s="151">
        <v>1</v>
      </c>
      <c r="D1901" s="151" t="str">
        <f t="shared" si="29"/>
        <v>_Ped_MedIV_OplVlst_15##1</v>
      </c>
    </row>
    <row r="1902" spans="1:4" x14ac:dyDescent="0.2">
      <c r="A1902" s="152" t="s">
        <v>3255</v>
      </c>
      <c r="B1902">
        <f>IF(ISBLANK(PedBerMedIV!$F$21),"",PedBerMedIV!$F$21)</f>
        <v>1</v>
      </c>
      <c r="C1902" s="151">
        <v>1</v>
      </c>
      <c r="D1902" s="151" t="str">
        <f t="shared" si="29"/>
        <v>_Ped_MedIV_OplVlst_16##1</v>
      </c>
    </row>
    <row r="1903" spans="1:4" x14ac:dyDescent="0.2">
      <c r="A1903" s="152" t="s">
        <v>3256</v>
      </c>
      <c r="B1903">
        <f>IF(ISBLANK(PedBerMedIV!$F$22),"",PedBerMedIV!$F$22)</f>
        <v>1</v>
      </c>
      <c r="C1903" s="151">
        <v>1</v>
      </c>
      <c r="D1903" s="151" t="str">
        <f t="shared" si="29"/>
        <v>_Ped_MedIV_OplVlst_17##1</v>
      </c>
    </row>
    <row r="1904" spans="1:4" x14ac:dyDescent="0.2">
      <c r="A1904" s="152" t="s">
        <v>3257</v>
      </c>
      <c r="B1904">
        <f>IF(ISBLANK(PedBerMedIV!$F$23),"",PedBerMedIV!$F$23)</f>
        <v>1</v>
      </c>
      <c r="C1904" s="151">
        <v>1</v>
      </c>
      <c r="D1904" s="151" t="str">
        <f t="shared" si="29"/>
        <v>_Ped_MedIV_OplVlst_18##1</v>
      </c>
    </row>
    <row r="1905" spans="1:4" x14ac:dyDescent="0.2">
      <c r="A1905" s="152" t="s">
        <v>3258</v>
      </c>
      <c r="B1905">
        <f>IF(ISBLANK(PedBerMedIV!$F$24),"",PedBerMedIV!$F$24)</f>
        <v>1</v>
      </c>
      <c r="C1905" s="151">
        <v>1</v>
      </c>
      <c r="D1905" s="151" t="str">
        <f t="shared" si="29"/>
        <v>_Ped_MedIV_OplVlst_19##1</v>
      </c>
    </row>
    <row r="1906" spans="1:4" x14ac:dyDescent="0.2">
      <c r="A1906" s="152" t="s">
        <v>3259</v>
      </c>
      <c r="B1906">
        <f>IF(ISBLANK(PedBerMedIV!$F$25),"",PedBerMedIV!$F$25)</f>
        <v>1</v>
      </c>
      <c r="C1906">
        <v>1</v>
      </c>
      <c r="D1906" s="151" t="str">
        <f t="shared" si="29"/>
        <v>_Ped_MedIV_OplVlst_20##1</v>
      </c>
    </row>
    <row r="1907" spans="1:4" x14ac:dyDescent="0.2">
      <c r="A1907" s="151" t="s">
        <v>2662</v>
      </c>
      <c r="B1907">
        <f>IF(ISBLANK(PedBerMedIV!$E$5),"",PedBerMedIV!$E$5)</f>
        <v>0</v>
      </c>
      <c r="C1907" s="153">
        <v>0</v>
      </c>
      <c r="D1907" s="151" t="str">
        <f t="shared" si="29"/>
        <v>_Ped_MedIV_OplVol_01##0</v>
      </c>
    </row>
    <row r="1908" spans="1:4" x14ac:dyDescent="0.2">
      <c r="A1908" s="151" t="s">
        <v>2663</v>
      </c>
      <c r="B1908">
        <f>IF(ISBLANK(PedBerMedIV!$E$6),"",PedBerMedIV!$E$6)</f>
        <v>0</v>
      </c>
      <c r="C1908" s="153">
        <v>0</v>
      </c>
      <c r="D1908" s="151" t="str">
        <f t="shared" si="29"/>
        <v>_Ped_MedIV_OplVol_02##0</v>
      </c>
    </row>
    <row r="1909" spans="1:4" x14ac:dyDescent="0.2">
      <c r="A1909" s="151" t="s">
        <v>2664</v>
      </c>
      <c r="B1909">
        <f>IF(ISBLANK(PedBerMedIV!$E$7),"",PedBerMedIV!$E$7)</f>
        <v>0</v>
      </c>
      <c r="C1909" s="153">
        <v>0</v>
      </c>
      <c r="D1909" s="151" t="str">
        <f t="shared" si="29"/>
        <v>_Ped_MedIV_OplVol_03##0</v>
      </c>
    </row>
    <row r="1910" spans="1:4" x14ac:dyDescent="0.2">
      <c r="A1910" s="151" t="s">
        <v>2665</v>
      </c>
      <c r="B1910">
        <f>IF(ISBLANK(PedBerMedIV!$E$8),"",PedBerMedIV!$E$8)</f>
        <v>0</v>
      </c>
      <c r="C1910" s="153">
        <v>0</v>
      </c>
      <c r="D1910" s="151" t="str">
        <f t="shared" si="29"/>
        <v>_Ped_MedIV_OplVol_04##0</v>
      </c>
    </row>
    <row r="1911" spans="1:4" x14ac:dyDescent="0.2">
      <c r="A1911" s="151" t="s">
        <v>2666</v>
      </c>
      <c r="B1911">
        <f>IF(ISBLANK(PedBerMedIV!$E$9),"",PedBerMedIV!$E$9)</f>
        <v>0</v>
      </c>
      <c r="C1911" s="153">
        <v>0</v>
      </c>
      <c r="D1911" s="151" t="str">
        <f t="shared" si="29"/>
        <v>_Ped_MedIV_OplVol_05##0</v>
      </c>
    </row>
    <row r="1912" spans="1:4" x14ac:dyDescent="0.2">
      <c r="A1912" s="151" t="s">
        <v>2667</v>
      </c>
      <c r="B1912">
        <f>IF(ISBLANK(PedBerMedIV!$E$10),"",PedBerMedIV!$E$10)</f>
        <v>0</v>
      </c>
      <c r="C1912" s="153">
        <v>0</v>
      </c>
      <c r="D1912" s="151" t="str">
        <f t="shared" si="29"/>
        <v>_Ped_MedIV_OplVol_06##0</v>
      </c>
    </row>
    <row r="1913" spans="1:4" x14ac:dyDescent="0.2">
      <c r="A1913" s="151" t="s">
        <v>2668</v>
      </c>
      <c r="B1913">
        <f>IF(ISBLANK(PedBerMedIV!$E$11),"",PedBerMedIV!$E$11)</f>
        <v>0</v>
      </c>
      <c r="C1913" s="153">
        <v>0</v>
      </c>
      <c r="D1913" s="151" t="str">
        <f t="shared" si="29"/>
        <v>_Ped_MedIV_OplVol_07##0</v>
      </c>
    </row>
    <row r="1914" spans="1:4" x14ac:dyDescent="0.2">
      <c r="A1914" s="151" t="s">
        <v>2669</v>
      </c>
      <c r="B1914">
        <f>IF(ISBLANK(PedBerMedIV!$E$12),"",PedBerMedIV!$E$12)</f>
        <v>0</v>
      </c>
      <c r="C1914" s="153">
        <v>0</v>
      </c>
      <c r="D1914" s="151" t="str">
        <f t="shared" si="29"/>
        <v>_Ped_MedIV_OplVol_08##0</v>
      </c>
    </row>
    <row r="1915" spans="1:4" x14ac:dyDescent="0.2">
      <c r="A1915" s="151" t="s">
        <v>2670</v>
      </c>
      <c r="B1915">
        <f>IF(ISBLANK(PedBerMedIV!$E$13),"",PedBerMedIV!$E$13)</f>
        <v>0</v>
      </c>
      <c r="C1915" s="153">
        <v>0</v>
      </c>
      <c r="D1915" s="151" t="str">
        <f t="shared" si="29"/>
        <v>_Ped_MedIV_OplVol_09##0</v>
      </c>
    </row>
    <row r="1916" spans="1:4" x14ac:dyDescent="0.2">
      <c r="A1916" s="151" t="s">
        <v>2671</v>
      </c>
      <c r="B1916">
        <f>IF(ISBLANK(PedBerMedIV!$E$14),"",PedBerMedIV!$E$14)</f>
        <v>0</v>
      </c>
      <c r="C1916" s="153">
        <v>0</v>
      </c>
      <c r="D1916" s="151" t="str">
        <f t="shared" si="29"/>
        <v>_Ped_MedIV_OplVol_10##0</v>
      </c>
    </row>
    <row r="1917" spans="1:4" x14ac:dyDescent="0.2">
      <c r="A1917" s="151" t="s">
        <v>2672</v>
      </c>
      <c r="B1917">
        <f>IF(ISBLANK(PedBerMedIV!$E$15),"",PedBerMedIV!$E$15)</f>
        <v>0</v>
      </c>
      <c r="C1917" s="153">
        <v>0</v>
      </c>
      <c r="D1917" s="151" t="str">
        <f t="shared" si="29"/>
        <v>_Ped_MedIV_OplVol_11##0</v>
      </c>
    </row>
    <row r="1918" spans="1:4" x14ac:dyDescent="0.2">
      <c r="A1918" s="151" t="s">
        <v>2673</v>
      </c>
      <c r="B1918">
        <f>IF(ISBLANK(PedBerMedIV!$E$16),"",PedBerMedIV!$E$16)</f>
        <v>0</v>
      </c>
      <c r="C1918" s="153">
        <v>0</v>
      </c>
      <c r="D1918" s="151" t="str">
        <f t="shared" si="29"/>
        <v>_Ped_MedIV_OplVol_12##0</v>
      </c>
    </row>
    <row r="1919" spans="1:4" x14ac:dyDescent="0.2">
      <c r="A1919" s="151" t="s">
        <v>2674</v>
      </c>
      <c r="B1919">
        <f>IF(ISBLANK(PedBerMedIV!$E$17),"",PedBerMedIV!$E$17)</f>
        <v>0</v>
      </c>
      <c r="C1919" s="153">
        <v>0</v>
      </c>
      <c r="D1919" s="151" t="str">
        <f t="shared" si="29"/>
        <v>_Ped_MedIV_OplVol_13##0</v>
      </c>
    </row>
    <row r="1920" spans="1:4" x14ac:dyDescent="0.2">
      <c r="A1920" s="151" t="s">
        <v>2675</v>
      </c>
      <c r="B1920">
        <f>IF(ISBLANK(PedBerMedIV!$E$18),"",PedBerMedIV!$E$18)</f>
        <v>0</v>
      </c>
      <c r="C1920" s="153">
        <v>0</v>
      </c>
      <c r="D1920" s="151" t="str">
        <f t="shared" si="29"/>
        <v>_Ped_MedIV_OplVol_14##0</v>
      </c>
    </row>
    <row r="1921" spans="1:4" x14ac:dyDescent="0.2">
      <c r="A1921" s="151" t="s">
        <v>2676</v>
      </c>
      <c r="B1921">
        <f>IF(ISBLANK(PedBerMedIV!$E$19),"",PedBerMedIV!$E$19)</f>
        <v>0</v>
      </c>
      <c r="C1921" s="153">
        <v>0</v>
      </c>
      <c r="D1921" s="151" t="str">
        <f t="shared" si="29"/>
        <v>_Ped_MedIV_OplVol_15##0</v>
      </c>
    </row>
    <row r="1922" spans="1:4" x14ac:dyDescent="0.2">
      <c r="A1922" s="152" t="s">
        <v>3261</v>
      </c>
      <c r="B1922">
        <f>IF(ISBLANK(PedBerMedIV!$E$21),"",PedBerMedIV!$E$21)</f>
        <v>0</v>
      </c>
      <c r="C1922" s="153">
        <v>0</v>
      </c>
      <c r="D1922" s="151" t="str">
        <f t="shared" si="29"/>
        <v>_Ped_MedIV_OplVol_16##0</v>
      </c>
    </row>
    <row r="1923" spans="1:4" x14ac:dyDescent="0.2">
      <c r="A1923" s="152" t="s">
        <v>3263</v>
      </c>
      <c r="B1923">
        <f>IF(ISBLANK(PedBerMedIV!$E$22),"",PedBerMedIV!$E$22)</f>
        <v>0</v>
      </c>
      <c r="C1923" s="153">
        <v>0</v>
      </c>
      <c r="D1923" s="151" t="str">
        <f t="shared" ref="D1923:D1986" si="30">A1923&amp;"##"&amp;B1923</f>
        <v>_Ped_MedIV_OplVol_17##0</v>
      </c>
    </row>
    <row r="1924" spans="1:4" x14ac:dyDescent="0.2">
      <c r="A1924" s="152" t="s">
        <v>3264</v>
      </c>
      <c r="B1924">
        <f>IF(ISBLANK(PedBerMedIV!$E$23),"",PedBerMedIV!$E$23)</f>
        <v>0</v>
      </c>
      <c r="C1924" s="153">
        <v>0</v>
      </c>
      <c r="D1924" s="151" t="str">
        <f t="shared" si="30"/>
        <v>_Ped_MedIV_OplVol_18##0</v>
      </c>
    </row>
    <row r="1925" spans="1:4" x14ac:dyDescent="0.2">
      <c r="A1925" s="152" t="s">
        <v>3266</v>
      </c>
      <c r="B1925">
        <f>IF(ISBLANK(PedBerMedIV!$E$24),"",PedBerMedIV!$E$24)</f>
        <v>0</v>
      </c>
      <c r="C1925" s="153">
        <v>0</v>
      </c>
      <c r="D1925" s="151" t="str">
        <f t="shared" si="30"/>
        <v>_Ped_MedIV_OplVol_19##0</v>
      </c>
    </row>
    <row r="1926" spans="1:4" x14ac:dyDescent="0.2">
      <c r="A1926" s="152" t="s">
        <v>3268</v>
      </c>
      <c r="B1926">
        <f>IF(ISBLANK(PedBerMedIV!$E$25),"",PedBerMedIV!$E$25)</f>
        <v>0</v>
      </c>
      <c r="C1926" s="153">
        <v>0</v>
      </c>
      <c r="D1926" s="151" t="str">
        <f t="shared" si="30"/>
        <v>_Ped_MedIV_OplVol_20##0</v>
      </c>
    </row>
    <row r="1927" spans="1:4" x14ac:dyDescent="0.2">
      <c r="A1927" s="151" t="s">
        <v>2677</v>
      </c>
      <c r="B1927" t="str">
        <f>IF(ISBLANK(PedBerMedIV!$C$29),"",PedBerMedIV!$C$29)</f>
        <v/>
      </c>
      <c r="C1927" s="44"/>
      <c r="D1927" s="151" t="str">
        <f t="shared" si="30"/>
        <v>_Ped_MedIV_Opm##</v>
      </c>
    </row>
    <row r="1928" spans="1:4" x14ac:dyDescent="0.2">
      <c r="A1928" s="151" t="s">
        <v>2678</v>
      </c>
      <c r="B1928">
        <f>IF(ISBLANK(PedBerMedIV!$G$5),"",PedBerMedIV!$G$5)</f>
        <v>0</v>
      </c>
      <c r="C1928" s="153">
        <v>0</v>
      </c>
      <c r="D1928" s="151" t="str">
        <f t="shared" si="30"/>
        <v>_Ped_MedIV_Stand_01##0</v>
      </c>
    </row>
    <row r="1929" spans="1:4" x14ac:dyDescent="0.2">
      <c r="A1929" s="151" t="s">
        <v>2679</v>
      </c>
      <c r="B1929">
        <f>IF(ISBLANK(PedBerMedIV!$G$6),"",PedBerMedIV!$G$6)</f>
        <v>0</v>
      </c>
      <c r="C1929" s="153">
        <v>0</v>
      </c>
      <c r="D1929" s="151" t="str">
        <f t="shared" si="30"/>
        <v>_Ped_MedIV_Stand_02##0</v>
      </c>
    </row>
    <row r="1930" spans="1:4" x14ac:dyDescent="0.2">
      <c r="A1930" s="151" t="s">
        <v>2680</v>
      </c>
      <c r="B1930">
        <f>IF(ISBLANK(PedBerMedIV!$G$7),"",PedBerMedIV!$G$7)</f>
        <v>0</v>
      </c>
      <c r="C1930" s="153">
        <v>0</v>
      </c>
      <c r="D1930" s="151" t="str">
        <f t="shared" si="30"/>
        <v>_Ped_MedIV_Stand_03##0</v>
      </c>
    </row>
    <row r="1931" spans="1:4" x14ac:dyDescent="0.2">
      <c r="A1931" s="151" t="s">
        <v>2681</v>
      </c>
      <c r="B1931">
        <f>IF(ISBLANK(PedBerMedIV!$G$8),"",PedBerMedIV!$G$8)</f>
        <v>0</v>
      </c>
      <c r="C1931" s="153">
        <v>0</v>
      </c>
      <c r="D1931" s="151" t="str">
        <f t="shared" si="30"/>
        <v>_Ped_MedIV_Stand_04##0</v>
      </c>
    </row>
    <row r="1932" spans="1:4" x14ac:dyDescent="0.2">
      <c r="A1932" s="151" t="s">
        <v>2682</v>
      </c>
      <c r="B1932">
        <f>IF(ISBLANK(PedBerMedIV!$G$9),"",PedBerMedIV!$G$9)</f>
        <v>0</v>
      </c>
      <c r="C1932" s="153">
        <v>0</v>
      </c>
      <c r="D1932" s="151" t="str">
        <f t="shared" si="30"/>
        <v>_Ped_MedIV_Stand_05##0</v>
      </c>
    </row>
    <row r="1933" spans="1:4" x14ac:dyDescent="0.2">
      <c r="A1933" s="151" t="s">
        <v>2683</v>
      </c>
      <c r="B1933">
        <f>IF(ISBLANK(PedBerMedIV!$G$10),"",PedBerMedIV!$G$10)</f>
        <v>0</v>
      </c>
      <c r="C1933" s="153">
        <v>0</v>
      </c>
      <c r="D1933" s="151" t="str">
        <f t="shared" si="30"/>
        <v>_Ped_MedIV_Stand_06##0</v>
      </c>
    </row>
    <row r="1934" spans="1:4" x14ac:dyDescent="0.2">
      <c r="A1934" s="151" t="s">
        <v>2684</v>
      </c>
      <c r="B1934">
        <f>IF(ISBLANK(PedBerMedIV!$G$11),"",PedBerMedIV!$G$11)</f>
        <v>0</v>
      </c>
      <c r="C1934" s="153">
        <v>0</v>
      </c>
      <c r="D1934" s="151" t="str">
        <f t="shared" si="30"/>
        <v>_Ped_MedIV_Stand_07##0</v>
      </c>
    </row>
    <row r="1935" spans="1:4" x14ac:dyDescent="0.2">
      <c r="A1935" s="151" t="s">
        <v>2685</v>
      </c>
      <c r="B1935">
        <f>IF(ISBLANK(PedBerMedIV!$G$12),"",PedBerMedIV!$G$12)</f>
        <v>0</v>
      </c>
      <c r="C1935" s="153">
        <v>0</v>
      </c>
      <c r="D1935" s="151" t="str">
        <f t="shared" si="30"/>
        <v>_Ped_MedIV_Stand_08##0</v>
      </c>
    </row>
    <row r="1936" spans="1:4" x14ac:dyDescent="0.2">
      <c r="A1936" s="151" t="s">
        <v>2686</v>
      </c>
      <c r="B1936">
        <f>IF(ISBLANK(PedBerMedIV!$G$13),"",PedBerMedIV!$G$13)</f>
        <v>0</v>
      </c>
      <c r="C1936" s="153">
        <v>0</v>
      </c>
      <c r="D1936" s="151" t="str">
        <f t="shared" si="30"/>
        <v>_Ped_MedIV_Stand_09##0</v>
      </c>
    </row>
    <row r="1937" spans="1:4" x14ac:dyDescent="0.2">
      <c r="A1937" s="151" t="s">
        <v>2687</v>
      </c>
      <c r="B1937">
        <f>IF(ISBLANK(PedBerMedIV!$G$14),"",PedBerMedIV!$G$14)</f>
        <v>0</v>
      </c>
      <c r="C1937" s="153">
        <v>0</v>
      </c>
      <c r="D1937" s="151" t="str">
        <f t="shared" si="30"/>
        <v>_Ped_MedIV_Stand_10##0</v>
      </c>
    </row>
    <row r="1938" spans="1:4" x14ac:dyDescent="0.2">
      <c r="A1938" s="151" t="s">
        <v>2688</v>
      </c>
      <c r="B1938">
        <f>IF(ISBLANK(PedBerMedIV!$G$15),"",PedBerMedIV!$G$15)</f>
        <v>0</v>
      </c>
      <c r="C1938" s="153">
        <v>0</v>
      </c>
      <c r="D1938" s="151" t="str">
        <f t="shared" si="30"/>
        <v>_Ped_MedIV_Stand_11##0</v>
      </c>
    </row>
    <row r="1939" spans="1:4" x14ac:dyDescent="0.2">
      <c r="A1939" s="151" t="s">
        <v>2689</v>
      </c>
      <c r="B1939">
        <f>IF(ISBLANK(PedBerMedIV!$G$16),"",PedBerMedIV!$G$16)</f>
        <v>0</v>
      </c>
      <c r="C1939" s="153">
        <v>0</v>
      </c>
      <c r="D1939" s="151" t="str">
        <f t="shared" si="30"/>
        <v>_Ped_MedIV_Stand_12##0</v>
      </c>
    </row>
    <row r="1940" spans="1:4" x14ac:dyDescent="0.2">
      <c r="A1940" s="151" t="s">
        <v>2690</v>
      </c>
      <c r="B1940">
        <f>IF(ISBLANK(PedBerMedIV!$G$17),"",PedBerMedIV!$G$17)</f>
        <v>0</v>
      </c>
      <c r="C1940" s="153">
        <v>0</v>
      </c>
      <c r="D1940" s="151" t="str">
        <f t="shared" si="30"/>
        <v>_Ped_MedIV_Stand_13##0</v>
      </c>
    </row>
    <row r="1941" spans="1:4" x14ac:dyDescent="0.2">
      <c r="A1941" s="151" t="s">
        <v>2691</v>
      </c>
      <c r="B1941">
        <f>IF(ISBLANK(PedBerMedIV!$G$18),"",PedBerMedIV!$G$18)</f>
        <v>0</v>
      </c>
      <c r="C1941" s="153">
        <v>0</v>
      </c>
      <c r="D1941" s="151" t="str">
        <f t="shared" si="30"/>
        <v>_Ped_MedIV_Stand_14##0</v>
      </c>
    </row>
    <row r="1942" spans="1:4" x14ac:dyDescent="0.2">
      <c r="A1942" s="151" t="s">
        <v>2692</v>
      </c>
      <c r="B1942">
        <f>IF(ISBLANK(PedBerMedIV!$G$19),"",PedBerMedIV!$G$19)</f>
        <v>0</v>
      </c>
      <c r="C1942" s="153">
        <v>0</v>
      </c>
      <c r="D1942" s="151" t="str">
        <f t="shared" si="30"/>
        <v>_Ped_MedIV_Stand_15##0</v>
      </c>
    </row>
    <row r="1943" spans="1:4" x14ac:dyDescent="0.2">
      <c r="A1943" s="152" t="s">
        <v>3269</v>
      </c>
      <c r="B1943">
        <f>IF(ISBLANK(PedBerMedIV!$G$21),"",PedBerMedIV!$G$21)</f>
        <v>0</v>
      </c>
      <c r="C1943" s="153">
        <v>0</v>
      </c>
      <c r="D1943" s="151" t="str">
        <f t="shared" si="30"/>
        <v>_Ped_MedIV_Stand_16##0</v>
      </c>
    </row>
    <row r="1944" spans="1:4" x14ac:dyDescent="0.2">
      <c r="A1944" s="152" t="s">
        <v>3270</v>
      </c>
      <c r="B1944">
        <f>IF(ISBLANK(PedBerMedIV!$G$22),"",PedBerMedIV!$G$22)</f>
        <v>0</v>
      </c>
      <c r="C1944" s="153">
        <v>0</v>
      </c>
      <c r="D1944" s="151" t="str">
        <f t="shared" si="30"/>
        <v>_Ped_MedIV_Stand_17##0</v>
      </c>
    </row>
    <row r="1945" spans="1:4" x14ac:dyDescent="0.2">
      <c r="A1945" s="152" t="s">
        <v>3271</v>
      </c>
      <c r="B1945">
        <f>IF(ISBLANK(PedBerMedIV!$G$23),"",PedBerMedIV!$G$23)</f>
        <v>0</v>
      </c>
      <c r="C1945" s="153">
        <v>0</v>
      </c>
      <c r="D1945" s="151" t="str">
        <f t="shared" si="30"/>
        <v>_Ped_MedIV_Stand_18##0</v>
      </c>
    </row>
    <row r="1946" spans="1:4" x14ac:dyDescent="0.2">
      <c r="A1946" s="152" t="s">
        <v>3272</v>
      </c>
      <c r="B1946">
        <f>IF(ISBLANK(PedBerMedIV!$G$24),"",PedBerMedIV!$G$24)</f>
        <v>0</v>
      </c>
      <c r="C1946" s="153">
        <v>0</v>
      </c>
      <c r="D1946" s="151" t="str">
        <f t="shared" si="30"/>
        <v>_Ped_MedIV_Stand_19##0</v>
      </c>
    </row>
    <row r="1947" spans="1:4" x14ac:dyDescent="0.2">
      <c r="A1947" s="152" t="s">
        <v>3273</v>
      </c>
      <c r="B1947">
        <f>IF(ISBLANK(PedBerMedIV!$G$25),"",PedBerMedIV!$G$25)</f>
        <v>0</v>
      </c>
      <c r="C1947" s="153">
        <v>0</v>
      </c>
      <c r="D1947" s="151" t="str">
        <f t="shared" si="30"/>
        <v>_Ped_MedIV_Stand_20##0</v>
      </c>
    </row>
    <row r="1948" spans="1:4" x14ac:dyDescent="0.2">
      <c r="A1948" s="151" t="s">
        <v>2693</v>
      </c>
      <c r="B1948">
        <f>IF(ISBLANK(PedBerMedIV!$D$5),"",PedBerMedIV!$D$5)</f>
        <v>0</v>
      </c>
      <c r="C1948" s="153">
        <v>0</v>
      </c>
      <c r="D1948" s="151" t="str">
        <f t="shared" si="30"/>
        <v>_Ped_MedIV_Sterkte_01##0</v>
      </c>
    </row>
    <row r="1949" spans="1:4" x14ac:dyDescent="0.2">
      <c r="A1949" s="151" t="s">
        <v>2694</v>
      </c>
      <c r="B1949">
        <f>IF(ISBLANK(PedBerMedIV!$D$6),"",PedBerMedIV!$D$6)</f>
        <v>0</v>
      </c>
      <c r="C1949" s="153">
        <v>0</v>
      </c>
      <c r="D1949" s="151" t="str">
        <f t="shared" si="30"/>
        <v>_Ped_MedIV_Sterkte_02##0</v>
      </c>
    </row>
    <row r="1950" spans="1:4" x14ac:dyDescent="0.2">
      <c r="A1950" s="151" t="s">
        <v>2695</v>
      </c>
      <c r="B1950">
        <f>IF(ISBLANK(PedBerMedIV!$D$7),"",PedBerMedIV!$D$7)</f>
        <v>0</v>
      </c>
      <c r="C1950" s="153">
        <v>0</v>
      </c>
      <c r="D1950" s="151" t="str">
        <f t="shared" si="30"/>
        <v>_Ped_MedIV_Sterkte_03##0</v>
      </c>
    </row>
    <row r="1951" spans="1:4" x14ac:dyDescent="0.2">
      <c r="A1951" s="151" t="s">
        <v>2696</v>
      </c>
      <c r="B1951">
        <f>IF(ISBLANK(PedBerMedIV!$D$8),"",PedBerMedIV!$D$8)</f>
        <v>0</v>
      </c>
      <c r="C1951" s="153">
        <v>0</v>
      </c>
      <c r="D1951" s="151" t="str">
        <f t="shared" si="30"/>
        <v>_Ped_MedIV_Sterkte_04##0</v>
      </c>
    </row>
    <row r="1952" spans="1:4" x14ac:dyDescent="0.2">
      <c r="A1952" s="151" t="s">
        <v>2697</v>
      </c>
      <c r="B1952">
        <f>IF(ISBLANK(PedBerMedIV!$D$9),"",PedBerMedIV!$D$9)</f>
        <v>0</v>
      </c>
      <c r="C1952" s="153">
        <v>0</v>
      </c>
      <c r="D1952" s="151" t="str">
        <f t="shared" si="30"/>
        <v>_Ped_MedIV_Sterkte_05##0</v>
      </c>
    </row>
    <row r="1953" spans="1:4" x14ac:dyDescent="0.2">
      <c r="A1953" s="151" t="s">
        <v>2698</v>
      </c>
      <c r="B1953">
        <f>IF(ISBLANK(PedBerMedIV!$D$10),"",PedBerMedIV!$D$10)</f>
        <v>0</v>
      </c>
      <c r="C1953" s="153">
        <v>0</v>
      </c>
      <c r="D1953" s="151" t="str">
        <f t="shared" si="30"/>
        <v>_Ped_MedIV_Sterkte_06##0</v>
      </c>
    </row>
    <row r="1954" spans="1:4" x14ac:dyDescent="0.2">
      <c r="A1954" s="151" t="s">
        <v>2699</v>
      </c>
      <c r="B1954">
        <f>IF(ISBLANK(PedBerMedIV!$D$11),"",PedBerMedIV!$D$11)</f>
        <v>0</v>
      </c>
      <c r="C1954" s="153">
        <v>0</v>
      </c>
      <c r="D1954" s="151" t="str">
        <f t="shared" si="30"/>
        <v>_Ped_MedIV_Sterkte_07##0</v>
      </c>
    </row>
    <row r="1955" spans="1:4" x14ac:dyDescent="0.2">
      <c r="A1955" s="151" t="s">
        <v>2700</v>
      </c>
      <c r="B1955">
        <f>IF(ISBLANK(PedBerMedIV!$D$12),"",PedBerMedIV!$D$12)</f>
        <v>0</v>
      </c>
      <c r="C1955" s="153">
        <v>0</v>
      </c>
      <c r="D1955" s="151" t="str">
        <f t="shared" si="30"/>
        <v>_Ped_MedIV_Sterkte_08##0</v>
      </c>
    </row>
    <row r="1956" spans="1:4" x14ac:dyDescent="0.2">
      <c r="A1956" s="151" t="s">
        <v>2701</v>
      </c>
      <c r="B1956">
        <f>IF(ISBLANK(PedBerMedIV!$D$13),"",PedBerMedIV!$D$13)</f>
        <v>0</v>
      </c>
      <c r="C1956" s="153">
        <v>0</v>
      </c>
      <c r="D1956" s="151" t="str">
        <f t="shared" si="30"/>
        <v>_Ped_MedIV_Sterkte_09##0</v>
      </c>
    </row>
    <row r="1957" spans="1:4" x14ac:dyDescent="0.2">
      <c r="A1957" s="151" t="s">
        <v>2702</v>
      </c>
      <c r="B1957">
        <f>IF(ISBLANK(PedBerMedIV!$D$14),"",PedBerMedIV!$D$14)</f>
        <v>0</v>
      </c>
      <c r="C1957" s="153">
        <v>0</v>
      </c>
      <c r="D1957" s="151" t="str">
        <f t="shared" si="30"/>
        <v>_Ped_MedIV_Sterkte_10##0</v>
      </c>
    </row>
    <row r="1958" spans="1:4" x14ac:dyDescent="0.2">
      <c r="A1958" s="151" t="s">
        <v>2703</v>
      </c>
      <c r="B1958">
        <f>IF(ISBLANK(PedBerMedIV!$D$15),"",PedBerMedIV!$D$15)</f>
        <v>0</v>
      </c>
      <c r="C1958" s="153">
        <v>0</v>
      </c>
      <c r="D1958" s="151" t="str">
        <f t="shared" si="30"/>
        <v>_Ped_MedIV_Sterkte_11##0</v>
      </c>
    </row>
    <row r="1959" spans="1:4" x14ac:dyDescent="0.2">
      <c r="A1959" s="151" t="s">
        <v>2704</v>
      </c>
      <c r="B1959">
        <f>IF(ISBLANK(PedBerMedIV!$D$16),"",PedBerMedIV!$D$16)</f>
        <v>0</v>
      </c>
      <c r="C1959" s="153">
        <v>0</v>
      </c>
      <c r="D1959" s="151" t="str">
        <f t="shared" si="30"/>
        <v>_Ped_MedIV_Sterkte_12##0</v>
      </c>
    </row>
    <row r="1960" spans="1:4" x14ac:dyDescent="0.2">
      <c r="A1960" s="151" t="s">
        <v>2705</v>
      </c>
      <c r="B1960">
        <f>IF(ISBLANK(PedBerMedIV!$D$17),"",PedBerMedIV!$D$17)</f>
        <v>0</v>
      </c>
      <c r="C1960" s="153">
        <v>0</v>
      </c>
      <c r="D1960" s="151" t="str">
        <f t="shared" si="30"/>
        <v>_Ped_MedIV_Sterkte_13##0</v>
      </c>
    </row>
    <row r="1961" spans="1:4" x14ac:dyDescent="0.2">
      <c r="A1961" s="151" t="s">
        <v>2706</v>
      </c>
      <c r="B1961">
        <f>IF(ISBLANK(PedBerMedIV!$D$18),"",PedBerMedIV!$D$18)</f>
        <v>0</v>
      </c>
      <c r="C1961" s="153">
        <v>0</v>
      </c>
      <c r="D1961" s="151" t="str">
        <f t="shared" si="30"/>
        <v>_Ped_MedIV_Sterkte_14##0</v>
      </c>
    </row>
    <row r="1962" spans="1:4" x14ac:dyDescent="0.2">
      <c r="A1962" s="151" t="s">
        <v>2707</v>
      </c>
      <c r="B1962">
        <f>IF(ISBLANK(PedBerMedIV!$D$19),"",PedBerMedIV!$D$19)</f>
        <v>0</v>
      </c>
      <c r="C1962" s="153">
        <v>0</v>
      </c>
      <c r="D1962" s="151" t="str">
        <f t="shared" si="30"/>
        <v>_Ped_MedIV_Sterkte_15##0</v>
      </c>
    </row>
    <row r="1963" spans="1:4" x14ac:dyDescent="0.2">
      <c r="A1963" s="152" t="s">
        <v>3275</v>
      </c>
      <c r="B1963">
        <f>IF(ISBLANK(PedBerMedIV!$D$21),"",PedBerMedIV!$D$21)</f>
        <v>0</v>
      </c>
      <c r="C1963" s="153">
        <v>0</v>
      </c>
      <c r="D1963" s="151" t="str">
        <f t="shared" si="30"/>
        <v>_Ped_MedIV_Sterkte_16##0</v>
      </c>
    </row>
    <row r="1964" spans="1:4" x14ac:dyDescent="0.2">
      <c r="A1964" s="152" t="s">
        <v>3277</v>
      </c>
      <c r="B1964">
        <f>IF(ISBLANK(PedBerMedIV!$D$22),"",PedBerMedIV!$D$22)</f>
        <v>0</v>
      </c>
      <c r="C1964" s="153">
        <v>0</v>
      </c>
      <c r="D1964" s="151" t="str">
        <f t="shared" si="30"/>
        <v>_Ped_MedIV_Sterkte_17##0</v>
      </c>
    </row>
    <row r="1965" spans="1:4" x14ac:dyDescent="0.2">
      <c r="A1965" s="152" t="s">
        <v>3278</v>
      </c>
      <c r="B1965">
        <f>IF(ISBLANK(PedBerMedIV!$D$23),"",PedBerMedIV!$D$23)</f>
        <v>0</v>
      </c>
      <c r="C1965" s="153">
        <v>0</v>
      </c>
      <c r="D1965" s="151" t="str">
        <f t="shared" si="30"/>
        <v>_Ped_MedIV_Sterkte_18##0</v>
      </c>
    </row>
    <row r="1966" spans="1:4" x14ac:dyDescent="0.2">
      <c r="A1966" s="152" t="s">
        <v>3280</v>
      </c>
      <c r="B1966">
        <f>IF(ISBLANK(PedBerMedIV!$D$24),"",PedBerMedIV!$D$24)</f>
        <v>0</v>
      </c>
      <c r="C1966" s="153">
        <v>0</v>
      </c>
      <c r="D1966" s="151" t="str">
        <f t="shared" si="30"/>
        <v>_Ped_MedIV_Sterkte_19##0</v>
      </c>
    </row>
    <row r="1967" spans="1:4" x14ac:dyDescent="0.2">
      <c r="A1967" s="152" t="s">
        <v>3282</v>
      </c>
      <c r="B1967">
        <f>IF(ISBLANK(PedBerMedIV!$D$25),"",PedBerMedIV!$D$25)</f>
        <v>0</v>
      </c>
      <c r="C1967" s="153">
        <v>0</v>
      </c>
      <c r="D1967" s="151" t="str">
        <f t="shared" si="30"/>
        <v>_Ped_MedIV_Sterkte_20##0</v>
      </c>
    </row>
    <row r="1968" spans="1:4" x14ac:dyDescent="0.2">
      <c r="A1968" s="151" t="s">
        <v>2708</v>
      </c>
      <c r="B1968">
        <f>IF(ISBLANK(PedBerIVenPM!$A$13),"",PedBerIVenPM!$A$13)</f>
        <v>1</v>
      </c>
      <c r="C1968">
        <v>1</v>
      </c>
      <c r="D1968" s="151" t="str">
        <f t="shared" si="30"/>
        <v>_Ped_PM_Actief##1</v>
      </c>
    </row>
    <row r="1969" spans="1:4" x14ac:dyDescent="0.2">
      <c r="A1969" s="151" t="s">
        <v>2709</v>
      </c>
      <c r="B1969">
        <f>IF(ISBLANK(PedBerIVenPM!$D$13),"",PedBerIVenPM!$D$13)</f>
        <v>1</v>
      </c>
      <c r="C1969">
        <v>1</v>
      </c>
      <c r="D1969" s="151" t="str">
        <f t="shared" si="30"/>
        <v>_Ped_PM_AO##1</v>
      </c>
    </row>
    <row r="1970" spans="1:4" x14ac:dyDescent="0.2">
      <c r="A1970" s="151" t="s">
        <v>2710</v>
      </c>
      <c r="B1970">
        <f>IF(ISBLANK(PedBerIVenPM!$D$16),"",PedBerIVenPM!$D$16)</f>
        <v>2</v>
      </c>
      <c r="C1970">
        <v>2</v>
      </c>
      <c r="D1970" s="151" t="str">
        <f t="shared" si="30"/>
        <v>_Ped_PM_AS##2</v>
      </c>
    </row>
    <row r="1971" spans="1:4" x14ac:dyDescent="0.2">
      <c r="A1971" s="151" t="s">
        <v>2711</v>
      </c>
      <c r="B1971">
        <f>IF(ISBLANK(PedBerIVenPM!$D$15),"",PedBerIVenPM!$D$15)</f>
        <v>20</v>
      </c>
      <c r="C1971">
        <v>20</v>
      </c>
      <c r="D1971" s="151" t="str">
        <f t="shared" si="30"/>
        <v>_Ped_PM_AV##20</v>
      </c>
    </row>
    <row r="1972" spans="1:4" x14ac:dyDescent="0.2">
      <c r="A1972" s="151" t="s">
        <v>2712</v>
      </c>
      <c r="B1972">
        <f>IF(ISBLANK(PedBerIVenPM!$D$12),"",PedBerIVenPM!$D$12)</f>
        <v>30</v>
      </c>
      <c r="C1972">
        <v>30</v>
      </c>
      <c r="D1972" s="151" t="str">
        <f t="shared" si="30"/>
        <v>_Ped_PM_Freq##30</v>
      </c>
    </row>
    <row r="1973" spans="1:4" x14ac:dyDescent="0.2">
      <c r="A1973" s="151" t="s">
        <v>2713</v>
      </c>
      <c r="B1973">
        <f>IF(ISBLANK(PedBerIVenPM!$B$13),"",PedBerIVenPM!$B$13)</f>
        <v>1</v>
      </c>
      <c r="C1973">
        <v>1</v>
      </c>
      <c r="D1973" s="151" t="str">
        <f t="shared" si="30"/>
        <v>_Ped_PM_Mod##1</v>
      </c>
    </row>
    <row r="1974" spans="1:4" x14ac:dyDescent="0.2">
      <c r="A1974" s="151" t="s">
        <v>2714</v>
      </c>
      <c r="B1974">
        <f>IF(ISBLANK(PedBerIVenPM!$D$14),"",PedBerIVenPM!$D$14)</f>
        <v>1</v>
      </c>
      <c r="C1974">
        <v>1</v>
      </c>
      <c r="D1974" s="151" t="str">
        <f t="shared" si="30"/>
        <v>_Ped_PM_VO##1</v>
      </c>
    </row>
    <row r="1975" spans="1:4" x14ac:dyDescent="0.2">
      <c r="A1975" s="151" t="s">
        <v>2715</v>
      </c>
      <c r="B1975">
        <f>IF(ISBLANK(PedBerIVenPM!$D$17),"",PedBerIVenPM!$D$17)</f>
        <v>10</v>
      </c>
      <c r="C1975">
        <v>10</v>
      </c>
      <c r="D1975" s="151" t="str">
        <f t="shared" si="30"/>
        <v>_Ped_PM_VS##10</v>
      </c>
    </row>
    <row r="1976" spans="1:4" x14ac:dyDescent="0.2">
      <c r="A1976" s="151" t="s">
        <v>2716</v>
      </c>
      <c r="B1976" t="b">
        <f>IF(ISBLANK(PedBerTPN!$B$12),"",PedBerTPN!$B$12)</f>
        <v>0</v>
      </c>
      <c r="C1976" t="b">
        <v>0</v>
      </c>
      <c r="D1976" s="151" t="str">
        <f t="shared" si="30"/>
        <v>_Ped_TPN_CaCl##ONWAAR</v>
      </c>
    </row>
    <row r="1977" spans="1:4" x14ac:dyDescent="0.2">
      <c r="A1977" s="151" t="s">
        <v>2717</v>
      </c>
      <c r="B1977">
        <f>IF(ISBLANK(PedBerTPN!$C$12),"",PedBerTPN!$C$12)</f>
        <v>0</v>
      </c>
      <c r="C1977" s="153">
        <v>0</v>
      </c>
      <c r="D1977" s="151" t="str">
        <f t="shared" si="30"/>
        <v>_Ped_TPN_CaGlucVol##0</v>
      </c>
    </row>
    <row r="1978" spans="1:4" x14ac:dyDescent="0.2">
      <c r="A1978" s="151" t="s">
        <v>4740</v>
      </c>
      <c r="B1978">
        <f>IF(ISBLANK(PedBerTPN!$B$4),"",PedBerTPN!$B$4)</f>
        <v>0</v>
      </c>
      <c r="C1978" s="7">
        <v>0</v>
      </c>
      <c r="D1978" s="151" t="str">
        <f t="shared" si="30"/>
        <v>_Ped_TPN_DagKeuze##0</v>
      </c>
    </row>
    <row r="1979" spans="1:4" x14ac:dyDescent="0.2">
      <c r="A1979" s="151" t="s">
        <v>2718</v>
      </c>
      <c r="B1979" t="b">
        <f>IF(ISBLANK(PedBerTPN!$B$10),"",PedBerTPN!$B$10)</f>
        <v>0</v>
      </c>
      <c r="C1979" t="b">
        <v>0</v>
      </c>
      <c r="D1979" s="151" t="str">
        <f t="shared" si="30"/>
        <v>_Ped_TPN_KCl1##ONWAAR</v>
      </c>
    </row>
    <row r="1980" spans="1:4" x14ac:dyDescent="0.2">
      <c r="A1980" s="151" t="s">
        <v>2719</v>
      </c>
      <c r="B1980" t="b">
        <f>IF(ISBLANK(PedBerTPN!$B$24),"",PedBerTPN!$B$24)</f>
        <v>0</v>
      </c>
      <c r="C1980" t="b">
        <v>0</v>
      </c>
      <c r="D1980" s="151" t="str">
        <f t="shared" si="30"/>
        <v>_Ped_TPN_KCl2##ONWAAR</v>
      </c>
    </row>
    <row r="1981" spans="1:4" x14ac:dyDescent="0.2">
      <c r="A1981" s="151" t="s">
        <v>2720</v>
      </c>
      <c r="B1981">
        <f>IF(ISBLANK(PedBerTPN!$C$10),"",PedBerTPN!$C$10)</f>
        <v>0</v>
      </c>
      <c r="C1981" s="153">
        <v>0</v>
      </c>
      <c r="D1981" s="151" t="str">
        <f t="shared" si="30"/>
        <v>_Ped_TPN_KClVol1##0</v>
      </c>
    </row>
    <row r="1982" spans="1:4" x14ac:dyDescent="0.2">
      <c r="A1982" s="151" t="s">
        <v>2721</v>
      </c>
      <c r="B1982">
        <f>IF(ISBLANK(PedBerTPN!$C$24),"",PedBerTPN!$C$24)</f>
        <v>0</v>
      </c>
      <c r="C1982" s="153">
        <v>0</v>
      </c>
      <c r="D1982" s="151" t="str">
        <f t="shared" si="30"/>
        <v>_Ped_TPN_KClVol2##0</v>
      </c>
    </row>
    <row r="1983" spans="1:4" x14ac:dyDescent="0.2">
      <c r="A1983" s="151" t="s">
        <v>2722</v>
      </c>
      <c r="B1983">
        <f>IF(ISBLANK(PedBerTPN!$B$5),"",PedBerTPN!$B$5)</f>
        <v>1</v>
      </c>
      <c r="C1983">
        <v>1</v>
      </c>
      <c r="D1983" s="151" t="str">
        <f t="shared" si="30"/>
        <v>_Ped_TPN_Keuze##1</v>
      </c>
    </row>
    <row r="1984" spans="1:4" x14ac:dyDescent="0.2">
      <c r="A1984" s="151" t="s">
        <v>2723</v>
      </c>
      <c r="B1984" t="b">
        <f>IF(ISBLANK(PedBerTPN!$B$15),"",PedBerTPN!$B$15)</f>
        <v>0</v>
      </c>
      <c r="C1984" t="b">
        <v>0</v>
      </c>
      <c r="D1984" s="151" t="str">
        <f t="shared" si="30"/>
        <v>_Ped_TPN_KNaFosf##ONWAAR</v>
      </c>
    </row>
    <row r="1985" spans="1:4" x14ac:dyDescent="0.2">
      <c r="A1985" s="151" t="s">
        <v>2724</v>
      </c>
      <c r="B1985">
        <f>IF(ISBLANK(PedBerTPN!$C$15),"",PedBerTPN!$C$15)</f>
        <v>0</v>
      </c>
      <c r="C1985" s="153">
        <v>0</v>
      </c>
      <c r="D1985" s="151" t="str">
        <f t="shared" si="30"/>
        <v>_Ped_TPN_KNaFosfVol##0</v>
      </c>
    </row>
    <row r="1986" spans="1:4" s="151" customFormat="1" x14ac:dyDescent="0.2">
      <c r="A1986" s="151" t="s">
        <v>7639</v>
      </c>
      <c r="B1986" s="151">
        <f>IF(ISBLANK(PedBerTPN!$B$17),"",PedBerTPN!$B$17)</f>
        <v>1</v>
      </c>
      <c r="C1986" s="151">
        <v>1</v>
      </c>
      <c r="D1986" s="151" t="str">
        <f t="shared" si="30"/>
        <v>_Ped_TPN_LipidKeuze##1</v>
      </c>
    </row>
    <row r="1987" spans="1:4" x14ac:dyDescent="0.2">
      <c r="A1987" s="151" t="s">
        <v>2725</v>
      </c>
      <c r="B1987">
        <f>IF(ISBLANK(PedBerTPN!$C$16),"",PedBerTPN!$C$16)</f>
        <v>0</v>
      </c>
      <c r="C1987" s="153">
        <v>0</v>
      </c>
      <c r="D1987" s="151" t="str">
        <f t="shared" ref="D1987:D2005" si="31">A1987&amp;"##"&amp;B1987</f>
        <v>_Ped_TPN_LipidStand##0</v>
      </c>
    </row>
    <row r="1988" spans="1:4" x14ac:dyDescent="0.2">
      <c r="A1988" s="151" t="s">
        <v>2726</v>
      </c>
      <c r="B1988" t="b">
        <f>IF(ISBLANK(PedBerTPN!$B$13),"",PedBerTPN!$B$13)</f>
        <v>0</v>
      </c>
      <c r="C1988" t="b">
        <v>0</v>
      </c>
      <c r="D1988" s="151" t="str">
        <f t="shared" si="31"/>
        <v>_Ped_TPN_MgCl##ONWAAR</v>
      </c>
    </row>
    <row r="1989" spans="1:4" x14ac:dyDescent="0.2">
      <c r="A1989" s="151" t="s">
        <v>2727</v>
      </c>
      <c r="B1989">
        <f>IF(ISBLANK(PedBerTPN!$C$13),"",PedBerTPN!$C$13)</f>
        <v>0</v>
      </c>
      <c r="C1989" s="153">
        <v>0</v>
      </c>
      <c r="D1989" s="151" t="str">
        <f t="shared" si="31"/>
        <v>_Ped_TPN_MgClVol##0</v>
      </c>
    </row>
    <row r="1990" spans="1:4" x14ac:dyDescent="0.2">
      <c r="A1990" s="151" t="s">
        <v>2728</v>
      </c>
      <c r="B1990" t="b">
        <f>IF(ISBLANK(PedBerTPN!$B$9),"",PedBerTPN!$B$9)</f>
        <v>0</v>
      </c>
      <c r="C1990" t="b">
        <v>0</v>
      </c>
      <c r="D1990" s="151" t="str">
        <f t="shared" si="31"/>
        <v>_Ped_TPN_NaCl1##ONWAAR</v>
      </c>
    </row>
    <row r="1991" spans="1:4" x14ac:dyDescent="0.2">
      <c r="A1991" s="151" t="s">
        <v>2729</v>
      </c>
      <c r="B1991" t="b">
        <f>IF(ISBLANK(PedBerTPN!$B$23),"",PedBerTPN!$B$23)</f>
        <v>0</v>
      </c>
      <c r="C1991" t="b">
        <v>0</v>
      </c>
      <c r="D1991" s="151" t="str">
        <f t="shared" si="31"/>
        <v>_Ped_TPN_NaCl2##ONWAAR</v>
      </c>
    </row>
    <row r="1992" spans="1:4" x14ac:dyDescent="0.2">
      <c r="A1992" s="151" t="s">
        <v>2730</v>
      </c>
      <c r="B1992">
        <f>IF(ISBLANK(PedBerTPN!$C$9),"",PedBerTPN!$C$9)</f>
        <v>0</v>
      </c>
      <c r="C1992" s="153">
        <v>0</v>
      </c>
      <c r="D1992" s="151" t="str">
        <f t="shared" si="31"/>
        <v>_Ped_TPN_NaClVol1##0</v>
      </c>
    </row>
    <row r="1993" spans="1:4" x14ac:dyDescent="0.2">
      <c r="A1993" s="151" t="s">
        <v>2731</v>
      </c>
      <c r="B1993">
        <f>IF(ISBLANK(PedBerTPN!$C$23),"",PedBerTPN!$C$23)</f>
        <v>0</v>
      </c>
      <c r="C1993" s="153">
        <v>0</v>
      </c>
      <c r="D1993" s="151" t="str">
        <f t="shared" si="31"/>
        <v>_Ped_TPN_NaClVol2##0</v>
      </c>
    </row>
    <row r="1994" spans="1:4" x14ac:dyDescent="0.2">
      <c r="A1994" s="151" t="s">
        <v>2732</v>
      </c>
      <c r="B1994">
        <f>IF(ISBLANK(PedBerTPN!$B$28),"",PedBerTPN!$B$28)</f>
        <v>0</v>
      </c>
      <c r="C1994" s="153">
        <v>0</v>
      </c>
      <c r="D1994" s="151" t="str">
        <f t="shared" si="31"/>
        <v>_Ped_TPN_Opm##0</v>
      </c>
    </row>
    <row r="1995" spans="1:4" x14ac:dyDescent="0.2">
      <c r="A1995" s="151" t="s">
        <v>2733</v>
      </c>
      <c r="B1995">
        <f>IF(ISBLANK(PedBerTPN!$C$6),"",PedBerTPN!$C$6)</f>
        <v>0</v>
      </c>
      <c r="C1995" s="153">
        <v>0</v>
      </c>
      <c r="D1995" s="151" t="str">
        <f t="shared" si="31"/>
        <v>_Ped_TPN_PediTrace##0</v>
      </c>
    </row>
    <row r="1996" spans="1:4" x14ac:dyDescent="0.2">
      <c r="A1996" s="151" t="s">
        <v>2734</v>
      </c>
      <c r="B1996">
        <f>IF(ISBLANK(PedBerTPN!$B$20),"",PedBerTPN!$B$20)</f>
        <v>0</v>
      </c>
      <c r="C1996" s="153">
        <v>0</v>
      </c>
      <c r="D1996" s="151" t="str">
        <f t="shared" si="31"/>
        <v>_Ped_TPN_SMOF##0</v>
      </c>
    </row>
    <row r="1997" spans="1:4" x14ac:dyDescent="0.2">
      <c r="A1997" s="151" t="s">
        <v>2735</v>
      </c>
      <c r="B1997" t="b">
        <f>IF(ISBLANK(PedBerTPN!$B$19),"",PedBerTPN!$B$19)</f>
        <v>0</v>
      </c>
      <c r="C1997" t="b">
        <v>0</v>
      </c>
      <c r="D1997" s="151" t="str">
        <f t="shared" si="31"/>
        <v>_Ped_TPN_Soluvit##ONWAAR</v>
      </c>
    </row>
    <row r="1998" spans="1:4" x14ac:dyDescent="0.2">
      <c r="A1998" s="151" t="s">
        <v>2736</v>
      </c>
      <c r="B1998">
        <f>IF(ISBLANK(PedBerTPN!$C$19),"",PedBerTPN!$C$19)</f>
        <v>1</v>
      </c>
      <c r="C1998">
        <v>1</v>
      </c>
      <c r="D1998" s="151" t="str">
        <f t="shared" si="31"/>
        <v>_Ped_TPN_SoluvitVol##1</v>
      </c>
    </row>
    <row r="1999" spans="1:4" x14ac:dyDescent="0.2">
      <c r="A1999" s="151" t="s">
        <v>2737</v>
      </c>
      <c r="B1999">
        <f>IF(ISBLANK(PedBerTPN!$B$8),"",PedBerTPN!$B$8)</f>
        <v>1</v>
      </c>
      <c r="C1999">
        <v>1</v>
      </c>
      <c r="D1999" s="151" t="str">
        <f t="shared" si="31"/>
        <v>_Ped_TPN_SST1Keuze##1</v>
      </c>
    </row>
    <row r="2000" spans="1:4" x14ac:dyDescent="0.2">
      <c r="A2000" s="151" t="s">
        <v>2738</v>
      </c>
      <c r="B2000">
        <f>IF(ISBLANK(PedBerTPN!$C$3),"",PedBerTPN!$C$3)</f>
        <v>0</v>
      </c>
      <c r="C2000" s="153">
        <v>0</v>
      </c>
      <c r="D2000" s="151" t="str">
        <f t="shared" si="31"/>
        <v>_Ped_TPN_SST1Stand##0</v>
      </c>
    </row>
    <row r="2001" spans="1:4" x14ac:dyDescent="0.2">
      <c r="A2001" s="151" t="s">
        <v>2739</v>
      </c>
      <c r="B2001">
        <f>IF(ISBLANK(PedBerTPN!$B$22),"",PedBerTPN!$B$22)</f>
        <v>1</v>
      </c>
      <c r="C2001">
        <v>1</v>
      </c>
      <c r="D2001" s="151" t="str">
        <f t="shared" si="31"/>
        <v>_Ped_TPN_SST2Keuze##1</v>
      </c>
    </row>
    <row r="2002" spans="1:4" x14ac:dyDescent="0.2">
      <c r="A2002" s="151" t="s">
        <v>2740</v>
      </c>
      <c r="B2002">
        <f>IF(ISBLANK(PedBerTPN!$C$21),"",PedBerTPN!$C$21)</f>
        <v>0</v>
      </c>
      <c r="C2002" s="153">
        <v>0</v>
      </c>
      <c r="D2002" s="151" t="str">
        <f t="shared" si="31"/>
        <v>_Ped_TPN_SST2Stand##0</v>
      </c>
    </row>
    <row r="2003" spans="1:4" x14ac:dyDescent="0.2">
      <c r="A2003" s="151" t="s">
        <v>2741</v>
      </c>
      <c r="B2003" t="b">
        <f>IF(ISBLANK(PedBerTPN!$B$18),"",PedBerTPN!$B$18)</f>
        <v>0</v>
      </c>
      <c r="C2003" t="b">
        <v>0</v>
      </c>
      <c r="D2003" s="151" t="str">
        <f t="shared" si="31"/>
        <v>_Ped_TPN_VitIntra##ONWAAR</v>
      </c>
    </row>
    <row r="2004" spans="1:4" x14ac:dyDescent="0.2">
      <c r="A2004" s="151" t="s">
        <v>2742</v>
      </c>
      <c r="B2004">
        <f>IF(ISBLANK(PedBerTPN!$C$18),"",PedBerTPN!$C$18)</f>
        <v>1</v>
      </c>
      <c r="C2004">
        <v>1</v>
      </c>
      <c r="D2004" s="151" t="str">
        <f t="shared" si="31"/>
        <v>_Ped_TPN_VitIntraVol##1</v>
      </c>
    </row>
    <row r="2005" spans="1:4" x14ac:dyDescent="0.2">
      <c r="A2005" s="151" t="s">
        <v>2743</v>
      </c>
      <c r="B2005">
        <f>IF(ISBLANK(PedBerTPN!$C$5),"",PedBerTPN!$C$5)</f>
        <v>0</v>
      </c>
      <c r="C2005" s="153">
        <v>0</v>
      </c>
      <c r="D2005" s="151" t="str">
        <f t="shared" si="31"/>
        <v>_Ped_TPN_Vol##0</v>
      </c>
    </row>
    <row r="2006" spans="1:4" x14ac:dyDescent="0.2">
      <c r="A2006" s="151"/>
    </row>
    <row r="2007" spans="1:4" x14ac:dyDescent="0.2">
      <c r="A2007" s="151"/>
    </row>
    <row r="2008" spans="1:4" x14ac:dyDescent="0.2">
      <c r="A2008" s="151"/>
    </row>
    <row r="2009" spans="1:4" x14ac:dyDescent="0.2">
      <c r="A200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2" sqref="B2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292</v>
      </c>
      <c r="B1" s="44"/>
    </row>
    <row r="2" spans="1:7" x14ac:dyDescent="0.2">
      <c r="A2" s="152" t="s">
        <v>385</v>
      </c>
    </row>
    <row r="3" spans="1:7" s="151" customFormat="1" x14ac:dyDescent="0.2">
      <c r="A3" t="s">
        <v>157</v>
      </c>
      <c r="B3"/>
    </row>
    <row r="4" spans="1:7" s="151" customFormat="1" x14ac:dyDescent="0.2">
      <c r="A4" t="s">
        <v>158</v>
      </c>
      <c r="B4"/>
    </row>
    <row r="5" spans="1:7" x14ac:dyDescent="0.2">
      <c r="A5" s="152" t="s">
        <v>2808</v>
      </c>
      <c r="B5" s="11">
        <v>1462</v>
      </c>
      <c r="C5" s="2"/>
      <c r="D5" s="2"/>
      <c r="E5" s="2"/>
      <c r="G5" s="2"/>
    </row>
    <row r="6" spans="1:7" x14ac:dyDescent="0.2">
      <c r="A6" t="s">
        <v>207</v>
      </c>
      <c r="B6" s="38">
        <v>0</v>
      </c>
      <c r="C6" s="2"/>
      <c r="D6" s="2"/>
      <c r="E6" s="2"/>
      <c r="G6" s="2"/>
    </row>
    <row r="7" spans="1:7" x14ac:dyDescent="0.2">
      <c r="A7" t="s">
        <v>95</v>
      </c>
      <c r="B7">
        <v>0</v>
      </c>
    </row>
    <row r="8" spans="1:7" s="151" customFormat="1" x14ac:dyDescent="0.2">
      <c r="A8" s="151" t="s">
        <v>5159</v>
      </c>
    </row>
    <row r="9" spans="1:7" x14ac:dyDescent="0.2">
      <c r="A9" s="152" t="s">
        <v>2807</v>
      </c>
      <c r="B9">
        <v>0</v>
      </c>
    </row>
    <row r="10" spans="1:7" x14ac:dyDescent="0.2">
      <c r="A10" s="152" t="s">
        <v>2806</v>
      </c>
      <c r="B10" s="43">
        <v>1462</v>
      </c>
      <c r="E10" s="43"/>
    </row>
    <row r="11" spans="1:7" s="151" customFormat="1" x14ac:dyDescent="0.2">
      <c r="A11" s="152" t="s">
        <v>4087</v>
      </c>
      <c r="B11" s="7">
        <v>0</v>
      </c>
      <c r="E11" s="43"/>
    </row>
    <row r="12" spans="1:7" s="151" customFormat="1" x14ac:dyDescent="0.2">
      <c r="A12" s="152" t="s">
        <v>4088</v>
      </c>
      <c r="B12" s="7">
        <v>0</v>
      </c>
      <c r="E12" s="43"/>
    </row>
    <row r="13" spans="1:7" s="151" customFormat="1" x14ac:dyDescent="0.2">
      <c r="A13" s="152" t="s">
        <v>43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156</v>
      </c>
      <c r="B15" s="11">
        <f ca="1" xml:space="preserve"> TODAY()</f>
        <v>43420</v>
      </c>
    </row>
    <row r="16" spans="1:7" x14ac:dyDescent="0.2">
      <c r="A16" t="s">
        <v>341</v>
      </c>
      <c r="B16" s="43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4497</v>
      </c>
      <c r="B18" s="43" t="str">
        <f ca="1">DateToString(Var_AfspraakDatum)</f>
        <v>16-nov-2018</v>
      </c>
      <c r="E18" s="53"/>
    </row>
    <row r="19" spans="1:5" s="151" customFormat="1" x14ac:dyDescent="0.2">
      <c r="A19" s="152" t="s">
        <v>3299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2808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3300</v>
      </c>
      <c r="B21" s="7" t="str">
        <f>IF(__0_PatNum&gt;0,__0_PatNum,"")</f>
        <v/>
      </c>
      <c r="E21" s="559"/>
    </row>
    <row r="22" spans="1:5" x14ac:dyDescent="0.2">
      <c r="A22" s="152" t="s">
        <v>3295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3296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2805</v>
      </c>
      <c r="B24" s="151" t="str">
        <f ca="1">IF(Var_AfspraakDatum-__4_GebDatum&lt;=28,B23,B22)</f>
        <v/>
      </c>
    </row>
    <row r="25" spans="1:5" x14ac:dyDescent="0.2">
      <c r="A25" s="152" t="s">
        <v>3294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3297</v>
      </c>
      <c r="B26" t="str">
        <f ca="1">IF(AND(__4_GebDatum&gt;0,_Pat_OpnDatum&gt;0),"(dag "&amp;ROUND(Var_AfspraakDatum-_Pat_OpnDatum+1,0)&amp;")", "")</f>
        <v>(dag 41959)</v>
      </c>
    </row>
    <row r="27" spans="1:5" x14ac:dyDescent="0.2">
      <c r="A27" s="152" t="s">
        <v>207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3298</v>
      </c>
      <c r="B28" t="str">
        <f>IF(_Pat_Lengte&gt;0,"Lengte: "&amp;_Pat_Lengte&amp;" cm","Lengte:")</f>
        <v>Lengte:</v>
      </c>
    </row>
    <row r="29" spans="1:5" x14ac:dyDescent="0.2">
      <c r="A29" s="152" t="s">
        <v>43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385</v>
      </c>
      <c r="B30" t="str">
        <f>IF(OR(__1_Bed=0,__1_Bed=""),"","Bed: "&amp;__1_Bed)</f>
        <v/>
      </c>
    </row>
    <row r="31" spans="1:5" x14ac:dyDescent="0.2">
      <c r="A31" s="152" t="s">
        <v>2807</v>
      </c>
      <c r="B31" t="str">
        <f>IF(_Pat_GebGew=0,"",_Pat_GebGew&amp;" gram")</f>
        <v/>
      </c>
    </row>
    <row r="32" spans="1:5" x14ac:dyDescent="0.2">
      <c r="A32" s="152" t="s">
        <v>4499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5159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7247</v>
      </c>
      <c r="B35" t="s">
        <v>7251</v>
      </c>
    </row>
    <row r="36" spans="1:2" x14ac:dyDescent="0.2">
      <c r="A36" s="152" t="s">
        <v>7248</v>
      </c>
      <c r="B36" t="s">
        <v>7252</v>
      </c>
    </row>
    <row r="37" spans="1:2" x14ac:dyDescent="0.2">
      <c r="A37" s="152" t="s">
        <v>7249</v>
      </c>
      <c r="B37" t="s">
        <v>7253</v>
      </c>
    </row>
    <row r="38" spans="1:2" x14ac:dyDescent="0.2">
      <c r="A38" s="152" t="s">
        <v>7250</v>
      </c>
      <c r="B38" s="43" t="s">
        <v>7254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20"/>
      <c r="C1" s="820"/>
      <c r="D1" s="820"/>
      <c r="E1" s="820"/>
      <c r="F1" s="820"/>
      <c r="G1" s="820"/>
      <c r="H1" s="820"/>
      <c r="I1" s="820"/>
      <c r="J1" s="820"/>
      <c r="K1" s="820"/>
      <c r="L1" s="820"/>
      <c r="M1" s="820"/>
      <c r="N1" s="820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229</v>
      </c>
      <c r="D2" s="568"/>
      <c r="E2" s="569" t="str">
        <f ca="1">Txt_Pat_AfspraakDat</f>
        <v>16-nov-2018</v>
      </c>
      <c r="F2" s="570"/>
      <c r="G2" s="571"/>
      <c r="H2" s="569" t="s">
        <v>3460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3461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 t="str">
        <f>"Versie: " &amp; FormatDateTimeSeconds(Var_Glob_Versie)</f>
        <v xml:space="preserve">Versie: </v>
      </c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3457</v>
      </c>
      <c r="D4" s="697"/>
      <c r="E4" s="575" t="str">
        <f>Txt_Pat_PatNo</f>
        <v/>
      </c>
      <c r="F4" s="576"/>
      <c r="G4" s="571"/>
      <c r="H4" s="569" t="s">
        <v>208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3291</v>
      </c>
      <c r="C7" s="610"/>
      <c r="D7" s="610"/>
      <c r="E7" s="611" t="s">
        <v>254</v>
      </c>
      <c r="F7" s="610" t="s">
        <v>153</v>
      </c>
      <c r="G7" s="612" t="s">
        <v>235</v>
      </c>
      <c r="H7" s="612" t="s">
        <v>110</v>
      </c>
      <c r="I7" s="612" t="s">
        <v>42</v>
      </c>
      <c r="J7" s="612" t="s">
        <v>255</v>
      </c>
      <c r="K7" s="612" t="s">
        <v>3285</v>
      </c>
      <c r="L7" s="612" t="s">
        <v>85</v>
      </c>
      <c r="M7" s="612" t="s">
        <v>251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181</v>
      </c>
      <c r="E31" s="597"/>
      <c r="F31" s="821">
        <f>PedBerMedIV!C29</f>
        <v>0</v>
      </c>
      <c r="G31" s="821"/>
      <c r="H31" s="821"/>
      <c r="I31" s="821"/>
      <c r="J31" s="821"/>
      <c r="K31" s="821"/>
      <c r="L31" s="821"/>
      <c r="M31" s="821"/>
      <c r="N31" s="821"/>
      <c r="O31" s="821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21"/>
      <c r="G32" s="821"/>
      <c r="H32" s="821"/>
      <c r="I32" s="821"/>
      <c r="J32" s="821"/>
      <c r="K32" s="821"/>
      <c r="L32" s="821"/>
      <c r="M32" s="821"/>
      <c r="N32" s="821"/>
      <c r="O32" s="821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21"/>
      <c r="G33" s="821"/>
      <c r="H33" s="821"/>
      <c r="I33" s="821"/>
      <c r="J33" s="821"/>
      <c r="K33" s="821"/>
      <c r="L33" s="821"/>
      <c r="M33" s="821"/>
      <c r="N33" s="821"/>
      <c r="O33" s="821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4760</v>
      </c>
      <c r="F35" s="631" t="s">
        <v>85</v>
      </c>
      <c r="G35" s="631"/>
      <c r="H35" s="631" t="s">
        <v>418</v>
      </c>
      <c r="I35" s="631"/>
      <c r="J35" s="631" t="s">
        <v>4760</v>
      </c>
      <c r="K35" s="631" t="s">
        <v>85</v>
      </c>
      <c r="L35" s="631"/>
      <c r="M35" s="631" t="s">
        <v>418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259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175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260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140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261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144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806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145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141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807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143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808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142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4067</v>
      </c>
      <c r="H1" s="152" t="s">
        <v>4068</v>
      </c>
      <c r="V1" s="152" t="s">
        <v>4070</v>
      </c>
      <c r="AD1" s="152" t="s">
        <v>4069</v>
      </c>
    </row>
    <row r="2" spans="1:40" s="369" customFormat="1" x14ac:dyDescent="0.2">
      <c r="A2" s="195" t="s">
        <v>4081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368</v>
      </c>
      <c r="B3" s="9" t="s">
        <v>364</v>
      </c>
      <c r="C3" s="9" t="s">
        <v>180</v>
      </c>
      <c r="D3" s="9" t="s">
        <v>153</v>
      </c>
      <c r="E3" s="51" t="s">
        <v>3286</v>
      </c>
      <c r="F3" s="51" t="s">
        <v>4066</v>
      </c>
      <c r="G3" s="51" t="s">
        <v>42</v>
      </c>
      <c r="H3" s="51" t="s">
        <v>4064</v>
      </c>
      <c r="I3" s="51" t="s">
        <v>4065</v>
      </c>
      <c r="J3" s="51" t="s">
        <v>860</v>
      </c>
      <c r="K3" s="286" t="s">
        <v>3287</v>
      </c>
      <c r="M3" s="51" t="s">
        <v>365</v>
      </c>
      <c r="N3" s="51" t="s">
        <v>366</v>
      </c>
      <c r="O3" s="51" t="s">
        <v>367</v>
      </c>
      <c r="P3" s="51" t="s">
        <v>210</v>
      </c>
      <c r="Q3" s="9" t="s">
        <v>170</v>
      </c>
      <c r="R3" s="51" t="s">
        <v>449</v>
      </c>
      <c r="S3" s="9" t="s">
        <v>171</v>
      </c>
      <c r="T3" s="9" t="s">
        <v>303</v>
      </c>
      <c r="U3" s="9" t="s">
        <v>165</v>
      </c>
      <c r="V3" s="51" t="s">
        <v>3477</v>
      </c>
      <c r="W3" s="51" t="s">
        <v>3476</v>
      </c>
      <c r="X3" s="51" t="s">
        <v>3478</v>
      </c>
      <c r="Y3" s="51" t="s">
        <v>3479</v>
      </c>
      <c r="Z3" s="51" t="s">
        <v>4245</v>
      </c>
      <c r="AA3" s="51" t="s">
        <v>4858</v>
      </c>
      <c r="AB3" s="51" t="s">
        <v>4856</v>
      </c>
      <c r="AC3" s="51" t="s">
        <v>4855</v>
      </c>
      <c r="AD3" s="51" t="s">
        <v>3284</v>
      </c>
      <c r="AE3" s="51" t="s">
        <v>3283</v>
      </c>
      <c r="AF3" s="9" t="s">
        <v>254</v>
      </c>
      <c r="AG3" s="9" t="s">
        <v>153</v>
      </c>
      <c r="AH3" s="9" t="s">
        <v>235</v>
      </c>
      <c r="AI3" s="9" t="s">
        <v>110</v>
      </c>
      <c r="AJ3" s="9" t="s">
        <v>42</v>
      </c>
      <c r="AK3" s="9" t="s">
        <v>255</v>
      </c>
      <c r="AL3" s="9" t="s">
        <v>3285</v>
      </c>
      <c r="AM3" s="9" t="s">
        <v>235</v>
      </c>
      <c r="AN3" s="51" t="s">
        <v>418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259</v>
      </c>
      <c r="O26" s="152" t="s">
        <v>140</v>
      </c>
      <c r="Q26" s="152" t="s">
        <v>260</v>
      </c>
      <c r="R26" s="152" t="s">
        <v>806</v>
      </c>
      <c r="S26" s="152" t="s">
        <v>261</v>
      </c>
      <c r="T26" s="152" t="s">
        <v>144</v>
      </c>
      <c r="U26" s="152" t="s">
        <v>145</v>
      </c>
      <c r="V26"/>
      <c r="W26"/>
      <c r="X26"/>
      <c r="Y26"/>
      <c r="Z26"/>
    </row>
    <row r="27" spans="1:40" x14ac:dyDescent="0.2">
      <c r="A27" s="152" t="s">
        <v>163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344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3" customWidth="1"/>
    <col min="2" max="2" width="33.140625" style="723" customWidth="1"/>
    <col min="3" max="3" width="12" style="723" customWidth="1"/>
    <col min="4" max="4" width="17.5703125" style="723" customWidth="1"/>
    <col min="5" max="18" width="7.140625" style="723" customWidth="1"/>
    <col min="19" max="19" width="16.28515625" style="723" customWidth="1"/>
    <col min="20" max="20" width="26.5703125" style="723" customWidth="1"/>
    <col min="21" max="21" width="12.28515625" style="723" customWidth="1"/>
    <col min="22" max="22" width="8.7109375" style="723" customWidth="1"/>
    <col min="23" max="23" width="9.5703125" style="723" customWidth="1"/>
    <col min="24" max="24" width="15.85546875" style="723" customWidth="1"/>
    <col min="25" max="16384" width="9.140625" style="723"/>
  </cols>
  <sheetData>
    <row r="1" spans="1:26" x14ac:dyDescent="0.2">
      <c r="A1" s="727"/>
      <c r="B1" s="728"/>
      <c r="C1" s="728"/>
      <c r="D1" s="728"/>
      <c r="E1" s="728" t="s">
        <v>4079</v>
      </c>
      <c r="F1" s="728"/>
      <c r="G1" s="728"/>
      <c r="H1" s="728"/>
      <c r="I1" s="728"/>
      <c r="J1" s="728"/>
      <c r="K1" s="728"/>
      <c r="L1" s="728"/>
      <c r="M1" s="728" t="s">
        <v>4080</v>
      </c>
      <c r="N1" s="728"/>
      <c r="O1" s="728"/>
      <c r="P1" s="728"/>
      <c r="Q1" s="728"/>
      <c r="R1" s="728"/>
      <c r="S1" s="728"/>
      <c r="T1" s="728" t="s">
        <v>4068</v>
      </c>
      <c r="U1" s="728"/>
      <c r="V1" s="728"/>
      <c r="W1" s="728"/>
      <c r="X1" s="728"/>
    </row>
    <row r="2" spans="1:26" x14ac:dyDescent="0.2">
      <c r="A2" s="729"/>
      <c r="B2" s="730"/>
      <c r="C2" s="730"/>
      <c r="D2" s="730"/>
      <c r="E2" s="730" t="s">
        <v>353</v>
      </c>
      <c r="F2" s="730"/>
      <c r="G2" s="730" t="s">
        <v>354</v>
      </c>
      <c r="H2" s="730"/>
      <c r="I2" s="730" t="s">
        <v>6977</v>
      </c>
      <c r="J2" s="730"/>
      <c r="K2" s="730" t="s">
        <v>6978</v>
      </c>
      <c r="L2" s="730"/>
      <c r="M2" s="730"/>
      <c r="N2" s="730"/>
      <c r="O2" s="730"/>
      <c r="P2" s="730"/>
      <c r="Q2" s="730"/>
      <c r="R2" s="730"/>
      <c r="S2" s="730"/>
      <c r="T2" s="730"/>
      <c r="U2" s="730" t="s">
        <v>362</v>
      </c>
      <c r="V2" s="730"/>
      <c r="W2" s="730"/>
      <c r="X2" s="730"/>
    </row>
    <row r="3" spans="1:26" s="733" customFormat="1" ht="38.25" x14ac:dyDescent="0.2">
      <c r="A3" s="731"/>
      <c r="B3" s="732" t="s">
        <v>4082</v>
      </c>
      <c r="C3" s="732" t="s">
        <v>3285</v>
      </c>
      <c r="D3" s="732" t="s">
        <v>4084</v>
      </c>
      <c r="E3" s="732" t="s">
        <v>4083</v>
      </c>
      <c r="F3" s="732" t="s">
        <v>365</v>
      </c>
      <c r="G3" s="732" t="s">
        <v>4083</v>
      </c>
      <c r="H3" s="732" t="s">
        <v>365</v>
      </c>
      <c r="I3" s="732" t="s">
        <v>4083</v>
      </c>
      <c r="J3" s="732" t="s">
        <v>365</v>
      </c>
      <c r="K3" s="732" t="s">
        <v>4083</v>
      </c>
      <c r="L3" s="732" t="s">
        <v>365</v>
      </c>
      <c r="M3" s="732" t="s">
        <v>4076</v>
      </c>
      <c r="N3" s="732" t="s">
        <v>4077</v>
      </c>
      <c r="O3" s="732" t="s">
        <v>4078</v>
      </c>
      <c r="P3" s="732" t="s">
        <v>4857</v>
      </c>
      <c r="Q3" s="732" t="s">
        <v>4855</v>
      </c>
      <c r="R3" s="732" t="s">
        <v>4066</v>
      </c>
      <c r="S3" s="732" t="s">
        <v>4086</v>
      </c>
      <c r="T3" s="732" t="s">
        <v>355</v>
      </c>
      <c r="U3" s="732" t="s">
        <v>4083</v>
      </c>
      <c r="V3" s="732" t="s">
        <v>365</v>
      </c>
      <c r="W3" s="732" t="s">
        <v>4731</v>
      </c>
      <c r="X3" s="732" t="s">
        <v>4074</v>
      </c>
      <c r="Z3" s="733" t="s">
        <v>4704</v>
      </c>
    </row>
    <row r="4" spans="1:26" x14ac:dyDescent="0.2">
      <c r="A4" s="729">
        <v>1</v>
      </c>
      <c r="B4" s="730"/>
      <c r="C4" s="730"/>
      <c r="D4" s="730"/>
      <c r="E4" s="730"/>
      <c r="F4" s="730"/>
      <c r="G4" s="730"/>
      <c r="H4" s="730"/>
      <c r="I4" s="730"/>
      <c r="J4" s="730"/>
      <c r="K4" s="730"/>
      <c r="L4" s="730"/>
      <c r="M4" s="730"/>
      <c r="N4" s="730"/>
      <c r="O4" s="730"/>
      <c r="P4" s="730"/>
      <c r="Q4" s="730"/>
      <c r="R4" s="730">
        <v>1</v>
      </c>
      <c r="S4" s="730"/>
      <c r="T4" s="730"/>
      <c r="U4" s="730"/>
      <c r="V4" s="730"/>
      <c r="W4" s="730"/>
      <c r="X4" s="730"/>
      <c r="Z4" s="719"/>
    </row>
    <row r="5" spans="1:26" x14ac:dyDescent="0.2">
      <c r="A5" s="729">
        <f>A4+1</f>
        <v>2</v>
      </c>
      <c r="B5" s="815" t="s">
        <v>159</v>
      </c>
      <c r="C5" s="815" t="s">
        <v>118</v>
      </c>
      <c r="D5" s="815" t="s">
        <v>451</v>
      </c>
      <c r="E5" s="815">
        <v>1</v>
      </c>
      <c r="F5" s="815">
        <v>50</v>
      </c>
      <c r="G5" s="815">
        <v>2</v>
      </c>
      <c r="H5" s="815">
        <v>50</v>
      </c>
      <c r="I5" s="815">
        <v>5</v>
      </c>
      <c r="J5" s="815">
        <v>50</v>
      </c>
      <c r="K5" s="816">
        <v>5</v>
      </c>
      <c r="L5" s="816">
        <v>50</v>
      </c>
      <c r="M5" s="815">
        <v>0.05</v>
      </c>
      <c r="N5" s="815">
        <v>0.5</v>
      </c>
      <c r="O5" s="815">
        <v>1</v>
      </c>
      <c r="P5" s="815">
        <v>0</v>
      </c>
      <c r="Q5" s="815">
        <v>0.1</v>
      </c>
      <c r="R5" s="815">
        <v>0</v>
      </c>
      <c r="S5" s="815"/>
      <c r="T5" s="730" t="str">
        <f t="shared" ref="T5:T35" si="0">IF(ISBLANK(S5),CONCATENATE(M5,"-",N5," ",D5),S5)</f>
        <v>0,05-0,5 microg/kg/min</v>
      </c>
      <c r="U5" s="730">
        <f t="shared" ref="U5:U35" si="1">IF(_Pat_Gewicht&lt;6,E5,IF(_Pat_Gewicht&lt;11,G5,IF(_Pat_Gewicht&lt;40,I5,K5)))</f>
        <v>1</v>
      </c>
      <c r="V5" s="730">
        <f t="shared" ref="V5:V35" si="2">IF(_Pat_Gewicht&lt;6,F5,IF(_Pat_Gewicht&lt;11,H5,IF(_Pat_Gewicht&lt;40,J5,L5)))</f>
        <v>50</v>
      </c>
      <c r="W5" s="730" t="b">
        <f t="shared" ref="W5:W35" si="3">ContainsCaseInsensitive(D5,"kg")</f>
        <v>1</v>
      </c>
      <c r="X5" s="730">
        <f t="shared" ref="X5:X35" si="4">HLOOKUP(C5,Tbl_Glob_Conv_EenhCont,VLOOKUP(D5,Tbl_Glob_Conv_EenhCont,2,FALSE),FALSE)</f>
        <v>16.666666666666668</v>
      </c>
      <c r="Z5" s="360" t="s">
        <v>233</v>
      </c>
    </row>
    <row r="6" spans="1:26" x14ac:dyDescent="0.2">
      <c r="A6" s="729">
        <f t="shared" ref="A6:A35" si="5">A5+1</f>
        <v>3</v>
      </c>
      <c r="B6" s="815" t="s">
        <v>90</v>
      </c>
      <c r="C6" s="815" t="s">
        <v>55</v>
      </c>
      <c r="D6" s="815" t="s">
        <v>282</v>
      </c>
      <c r="E6" s="815">
        <v>0.2</v>
      </c>
      <c r="F6" s="815">
        <v>1</v>
      </c>
      <c r="G6" s="815">
        <v>0.2</v>
      </c>
      <c r="H6" s="815">
        <v>1</v>
      </c>
      <c r="I6" s="815">
        <v>0.2</v>
      </c>
      <c r="J6" s="815">
        <v>1</v>
      </c>
      <c r="K6" s="816">
        <v>0.2</v>
      </c>
      <c r="L6" s="816">
        <v>1</v>
      </c>
      <c r="M6" s="815">
        <v>1</v>
      </c>
      <c r="N6" s="815">
        <v>2</v>
      </c>
      <c r="O6" s="815">
        <v>4</v>
      </c>
      <c r="P6" s="815">
        <v>0</v>
      </c>
      <c r="Q6" s="815">
        <v>0</v>
      </c>
      <c r="R6" s="815">
        <v>1</v>
      </c>
      <c r="S6" s="815"/>
      <c r="T6" s="730" t="str">
        <f t="shared" si="0"/>
        <v>1-2 gram/kg/dag</v>
      </c>
      <c r="U6" s="730">
        <f t="shared" si="1"/>
        <v>0.2</v>
      </c>
      <c r="V6" s="730">
        <f t="shared" si="2"/>
        <v>1</v>
      </c>
      <c r="W6" s="730" t="b">
        <f t="shared" si="3"/>
        <v>1</v>
      </c>
      <c r="X6" s="730">
        <f t="shared" si="4"/>
        <v>24</v>
      </c>
      <c r="Z6" s="360" t="s">
        <v>450</v>
      </c>
    </row>
    <row r="7" spans="1:26" x14ac:dyDescent="0.2">
      <c r="A7" s="729">
        <f t="shared" si="5"/>
        <v>4</v>
      </c>
      <c r="B7" s="815" t="s">
        <v>109</v>
      </c>
      <c r="C7" s="815" t="s">
        <v>118</v>
      </c>
      <c r="D7" s="815" t="s">
        <v>321</v>
      </c>
      <c r="E7" s="815">
        <v>0.2</v>
      </c>
      <c r="F7" s="815">
        <v>50</v>
      </c>
      <c r="G7" s="815">
        <v>0</v>
      </c>
      <c r="H7" s="815">
        <v>0</v>
      </c>
      <c r="I7" s="815">
        <v>0</v>
      </c>
      <c r="J7" s="815">
        <v>0</v>
      </c>
      <c r="K7" s="815">
        <v>0</v>
      </c>
      <c r="L7" s="815">
        <v>0</v>
      </c>
      <c r="M7" s="815">
        <v>10</v>
      </c>
      <c r="N7" s="815">
        <v>50</v>
      </c>
      <c r="O7" s="815">
        <v>100</v>
      </c>
      <c r="P7" s="815">
        <v>0</v>
      </c>
      <c r="Q7" s="815">
        <v>0.02</v>
      </c>
      <c r="R7" s="815">
        <v>0</v>
      </c>
      <c r="S7" s="815"/>
      <c r="T7" s="730" t="str">
        <f t="shared" si="0"/>
        <v>10-50 nanog/kg/min</v>
      </c>
      <c r="U7" s="730">
        <f t="shared" si="1"/>
        <v>0.2</v>
      </c>
      <c r="V7" s="730">
        <f t="shared" si="2"/>
        <v>50</v>
      </c>
      <c r="W7" s="730" t="b">
        <f t="shared" si="3"/>
        <v>1</v>
      </c>
      <c r="X7" s="730">
        <f t="shared" si="4"/>
        <v>16666.666666666668</v>
      </c>
      <c r="Z7" s="360" t="s">
        <v>453</v>
      </c>
    </row>
    <row r="8" spans="1:26" x14ac:dyDescent="0.2">
      <c r="A8" s="729">
        <f t="shared" si="5"/>
        <v>5</v>
      </c>
      <c r="B8" s="815" t="s">
        <v>329</v>
      </c>
      <c r="C8" s="815" t="s">
        <v>118</v>
      </c>
      <c r="D8" s="815" t="s">
        <v>451</v>
      </c>
      <c r="E8" s="815">
        <v>50</v>
      </c>
      <c r="F8" s="815">
        <v>50</v>
      </c>
      <c r="G8" s="815">
        <v>150</v>
      </c>
      <c r="H8" s="815">
        <v>50</v>
      </c>
      <c r="I8" s="815">
        <v>300</v>
      </c>
      <c r="J8" s="815">
        <v>50</v>
      </c>
      <c r="K8" s="816">
        <v>600</v>
      </c>
      <c r="L8" s="816">
        <v>50</v>
      </c>
      <c r="M8" s="815">
        <v>5</v>
      </c>
      <c r="N8" s="815">
        <v>15</v>
      </c>
      <c r="O8" s="815">
        <v>25</v>
      </c>
      <c r="P8" s="815">
        <v>0.6</v>
      </c>
      <c r="Q8" s="815">
        <v>50</v>
      </c>
      <c r="R8" s="815">
        <v>0</v>
      </c>
      <c r="S8" s="815"/>
      <c r="T8" s="730" t="str">
        <f t="shared" si="0"/>
        <v>5-15 microg/kg/min</v>
      </c>
      <c r="U8" s="730">
        <f t="shared" si="1"/>
        <v>50</v>
      </c>
      <c r="V8" s="730">
        <f t="shared" si="2"/>
        <v>50</v>
      </c>
      <c r="W8" s="730" t="b">
        <f t="shared" si="3"/>
        <v>1</v>
      </c>
      <c r="X8" s="730">
        <f t="shared" si="4"/>
        <v>16.666666666666668</v>
      </c>
    </row>
    <row r="9" spans="1:26" x14ac:dyDescent="0.2">
      <c r="A9" s="729">
        <f t="shared" si="5"/>
        <v>6</v>
      </c>
      <c r="B9" s="815" t="s">
        <v>33</v>
      </c>
      <c r="C9" s="815" t="s">
        <v>118</v>
      </c>
      <c r="D9" s="815" t="s">
        <v>583</v>
      </c>
      <c r="E9" s="815">
        <v>0.15</v>
      </c>
      <c r="F9" s="815">
        <v>50</v>
      </c>
      <c r="G9" s="815">
        <v>0.3</v>
      </c>
      <c r="H9" s="815">
        <v>50</v>
      </c>
      <c r="I9" s="815">
        <v>0.6</v>
      </c>
      <c r="J9" s="815">
        <v>50</v>
      </c>
      <c r="K9" s="816">
        <v>0.6</v>
      </c>
      <c r="L9" s="816">
        <v>50</v>
      </c>
      <c r="M9" s="815">
        <v>0.25</v>
      </c>
      <c r="N9" s="815">
        <v>2</v>
      </c>
      <c r="O9" s="815">
        <v>3</v>
      </c>
      <c r="P9" s="815">
        <v>0</v>
      </c>
      <c r="Q9" s="815">
        <v>0.15</v>
      </c>
      <c r="R9" s="815">
        <v>2</v>
      </c>
      <c r="S9" s="815"/>
      <c r="T9" s="730" t="str">
        <f t="shared" si="0"/>
        <v>0,25-2 microg/kg/uur</v>
      </c>
      <c r="U9" s="730">
        <f t="shared" si="1"/>
        <v>0.15</v>
      </c>
      <c r="V9" s="730">
        <f t="shared" si="2"/>
        <v>50</v>
      </c>
      <c r="W9" s="730" t="b">
        <f t="shared" si="3"/>
        <v>1</v>
      </c>
      <c r="X9" s="730">
        <f t="shared" si="4"/>
        <v>1000</v>
      </c>
    </row>
    <row r="10" spans="1:26" x14ac:dyDescent="0.2">
      <c r="A10" s="729">
        <f t="shared" si="5"/>
        <v>7</v>
      </c>
      <c r="B10" s="815" t="s">
        <v>253</v>
      </c>
      <c r="C10" s="815" t="s">
        <v>118</v>
      </c>
      <c r="D10" s="815" t="s">
        <v>451</v>
      </c>
      <c r="E10" s="815">
        <v>80</v>
      </c>
      <c r="F10" s="815">
        <v>50</v>
      </c>
      <c r="G10" s="815">
        <v>200</v>
      </c>
      <c r="H10" s="815">
        <v>50</v>
      </c>
      <c r="I10" s="815">
        <v>400</v>
      </c>
      <c r="J10" s="815">
        <v>50</v>
      </c>
      <c r="K10" s="816">
        <v>400</v>
      </c>
      <c r="L10" s="816">
        <v>50</v>
      </c>
      <c r="M10" s="815">
        <v>1</v>
      </c>
      <c r="N10" s="815">
        <v>20</v>
      </c>
      <c r="O10" s="815">
        <v>30</v>
      </c>
      <c r="P10" s="815">
        <v>0</v>
      </c>
      <c r="Q10" s="815">
        <v>12.5</v>
      </c>
      <c r="R10" s="815">
        <v>0</v>
      </c>
      <c r="S10" s="815"/>
      <c r="T10" s="730" t="str">
        <f t="shared" si="0"/>
        <v>1-20 microg/kg/min</v>
      </c>
      <c r="U10" s="730">
        <f t="shared" si="1"/>
        <v>80</v>
      </c>
      <c r="V10" s="730">
        <f t="shared" si="2"/>
        <v>50</v>
      </c>
      <c r="W10" s="730" t="b">
        <f t="shared" si="3"/>
        <v>1</v>
      </c>
      <c r="X10" s="730">
        <f t="shared" si="4"/>
        <v>16.666666666666668</v>
      </c>
    </row>
    <row r="11" spans="1:26" x14ac:dyDescent="0.2">
      <c r="A11" s="729">
        <f t="shared" si="5"/>
        <v>8</v>
      </c>
      <c r="B11" s="815" t="s">
        <v>228</v>
      </c>
      <c r="C11" s="815" t="s">
        <v>118</v>
      </c>
      <c r="D11" s="815" t="s">
        <v>451</v>
      </c>
      <c r="E11" s="815">
        <v>80</v>
      </c>
      <c r="F11" s="815">
        <v>50</v>
      </c>
      <c r="G11" s="815">
        <v>200</v>
      </c>
      <c r="H11" s="815">
        <v>50</v>
      </c>
      <c r="I11" s="815">
        <v>400</v>
      </c>
      <c r="J11" s="815">
        <v>50</v>
      </c>
      <c r="K11" s="816">
        <v>400</v>
      </c>
      <c r="L11" s="816">
        <v>50</v>
      </c>
      <c r="M11" s="815">
        <v>1</v>
      </c>
      <c r="N11" s="815">
        <v>20</v>
      </c>
      <c r="O11" s="815">
        <v>30</v>
      </c>
      <c r="P11" s="815">
        <v>0</v>
      </c>
      <c r="Q11" s="815">
        <v>40</v>
      </c>
      <c r="R11" s="815">
        <v>0</v>
      </c>
      <c r="S11" s="815"/>
      <c r="T11" s="730" t="str">
        <f t="shared" si="0"/>
        <v>1-20 microg/kg/min</v>
      </c>
      <c r="U11" s="730">
        <f t="shared" si="1"/>
        <v>80</v>
      </c>
      <c r="V11" s="730">
        <f t="shared" si="2"/>
        <v>50</v>
      </c>
      <c r="W11" s="730" t="b">
        <f t="shared" si="3"/>
        <v>1</v>
      </c>
      <c r="X11" s="730">
        <f t="shared" si="4"/>
        <v>16.666666666666668</v>
      </c>
    </row>
    <row r="12" spans="1:26" x14ac:dyDescent="0.2">
      <c r="A12" s="729">
        <f t="shared" si="5"/>
        <v>9</v>
      </c>
      <c r="B12" s="815" t="s">
        <v>7624</v>
      </c>
      <c r="C12" s="815" t="s">
        <v>119</v>
      </c>
      <c r="D12" s="815" t="s">
        <v>129</v>
      </c>
      <c r="E12" s="815">
        <v>0</v>
      </c>
      <c r="F12" s="815">
        <v>24</v>
      </c>
      <c r="G12" s="815">
        <v>0</v>
      </c>
      <c r="H12" s="815">
        <v>48</v>
      </c>
      <c r="I12" s="815">
        <v>0</v>
      </c>
      <c r="J12" s="815">
        <v>48</v>
      </c>
      <c r="K12" s="815">
        <v>0</v>
      </c>
      <c r="L12" s="816">
        <v>48</v>
      </c>
      <c r="M12" s="815">
        <v>1</v>
      </c>
      <c r="N12" s="815">
        <v>8</v>
      </c>
      <c r="O12" s="815">
        <v>8</v>
      </c>
      <c r="P12" s="815">
        <v>0</v>
      </c>
      <c r="Q12" s="815">
        <v>0</v>
      </c>
      <c r="R12" s="815">
        <v>2</v>
      </c>
      <c r="S12" s="815" t="s">
        <v>4248</v>
      </c>
      <c r="T12" s="730" t="str">
        <f t="shared" si="0"/>
        <v>N.B. Epiduraal, volgens voorschrift anesthesist!</v>
      </c>
      <c r="U12" s="730">
        <f t="shared" si="1"/>
        <v>0</v>
      </c>
      <c r="V12" s="730">
        <f t="shared" si="2"/>
        <v>24</v>
      </c>
      <c r="W12" s="730" t="b">
        <f t="shared" si="3"/>
        <v>0</v>
      </c>
      <c r="X12" s="730">
        <f t="shared" si="4"/>
        <v>1</v>
      </c>
    </row>
    <row r="13" spans="1:26" x14ac:dyDescent="0.2">
      <c r="A13" s="729">
        <f t="shared" si="5"/>
        <v>10</v>
      </c>
      <c r="B13" s="815" t="s">
        <v>7625</v>
      </c>
      <c r="C13" s="815" t="s">
        <v>119</v>
      </c>
      <c r="D13" s="815" t="s">
        <v>129</v>
      </c>
      <c r="E13" s="815">
        <v>0</v>
      </c>
      <c r="F13" s="815">
        <v>24</v>
      </c>
      <c r="G13" s="815">
        <v>0</v>
      </c>
      <c r="H13" s="815">
        <v>48</v>
      </c>
      <c r="I13" s="815">
        <v>0</v>
      </c>
      <c r="J13" s="815">
        <v>48</v>
      </c>
      <c r="K13" s="815">
        <v>0</v>
      </c>
      <c r="L13" s="816">
        <v>48</v>
      </c>
      <c r="M13" s="815">
        <v>1</v>
      </c>
      <c r="N13" s="815">
        <v>8</v>
      </c>
      <c r="O13" s="815">
        <v>8</v>
      </c>
      <c r="P13" s="815">
        <v>0</v>
      </c>
      <c r="Q13" s="815">
        <v>0</v>
      </c>
      <c r="R13" s="815">
        <v>2</v>
      </c>
      <c r="S13" s="815" t="s">
        <v>4248</v>
      </c>
      <c r="T13" s="730" t="str">
        <f t="shared" si="0"/>
        <v>N.B. Epiduraal, volgens voorschrift anesthesist!</v>
      </c>
      <c r="U13" s="730">
        <f t="shared" si="1"/>
        <v>0</v>
      </c>
      <c r="V13" s="730">
        <f t="shared" si="2"/>
        <v>24</v>
      </c>
      <c r="W13" s="730" t="b">
        <f t="shared" si="3"/>
        <v>0</v>
      </c>
      <c r="X13" s="730">
        <f t="shared" si="4"/>
        <v>1</v>
      </c>
    </row>
    <row r="14" spans="1:26" x14ac:dyDescent="0.2">
      <c r="A14" s="729">
        <f t="shared" si="5"/>
        <v>11</v>
      </c>
      <c r="B14" s="815" t="s">
        <v>75</v>
      </c>
      <c r="C14" s="815" t="s">
        <v>118</v>
      </c>
      <c r="D14" s="815" t="s">
        <v>321</v>
      </c>
      <c r="E14" s="815">
        <v>0.2</v>
      </c>
      <c r="F14" s="815">
        <v>50</v>
      </c>
      <c r="G14" s="815">
        <v>0.4</v>
      </c>
      <c r="H14" s="815">
        <v>50</v>
      </c>
      <c r="I14" s="815">
        <v>0.8</v>
      </c>
      <c r="J14" s="815">
        <v>50</v>
      </c>
      <c r="K14" s="816">
        <v>0.8</v>
      </c>
      <c r="L14" s="816">
        <v>50</v>
      </c>
      <c r="M14" s="815">
        <v>0.5</v>
      </c>
      <c r="N14" s="815">
        <v>50</v>
      </c>
      <c r="O14" s="815">
        <v>50</v>
      </c>
      <c r="P14" s="815">
        <v>5.0000000000000001E-3</v>
      </c>
      <c r="Q14" s="815">
        <v>0.01</v>
      </c>
      <c r="R14" s="815">
        <v>1</v>
      </c>
      <c r="S14" s="815"/>
      <c r="T14" s="730" t="str">
        <f t="shared" si="0"/>
        <v>0,5-50 nanog/kg/min</v>
      </c>
      <c r="U14" s="730">
        <f t="shared" si="1"/>
        <v>0.2</v>
      </c>
      <c r="V14" s="730">
        <f t="shared" si="2"/>
        <v>50</v>
      </c>
      <c r="W14" s="730" t="b">
        <f t="shared" si="3"/>
        <v>1</v>
      </c>
      <c r="X14" s="730">
        <f t="shared" si="4"/>
        <v>16666.666666666668</v>
      </c>
    </row>
    <row r="15" spans="1:26" x14ac:dyDescent="0.2">
      <c r="A15" s="729">
        <f t="shared" si="5"/>
        <v>12</v>
      </c>
      <c r="B15" s="815" t="s">
        <v>103</v>
      </c>
      <c r="C15" s="815" t="s">
        <v>118</v>
      </c>
      <c r="D15" s="815" t="s">
        <v>280</v>
      </c>
      <c r="E15" s="815">
        <v>100</v>
      </c>
      <c r="F15" s="815">
        <v>50</v>
      </c>
      <c r="G15" s="815">
        <v>250</v>
      </c>
      <c r="H15" s="815">
        <v>50</v>
      </c>
      <c r="I15" s="815">
        <v>250</v>
      </c>
      <c r="J15" s="815">
        <v>50</v>
      </c>
      <c r="K15" s="816">
        <v>250</v>
      </c>
      <c r="L15" s="816">
        <v>50</v>
      </c>
      <c r="M15" s="815">
        <v>0.5</v>
      </c>
      <c r="N15" s="815">
        <v>1</v>
      </c>
      <c r="O15" s="815">
        <v>2</v>
      </c>
      <c r="P15" s="815">
        <v>0</v>
      </c>
      <c r="Q15" s="815">
        <v>5</v>
      </c>
      <c r="R15" s="815">
        <v>0</v>
      </c>
      <c r="S15" s="815"/>
      <c r="T15" s="730" t="str">
        <f t="shared" si="0"/>
        <v>0,5-1 mg/kg/uur</v>
      </c>
      <c r="U15" s="730">
        <f t="shared" si="1"/>
        <v>100</v>
      </c>
      <c r="V15" s="730">
        <f t="shared" si="2"/>
        <v>50</v>
      </c>
      <c r="W15" s="730" t="b">
        <f t="shared" si="3"/>
        <v>1</v>
      </c>
      <c r="X15" s="730">
        <f t="shared" si="4"/>
        <v>1</v>
      </c>
    </row>
    <row r="16" spans="1:26" x14ac:dyDescent="0.2">
      <c r="A16" s="729">
        <f t="shared" si="5"/>
        <v>13</v>
      </c>
      <c r="B16" s="815" t="s">
        <v>356</v>
      </c>
      <c r="C16" s="815" t="s">
        <v>118</v>
      </c>
      <c r="D16" s="815" t="s">
        <v>363</v>
      </c>
      <c r="E16" s="815">
        <v>500</v>
      </c>
      <c r="F16" s="815">
        <v>50</v>
      </c>
      <c r="G16" s="815">
        <v>500</v>
      </c>
      <c r="H16" s="815">
        <v>50</v>
      </c>
      <c r="I16" s="815">
        <v>500</v>
      </c>
      <c r="J16" s="815">
        <v>50</v>
      </c>
      <c r="K16" s="816">
        <v>500</v>
      </c>
      <c r="L16" s="816">
        <v>50</v>
      </c>
      <c r="M16" s="815">
        <v>0.1</v>
      </c>
      <c r="N16" s="815">
        <v>1</v>
      </c>
      <c r="O16" s="815">
        <v>2</v>
      </c>
      <c r="P16" s="815">
        <v>0</v>
      </c>
      <c r="Q16" s="815">
        <v>10</v>
      </c>
      <c r="R16" s="815">
        <v>0</v>
      </c>
      <c r="S16" s="815"/>
      <c r="T16" s="730" t="str">
        <f t="shared" si="0"/>
        <v>0,1-1 mg/kg/min</v>
      </c>
      <c r="U16" s="730">
        <f t="shared" si="1"/>
        <v>500</v>
      </c>
      <c r="V16" s="730">
        <f t="shared" si="2"/>
        <v>50</v>
      </c>
      <c r="W16" s="730" t="b">
        <f t="shared" si="3"/>
        <v>1</v>
      </c>
      <c r="X16" s="730">
        <f t="shared" si="4"/>
        <v>1.6666666666666666E-2</v>
      </c>
    </row>
    <row r="17" spans="1:24" x14ac:dyDescent="0.2">
      <c r="A17" s="729">
        <f t="shared" si="5"/>
        <v>14</v>
      </c>
      <c r="B17" s="815" t="s">
        <v>370</v>
      </c>
      <c r="C17" s="815" t="s">
        <v>118</v>
      </c>
      <c r="D17" s="815" t="s">
        <v>583</v>
      </c>
      <c r="E17" s="815">
        <v>0.5</v>
      </c>
      <c r="F17" s="815">
        <v>50</v>
      </c>
      <c r="G17" s="815">
        <v>1</v>
      </c>
      <c r="H17" s="815">
        <v>50</v>
      </c>
      <c r="I17" s="815">
        <v>2.5</v>
      </c>
      <c r="J17" s="815">
        <v>50</v>
      </c>
      <c r="K17" s="816">
        <v>2.5</v>
      </c>
      <c r="L17" s="816">
        <v>50</v>
      </c>
      <c r="M17" s="815">
        <v>1</v>
      </c>
      <c r="N17" s="815">
        <v>5</v>
      </c>
      <c r="O17" s="815">
        <v>10</v>
      </c>
      <c r="P17" s="815">
        <v>0</v>
      </c>
      <c r="Q17" s="815">
        <v>0.05</v>
      </c>
      <c r="R17" s="815">
        <v>0</v>
      </c>
      <c r="S17" s="815"/>
      <c r="T17" s="730" t="str">
        <f t="shared" si="0"/>
        <v>1-5 microg/kg/uur</v>
      </c>
      <c r="U17" s="730">
        <f t="shared" si="1"/>
        <v>0.5</v>
      </c>
      <c r="V17" s="730">
        <f t="shared" si="2"/>
        <v>50</v>
      </c>
      <c r="W17" s="730" t="b">
        <f t="shared" si="3"/>
        <v>1</v>
      </c>
      <c r="X17" s="730">
        <f t="shared" si="4"/>
        <v>1000</v>
      </c>
    </row>
    <row r="18" spans="1:24" x14ac:dyDescent="0.2">
      <c r="A18" s="729">
        <f t="shared" si="5"/>
        <v>15</v>
      </c>
      <c r="B18" s="815" t="s">
        <v>357</v>
      </c>
      <c r="C18" s="815" t="s">
        <v>118</v>
      </c>
      <c r="D18" s="815" t="s">
        <v>451</v>
      </c>
      <c r="E18" s="815">
        <v>1.5</v>
      </c>
      <c r="F18" s="815">
        <v>50</v>
      </c>
      <c r="G18" s="815">
        <v>2.5</v>
      </c>
      <c r="H18" s="815">
        <v>50</v>
      </c>
      <c r="I18" s="815">
        <v>5</v>
      </c>
      <c r="J18" s="815">
        <v>50</v>
      </c>
      <c r="K18" s="816">
        <v>5</v>
      </c>
      <c r="L18" s="816">
        <v>50</v>
      </c>
      <c r="M18" s="815">
        <v>0.05</v>
      </c>
      <c r="N18" s="815">
        <v>5</v>
      </c>
      <c r="O18" s="815">
        <v>10</v>
      </c>
      <c r="P18" s="815">
        <v>0</v>
      </c>
      <c r="Q18" s="815">
        <v>10</v>
      </c>
      <c r="R18" s="815">
        <v>0</v>
      </c>
      <c r="S18" s="815"/>
      <c r="T18" s="730" t="str">
        <f t="shared" si="0"/>
        <v>0,05-5 microg/kg/min</v>
      </c>
      <c r="U18" s="730">
        <f t="shared" si="1"/>
        <v>1.5</v>
      </c>
      <c r="V18" s="730">
        <f t="shared" si="2"/>
        <v>50</v>
      </c>
      <c r="W18" s="730" t="b">
        <f t="shared" si="3"/>
        <v>1</v>
      </c>
      <c r="X18" s="730">
        <f t="shared" si="4"/>
        <v>16.666666666666668</v>
      </c>
    </row>
    <row r="19" spans="1:24" x14ac:dyDescent="0.2">
      <c r="A19" s="729">
        <f t="shared" si="5"/>
        <v>16</v>
      </c>
      <c r="B19" s="815" t="s">
        <v>123</v>
      </c>
      <c r="C19" s="815" t="s">
        <v>118</v>
      </c>
      <c r="D19" s="815" t="s">
        <v>281</v>
      </c>
      <c r="E19" s="815">
        <v>10</v>
      </c>
      <c r="F19" s="815">
        <v>50</v>
      </c>
      <c r="G19" s="815">
        <v>20</v>
      </c>
      <c r="H19" s="815">
        <v>50</v>
      </c>
      <c r="I19" s="815">
        <v>40</v>
      </c>
      <c r="J19" s="815">
        <v>50</v>
      </c>
      <c r="K19" s="816">
        <v>100</v>
      </c>
      <c r="L19" s="816">
        <v>50</v>
      </c>
      <c r="M19" s="815">
        <v>1</v>
      </c>
      <c r="N19" s="815">
        <v>4</v>
      </c>
      <c r="O19" s="815">
        <v>6</v>
      </c>
      <c r="P19" s="815">
        <v>0</v>
      </c>
      <c r="Q19" s="815">
        <v>10</v>
      </c>
      <c r="R19" s="815">
        <v>0</v>
      </c>
      <c r="S19" s="815"/>
      <c r="T19" s="730" t="str">
        <f t="shared" si="0"/>
        <v>1-4 mg/kg/dag</v>
      </c>
      <c r="U19" s="730">
        <f t="shared" si="1"/>
        <v>10</v>
      </c>
      <c r="V19" s="730">
        <f t="shared" si="2"/>
        <v>50</v>
      </c>
      <c r="W19" s="730" t="b">
        <f t="shared" si="3"/>
        <v>1</v>
      </c>
      <c r="X19" s="730">
        <f t="shared" si="4"/>
        <v>24</v>
      </c>
    </row>
    <row r="20" spans="1:24" x14ac:dyDescent="0.2">
      <c r="A20" s="729">
        <f t="shared" si="5"/>
        <v>17</v>
      </c>
      <c r="B20" s="815" t="s">
        <v>138</v>
      </c>
      <c r="C20" s="815" t="s">
        <v>4045</v>
      </c>
      <c r="D20" s="815" t="s">
        <v>139</v>
      </c>
      <c r="E20" s="815">
        <v>5000</v>
      </c>
      <c r="F20" s="815">
        <v>50</v>
      </c>
      <c r="G20" s="815">
        <v>10000</v>
      </c>
      <c r="H20" s="815">
        <v>50</v>
      </c>
      <c r="I20" s="815">
        <v>20000</v>
      </c>
      <c r="J20" s="815">
        <v>50</v>
      </c>
      <c r="K20" s="816">
        <v>20000</v>
      </c>
      <c r="L20" s="816">
        <v>50</v>
      </c>
      <c r="M20" s="815">
        <v>10</v>
      </c>
      <c r="N20" s="815">
        <v>20</v>
      </c>
      <c r="O20" s="815">
        <v>50</v>
      </c>
      <c r="P20" s="815">
        <v>0</v>
      </c>
      <c r="Q20" s="815">
        <v>1000</v>
      </c>
      <c r="R20" s="815">
        <v>0</v>
      </c>
      <c r="S20" s="815"/>
      <c r="T20" s="730" t="str">
        <f t="shared" si="0"/>
        <v>10-20 IE/kg/uur</v>
      </c>
      <c r="U20" s="730">
        <f t="shared" si="1"/>
        <v>5000</v>
      </c>
      <c r="V20" s="730">
        <f t="shared" si="2"/>
        <v>50</v>
      </c>
      <c r="W20" s="730" t="b">
        <f t="shared" si="3"/>
        <v>1</v>
      </c>
      <c r="X20" s="730">
        <f t="shared" si="4"/>
        <v>1</v>
      </c>
    </row>
    <row r="21" spans="1:24" x14ac:dyDescent="0.2">
      <c r="A21" s="729">
        <f t="shared" si="5"/>
        <v>18</v>
      </c>
      <c r="B21" s="815" t="s">
        <v>358</v>
      </c>
      <c r="C21" s="815" t="s">
        <v>4045</v>
      </c>
      <c r="D21" s="815" t="s">
        <v>139</v>
      </c>
      <c r="E21" s="815">
        <v>10</v>
      </c>
      <c r="F21" s="815">
        <v>50</v>
      </c>
      <c r="G21" s="815">
        <v>10</v>
      </c>
      <c r="H21" s="815">
        <v>50</v>
      </c>
      <c r="I21" s="815">
        <v>50</v>
      </c>
      <c r="J21" s="815">
        <v>50</v>
      </c>
      <c r="K21" s="816">
        <v>50</v>
      </c>
      <c r="L21" s="816">
        <v>50</v>
      </c>
      <c r="M21" s="815">
        <v>0.02</v>
      </c>
      <c r="N21" s="815">
        <v>0.125</v>
      </c>
      <c r="O21" s="815">
        <v>2</v>
      </c>
      <c r="P21" s="815">
        <v>0</v>
      </c>
      <c r="Q21" s="815">
        <v>1</v>
      </c>
      <c r="R21" s="815">
        <v>2</v>
      </c>
      <c r="S21" s="815"/>
      <c r="T21" s="730" t="str">
        <f t="shared" si="0"/>
        <v>0,02-0,125 IE/kg/uur</v>
      </c>
      <c r="U21" s="730">
        <f t="shared" si="1"/>
        <v>10</v>
      </c>
      <c r="V21" s="730">
        <f t="shared" si="2"/>
        <v>50</v>
      </c>
      <c r="W21" s="730" t="b">
        <f t="shared" si="3"/>
        <v>1</v>
      </c>
      <c r="X21" s="730">
        <f t="shared" si="4"/>
        <v>1</v>
      </c>
    </row>
    <row r="22" spans="1:24" x14ac:dyDescent="0.2">
      <c r="A22" s="729">
        <f t="shared" si="5"/>
        <v>19</v>
      </c>
      <c r="B22" s="815" t="s">
        <v>304</v>
      </c>
      <c r="C22" s="815" t="s">
        <v>118</v>
      </c>
      <c r="D22" s="815" t="s">
        <v>451</v>
      </c>
      <c r="E22" s="815">
        <v>2</v>
      </c>
      <c r="F22" s="815">
        <v>50</v>
      </c>
      <c r="G22" s="815">
        <v>2</v>
      </c>
      <c r="H22" s="815">
        <v>50</v>
      </c>
      <c r="I22" s="815">
        <v>2</v>
      </c>
      <c r="J22" s="815">
        <v>50</v>
      </c>
      <c r="K22" s="816">
        <v>2</v>
      </c>
      <c r="L22" s="816">
        <v>50</v>
      </c>
      <c r="M22" s="815">
        <v>0.01</v>
      </c>
      <c r="N22" s="815">
        <v>1.5</v>
      </c>
      <c r="O22" s="815">
        <v>3</v>
      </c>
      <c r="P22" s="815">
        <v>0</v>
      </c>
      <c r="Q22" s="815">
        <v>1</v>
      </c>
      <c r="R22" s="815">
        <v>0</v>
      </c>
      <c r="S22" s="815"/>
      <c r="T22" s="730" t="str">
        <f t="shared" si="0"/>
        <v>0,01-1,5 microg/kg/min</v>
      </c>
      <c r="U22" s="730">
        <f t="shared" si="1"/>
        <v>2</v>
      </c>
      <c r="V22" s="730">
        <f t="shared" si="2"/>
        <v>50</v>
      </c>
      <c r="W22" s="730" t="b">
        <f t="shared" si="3"/>
        <v>1</v>
      </c>
      <c r="X22" s="730">
        <f t="shared" si="4"/>
        <v>16.666666666666668</v>
      </c>
    </row>
    <row r="23" spans="1:24" x14ac:dyDescent="0.2">
      <c r="A23" s="729">
        <f t="shared" si="5"/>
        <v>20</v>
      </c>
      <c r="B23" s="815" t="s">
        <v>359</v>
      </c>
      <c r="C23" s="815" t="s">
        <v>118</v>
      </c>
      <c r="D23" s="815" t="s">
        <v>280</v>
      </c>
      <c r="E23" s="815">
        <v>250</v>
      </c>
      <c r="F23" s="815">
        <v>50</v>
      </c>
      <c r="G23" s="815">
        <v>250</v>
      </c>
      <c r="H23" s="815">
        <v>50</v>
      </c>
      <c r="I23" s="815">
        <v>250</v>
      </c>
      <c r="J23" s="815">
        <v>50</v>
      </c>
      <c r="K23" s="816">
        <v>250</v>
      </c>
      <c r="L23" s="816">
        <v>50</v>
      </c>
      <c r="M23" s="815">
        <v>0.25</v>
      </c>
      <c r="N23" s="815">
        <v>3</v>
      </c>
      <c r="O23" s="815">
        <v>4</v>
      </c>
      <c r="P23" s="815">
        <v>0</v>
      </c>
      <c r="Q23" s="815">
        <v>5</v>
      </c>
      <c r="R23" s="815">
        <v>0</v>
      </c>
      <c r="S23" s="815"/>
      <c r="T23" s="730" t="str">
        <f t="shared" si="0"/>
        <v>0,25-3 mg/kg/uur</v>
      </c>
      <c r="U23" s="730">
        <f t="shared" si="1"/>
        <v>250</v>
      </c>
      <c r="V23" s="730">
        <f t="shared" si="2"/>
        <v>50</v>
      </c>
      <c r="W23" s="730" t="b">
        <f t="shared" si="3"/>
        <v>1</v>
      </c>
      <c r="X23" s="730">
        <f t="shared" si="4"/>
        <v>1</v>
      </c>
    </row>
    <row r="24" spans="1:24" x14ac:dyDescent="0.2">
      <c r="A24" s="729">
        <f t="shared" si="5"/>
        <v>21</v>
      </c>
      <c r="B24" s="815" t="s">
        <v>360</v>
      </c>
      <c r="C24" s="815" t="s">
        <v>118</v>
      </c>
      <c r="D24" s="815" t="s">
        <v>280</v>
      </c>
      <c r="E24" s="815">
        <v>500</v>
      </c>
      <c r="F24" s="815">
        <v>50</v>
      </c>
      <c r="G24" s="815">
        <v>1000</v>
      </c>
      <c r="H24" s="815">
        <v>50</v>
      </c>
      <c r="I24" s="815">
        <v>2000</v>
      </c>
      <c r="J24" s="815">
        <v>50</v>
      </c>
      <c r="K24" s="816">
        <v>2000</v>
      </c>
      <c r="L24" s="816">
        <v>50</v>
      </c>
      <c r="M24" s="815">
        <v>3</v>
      </c>
      <c r="N24" s="815">
        <v>20</v>
      </c>
      <c r="O24" s="815">
        <v>25</v>
      </c>
      <c r="P24" s="815">
        <v>1</v>
      </c>
      <c r="Q24" s="815">
        <v>160</v>
      </c>
      <c r="R24" s="815">
        <v>0</v>
      </c>
      <c r="S24" s="815"/>
      <c r="T24" s="730" t="str">
        <f t="shared" si="0"/>
        <v>3-20 mg/kg/uur</v>
      </c>
      <c r="U24" s="730">
        <f t="shared" si="1"/>
        <v>500</v>
      </c>
      <c r="V24" s="730">
        <f t="shared" si="2"/>
        <v>50</v>
      </c>
      <c r="W24" s="730" t="b">
        <f t="shared" si="3"/>
        <v>1</v>
      </c>
      <c r="X24" s="730">
        <f t="shared" si="4"/>
        <v>1</v>
      </c>
    </row>
    <row r="25" spans="1:24" x14ac:dyDescent="0.2">
      <c r="A25" s="729">
        <f t="shared" si="5"/>
        <v>22</v>
      </c>
      <c r="B25" s="815" t="s">
        <v>275</v>
      </c>
      <c r="C25" s="815" t="s">
        <v>118</v>
      </c>
      <c r="D25" s="815" t="s">
        <v>280</v>
      </c>
      <c r="E25" s="815">
        <v>25</v>
      </c>
      <c r="F25" s="815">
        <v>50</v>
      </c>
      <c r="G25" s="815">
        <v>50</v>
      </c>
      <c r="H25" s="815">
        <v>50</v>
      </c>
      <c r="I25" s="815">
        <v>50</v>
      </c>
      <c r="J25" s="815">
        <v>50</v>
      </c>
      <c r="K25" s="816">
        <v>100</v>
      </c>
      <c r="L25" s="816">
        <v>50</v>
      </c>
      <c r="M25" s="815">
        <v>0.05</v>
      </c>
      <c r="N25" s="815">
        <v>0.5</v>
      </c>
      <c r="O25" s="815">
        <v>1</v>
      </c>
      <c r="P25" s="815">
        <v>0</v>
      </c>
      <c r="Q25" s="815">
        <v>5</v>
      </c>
      <c r="R25" s="815">
        <v>0</v>
      </c>
      <c r="S25" s="815"/>
      <c r="T25" s="730" t="str">
        <f t="shared" si="0"/>
        <v>0,05-0,5 mg/kg/uur</v>
      </c>
      <c r="U25" s="730">
        <f t="shared" si="1"/>
        <v>25</v>
      </c>
      <c r="V25" s="730">
        <f t="shared" si="2"/>
        <v>50</v>
      </c>
      <c r="W25" s="730" t="b">
        <f t="shared" si="3"/>
        <v>1</v>
      </c>
      <c r="X25" s="730">
        <f t="shared" si="4"/>
        <v>1</v>
      </c>
    </row>
    <row r="26" spans="1:24" x14ac:dyDescent="0.2">
      <c r="A26" s="729">
        <f t="shared" si="5"/>
        <v>23</v>
      </c>
      <c r="B26" s="815" t="s">
        <v>361</v>
      </c>
      <c r="C26" s="815" t="s">
        <v>118</v>
      </c>
      <c r="D26" s="815" t="s">
        <v>451</v>
      </c>
      <c r="E26" s="815">
        <v>5</v>
      </c>
      <c r="F26" s="815">
        <v>50</v>
      </c>
      <c r="G26" s="815">
        <v>10</v>
      </c>
      <c r="H26" s="815">
        <v>50</v>
      </c>
      <c r="I26" s="815">
        <v>20</v>
      </c>
      <c r="J26" s="815">
        <v>50</v>
      </c>
      <c r="K26" s="816">
        <v>20</v>
      </c>
      <c r="L26" s="816">
        <v>50</v>
      </c>
      <c r="M26" s="815">
        <v>0.15</v>
      </c>
      <c r="N26" s="815">
        <v>0.5</v>
      </c>
      <c r="O26" s="815">
        <v>0.75</v>
      </c>
      <c r="P26" s="815">
        <v>0</v>
      </c>
      <c r="Q26" s="815">
        <v>1</v>
      </c>
      <c r="R26" s="815">
        <v>0</v>
      </c>
      <c r="S26" s="815"/>
      <c r="T26" s="730" t="str">
        <f t="shared" si="0"/>
        <v>0,15-0,5 microg/kg/min</v>
      </c>
      <c r="U26" s="730">
        <f t="shared" si="1"/>
        <v>5</v>
      </c>
      <c r="V26" s="730">
        <f t="shared" si="2"/>
        <v>50</v>
      </c>
      <c r="W26" s="730" t="b">
        <f t="shared" si="3"/>
        <v>1</v>
      </c>
      <c r="X26" s="730">
        <f t="shared" si="4"/>
        <v>16.666666666666668</v>
      </c>
    </row>
    <row r="27" spans="1:24" x14ac:dyDescent="0.2">
      <c r="A27" s="729">
        <f t="shared" si="5"/>
        <v>24</v>
      </c>
      <c r="B27" s="815" t="s">
        <v>89</v>
      </c>
      <c r="C27" s="815" t="s">
        <v>118</v>
      </c>
      <c r="D27" s="815" t="s">
        <v>281</v>
      </c>
      <c r="E27" s="815">
        <v>2</v>
      </c>
      <c r="F27" s="815">
        <v>50</v>
      </c>
      <c r="G27" s="815">
        <v>5</v>
      </c>
      <c r="H27" s="815">
        <v>50</v>
      </c>
      <c r="I27" s="815">
        <v>10</v>
      </c>
      <c r="J27" s="815">
        <v>50</v>
      </c>
      <c r="K27" s="816">
        <v>50</v>
      </c>
      <c r="L27" s="816">
        <v>50</v>
      </c>
      <c r="M27" s="815">
        <v>0.1</v>
      </c>
      <c r="N27" s="815">
        <v>0.5</v>
      </c>
      <c r="O27" s="815">
        <v>1</v>
      </c>
      <c r="P27" s="815">
        <v>0</v>
      </c>
      <c r="Q27" s="815">
        <v>1</v>
      </c>
      <c r="R27" s="815">
        <v>0</v>
      </c>
      <c r="S27" s="815"/>
      <c r="T27" s="730" t="str">
        <f t="shared" si="0"/>
        <v>0,1-0,5 mg/kg/dag</v>
      </c>
      <c r="U27" s="730">
        <f t="shared" si="1"/>
        <v>2</v>
      </c>
      <c r="V27" s="730">
        <f t="shared" si="2"/>
        <v>50</v>
      </c>
      <c r="W27" s="730" t="b">
        <f t="shared" si="3"/>
        <v>1</v>
      </c>
      <c r="X27" s="730">
        <f t="shared" si="4"/>
        <v>24</v>
      </c>
    </row>
    <row r="28" spans="1:24" x14ac:dyDescent="0.2">
      <c r="A28" s="729">
        <f t="shared" si="5"/>
        <v>25</v>
      </c>
      <c r="B28" s="815" t="s">
        <v>7873</v>
      </c>
      <c r="C28" s="815" t="s">
        <v>369</v>
      </c>
      <c r="D28" s="815" t="s">
        <v>302</v>
      </c>
      <c r="E28" s="815">
        <v>25</v>
      </c>
      <c r="F28" s="815">
        <v>50</v>
      </c>
      <c r="G28" s="815">
        <v>25</v>
      </c>
      <c r="H28" s="815">
        <v>50</v>
      </c>
      <c r="I28" s="815">
        <v>25</v>
      </c>
      <c r="J28" s="815">
        <v>50</v>
      </c>
      <c r="K28" s="816">
        <v>25</v>
      </c>
      <c r="L28" s="816">
        <v>50</v>
      </c>
      <c r="M28" s="815">
        <v>2</v>
      </c>
      <c r="N28" s="815">
        <v>4</v>
      </c>
      <c r="O28" s="815">
        <v>6</v>
      </c>
      <c r="P28" s="815">
        <v>0</v>
      </c>
      <c r="Q28" s="815">
        <v>0</v>
      </c>
      <c r="R28" s="815">
        <v>1</v>
      </c>
      <c r="S28" s="815"/>
      <c r="T28" s="730" t="str">
        <f t="shared" si="0"/>
        <v>2-4 mmol/kg/dag</v>
      </c>
      <c r="U28" s="730">
        <f t="shared" si="1"/>
        <v>25</v>
      </c>
      <c r="V28" s="730">
        <f t="shared" si="2"/>
        <v>50</v>
      </c>
      <c r="W28" s="730" t="b">
        <f t="shared" si="3"/>
        <v>1</v>
      </c>
      <c r="X28" s="730">
        <f t="shared" si="4"/>
        <v>24</v>
      </c>
    </row>
    <row r="29" spans="1:24" x14ac:dyDescent="0.2">
      <c r="A29" s="729">
        <f t="shared" si="5"/>
        <v>26</v>
      </c>
      <c r="B29" s="815" t="s">
        <v>48</v>
      </c>
      <c r="C29" s="815" t="s">
        <v>118</v>
      </c>
      <c r="D29" s="815" t="s">
        <v>451</v>
      </c>
      <c r="E29" s="815">
        <v>10</v>
      </c>
      <c r="F29" s="815">
        <v>50</v>
      </c>
      <c r="G29" s="815">
        <v>20</v>
      </c>
      <c r="H29" s="815">
        <v>50</v>
      </c>
      <c r="I29" s="815">
        <v>40</v>
      </c>
      <c r="J29" s="815">
        <v>50</v>
      </c>
      <c r="K29" s="816">
        <v>40</v>
      </c>
      <c r="L29" s="816">
        <v>50</v>
      </c>
      <c r="M29" s="815">
        <v>0.5</v>
      </c>
      <c r="N29" s="815">
        <v>8</v>
      </c>
      <c r="O29" s="815">
        <v>10</v>
      </c>
      <c r="P29" s="815">
        <v>0</v>
      </c>
      <c r="Q29" s="815">
        <v>10</v>
      </c>
      <c r="R29" s="815">
        <v>0</v>
      </c>
      <c r="S29" s="815"/>
      <c r="T29" s="730" t="str">
        <f t="shared" si="0"/>
        <v>0,5-8 microg/kg/min</v>
      </c>
      <c r="U29" s="730">
        <f t="shared" si="1"/>
        <v>10</v>
      </c>
      <c r="V29" s="730">
        <f t="shared" si="2"/>
        <v>50</v>
      </c>
      <c r="W29" s="730" t="b">
        <f t="shared" si="3"/>
        <v>1</v>
      </c>
      <c r="X29" s="730">
        <f t="shared" si="4"/>
        <v>16.666666666666668</v>
      </c>
    </row>
    <row r="30" spans="1:24" x14ac:dyDescent="0.2">
      <c r="A30" s="729">
        <f t="shared" si="5"/>
        <v>27</v>
      </c>
      <c r="B30" s="815" t="s">
        <v>300</v>
      </c>
      <c r="C30" s="815" t="s">
        <v>118</v>
      </c>
      <c r="D30" s="815" t="s">
        <v>451</v>
      </c>
      <c r="E30" s="815">
        <v>1</v>
      </c>
      <c r="F30" s="815">
        <v>50</v>
      </c>
      <c r="G30" s="815">
        <v>2</v>
      </c>
      <c r="H30" s="815">
        <v>50</v>
      </c>
      <c r="I30" s="815">
        <v>5</v>
      </c>
      <c r="J30" s="815">
        <v>50</v>
      </c>
      <c r="K30" s="816">
        <v>5</v>
      </c>
      <c r="L30" s="816">
        <v>50</v>
      </c>
      <c r="M30" s="815">
        <v>0.05</v>
      </c>
      <c r="N30" s="815">
        <v>0.5</v>
      </c>
      <c r="O30" s="815">
        <v>1</v>
      </c>
      <c r="P30" s="815">
        <v>0</v>
      </c>
      <c r="Q30" s="815">
        <v>1</v>
      </c>
      <c r="R30" s="815">
        <v>0</v>
      </c>
      <c r="S30" s="815"/>
      <c r="T30" s="730" t="str">
        <f t="shared" si="0"/>
        <v>0,05-0,5 microg/kg/min</v>
      </c>
      <c r="U30" s="730">
        <f t="shared" si="1"/>
        <v>1</v>
      </c>
      <c r="V30" s="730">
        <f t="shared" si="2"/>
        <v>50</v>
      </c>
      <c r="W30" s="730" t="b">
        <f t="shared" si="3"/>
        <v>1</v>
      </c>
      <c r="X30" s="730">
        <f t="shared" si="4"/>
        <v>16.666666666666668</v>
      </c>
    </row>
    <row r="31" spans="1:24" x14ac:dyDescent="0.2">
      <c r="A31" s="729">
        <f t="shared" si="5"/>
        <v>28</v>
      </c>
      <c r="B31" s="815" t="s">
        <v>249</v>
      </c>
      <c r="C31" s="815" t="s">
        <v>118</v>
      </c>
      <c r="D31" s="815" t="s">
        <v>280</v>
      </c>
      <c r="E31" s="815">
        <v>10</v>
      </c>
      <c r="F31" s="815">
        <v>1</v>
      </c>
      <c r="G31" s="815">
        <v>10</v>
      </c>
      <c r="H31" s="815">
        <v>1</v>
      </c>
      <c r="I31" s="815">
        <v>10</v>
      </c>
      <c r="J31" s="815">
        <v>1</v>
      </c>
      <c r="K31" s="816">
        <v>10</v>
      </c>
      <c r="L31" s="816">
        <v>1</v>
      </c>
      <c r="M31" s="815">
        <v>1</v>
      </c>
      <c r="N31" s="815">
        <v>4</v>
      </c>
      <c r="O31" s="815">
        <v>4</v>
      </c>
      <c r="P31" s="815">
        <v>0</v>
      </c>
      <c r="Q31" s="815">
        <v>0</v>
      </c>
      <c r="R31" s="815">
        <v>1</v>
      </c>
      <c r="S31" s="815"/>
      <c r="T31" s="730" t="str">
        <f t="shared" si="0"/>
        <v>1-4 mg/kg/uur</v>
      </c>
      <c r="U31" s="730">
        <f t="shared" si="1"/>
        <v>10</v>
      </c>
      <c r="V31" s="730">
        <f t="shared" si="2"/>
        <v>1</v>
      </c>
      <c r="W31" s="730" t="b">
        <f t="shared" si="3"/>
        <v>1</v>
      </c>
      <c r="X31" s="730">
        <f t="shared" si="4"/>
        <v>1</v>
      </c>
    </row>
    <row r="32" spans="1:24" x14ac:dyDescent="0.2">
      <c r="A32" s="729">
        <f t="shared" si="5"/>
        <v>29</v>
      </c>
      <c r="B32" s="815" t="s">
        <v>250</v>
      </c>
      <c r="C32" s="815" t="s">
        <v>118</v>
      </c>
      <c r="D32" s="815" t="s">
        <v>280</v>
      </c>
      <c r="E32" s="815">
        <v>20</v>
      </c>
      <c r="F32" s="815">
        <v>1</v>
      </c>
      <c r="G32" s="815">
        <v>20</v>
      </c>
      <c r="H32" s="815">
        <v>1</v>
      </c>
      <c r="I32" s="815">
        <v>20</v>
      </c>
      <c r="J32" s="815">
        <v>1</v>
      </c>
      <c r="K32" s="816">
        <v>20</v>
      </c>
      <c r="L32" s="816">
        <v>1</v>
      </c>
      <c r="M32" s="815">
        <v>1</v>
      </c>
      <c r="N32" s="815">
        <v>4</v>
      </c>
      <c r="O32" s="815">
        <v>4</v>
      </c>
      <c r="P32" s="815">
        <v>0</v>
      </c>
      <c r="Q32" s="815">
        <v>0</v>
      </c>
      <c r="R32" s="815">
        <v>1</v>
      </c>
      <c r="S32" s="815"/>
      <c r="T32" s="730" t="str">
        <f t="shared" si="0"/>
        <v>1-4 mg/kg/uur</v>
      </c>
      <c r="U32" s="730">
        <f t="shared" si="1"/>
        <v>20</v>
      </c>
      <c r="V32" s="730">
        <f t="shared" si="2"/>
        <v>1</v>
      </c>
      <c r="W32" s="730" t="b">
        <f t="shared" si="3"/>
        <v>1</v>
      </c>
      <c r="X32" s="730">
        <f t="shared" si="4"/>
        <v>1</v>
      </c>
    </row>
    <row r="33" spans="1:24" x14ac:dyDescent="0.2">
      <c r="A33" s="729">
        <f t="shared" si="5"/>
        <v>30</v>
      </c>
      <c r="B33" s="815" t="s">
        <v>206</v>
      </c>
      <c r="C33" s="815" t="s">
        <v>118</v>
      </c>
      <c r="D33" s="815" t="s">
        <v>280</v>
      </c>
      <c r="E33" s="815">
        <v>50</v>
      </c>
      <c r="F33" s="815">
        <v>50</v>
      </c>
      <c r="G33" s="815">
        <v>100</v>
      </c>
      <c r="H33" s="815">
        <v>50</v>
      </c>
      <c r="I33" s="815">
        <v>200</v>
      </c>
      <c r="J33" s="815">
        <v>50</v>
      </c>
      <c r="K33" s="816">
        <v>200</v>
      </c>
      <c r="L33" s="816">
        <v>50</v>
      </c>
      <c r="M33" s="815">
        <v>0.6</v>
      </c>
      <c r="N33" s="815">
        <v>1.2</v>
      </c>
      <c r="O33" s="815">
        <v>2</v>
      </c>
      <c r="P33" s="815">
        <v>0</v>
      </c>
      <c r="Q33" s="815">
        <v>10</v>
      </c>
      <c r="R33" s="815">
        <v>0</v>
      </c>
      <c r="S33" s="815"/>
      <c r="T33" s="730" t="str">
        <f t="shared" si="0"/>
        <v>0,6-1,2 mg/kg/uur</v>
      </c>
      <c r="U33" s="730">
        <f t="shared" si="1"/>
        <v>50</v>
      </c>
      <c r="V33" s="730">
        <f t="shared" si="2"/>
        <v>50</v>
      </c>
      <c r="W33" s="730" t="b">
        <f t="shared" si="3"/>
        <v>1</v>
      </c>
      <c r="X33" s="730">
        <f t="shared" si="4"/>
        <v>1</v>
      </c>
    </row>
    <row r="34" spans="1:24" x14ac:dyDescent="0.2">
      <c r="A34" s="729">
        <f t="shared" si="5"/>
        <v>31</v>
      </c>
      <c r="B34" s="815" t="s">
        <v>26</v>
      </c>
      <c r="C34" s="815" t="s">
        <v>118</v>
      </c>
      <c r="D34" s="815" t="s">
        <v>451</v>
      </c>
      <c r="E34" s="815">
        <v>5</v>
      </c>
      <c r="F34" s="815">
        <v>50</v>
      </c>
      <c r="G34" s="815">
        <v>10</v>
      </c>
      <c r="H34" s="815">
        <v>50</v>
      </c>
      <c r="I34" s="815">
        <v>20</v>
      </c>
      <c r="J34" s="815">
        <v>50</v>
      </c>
      <c r="K34" s="816">
        <v>20</v>
      </c>
      <c r="L34" s="816">
        <v>50</v>
      </c>
      <c r="M34" s="815">
        <v>0.1</v>
      </c>
      <c r="N34" s="815">
        <v>10</v>
      </c>
      <c r="O34" s="815">
        <v>15</v>
      </c>
      <c r="P34" s="815">
        <v>5.0000000000000001E-3</v>
      </c>
      <c r="Q34" s="815">
        <v>0.42</v>
      </c>
      <c r="R34" s="815">
        <v>0</v>
      </c>
      <c r="S34" s="815"/>
      <c r="T34" s="730" t="str">
        <f t="shared" si="0"/>
        <v>0,1-10 microg/kg/min</v>
      </c>
      <c r="U34" s="730">
        <f t="shared" si="1"/>
        <v>5</v>
      </c>
      <c r="V34" s="730">
        <f t="shared" si="2"/>
        <v>50</v>
      </c>
      <c r="W34" s="730" t="b">
        <f t="shared" si="3"/>
        <v>1</v>
      </c>
      <c r="X34" s="730">
        <f t="shared" si="4"/>
        <v>16.666666666666668</v>
      </c>
    </row>
    <row r="35" spans="1:24" x14ac:dyDescent="0.2">
      <c r="A35" s="729">
        <f t="shared" si="5"/>
        <v>32</v>
      </c>
      <c r="B35" s="815" t="s">
        <v>273</v>
      </c>
      <c r="C35" s="815" t="s">
        <v>118</v>
      </c>
      <c r="D35" s="815" t="s">
        <v>280</v>
      </c>
      <c r="E35" s="815">
        <v>1250</v>
      </c>
      <c r="F35" s="815">
        <v>50</v>
      </c>
      <c r="G35" s="815">
        <v>1250</v>
      </c>
      <c r="H35" s="815">
        <v>50</v>
      </c>
      <c r="I35" s="815">
        <v>1250</v>
      </c>
      <c r="J35" s="815">
        <v>50</v>
      </c>
      <c r="K35" s="816">
        <v>1250</v>
      </c>
      <c r="L35" s="816">
        <v>50</v>
      </c>
      <c r="M35" s="815">
        <v>5</v>
      </c>
      <c r="N35" s="815">
        <v>10</v>
      </c>
      <c r="O35" s="815">
        <v>20</v>
      </c>
      <c r="P35" s="815">
        <v>5</v>
      </c>
      <c r="Q35" s="815">
        <v>25</v>
      </c>
      <c r="R35" s="815">
        <v>0</v>
      </c>
      <c r="S35" s="815" t="s">
        <v>340</v>
      </c>
      <c r="T35" s="730" t="str">
        <f t="shared" si="0"/>
        <v>Op geleide van spiegels</v>
      </c>
      <c r="U35" s="730">
        <f t="shared" si="1"/>
        <v>1250</v>
      </c>
      <c r="V35" s="730">
        <f t="shared" si="2"/>
        <v>50</v>
      </c>
      <c r="W35" s="730" t="b">
        <f t="shared" si="3"/>
        <v>1</v>
      </c>
      <c r="X35" s="730">
        <f t="shared" si="4"/>
        <v>1</v>
      </c>
    </row>
    <row r="36" spans="1:24" x14ac:dyDescent="0.2">
      <c r="A36" s="734" t="s">
        <v>4081</v>
      </c>
      <c r="B36" s="735">
        <v>1</v>
      </c>
      <c r="C36" s="735">
        <f>B36+1</f>
        <v>2</v>
      </c>
      <c r="D36" s="735">
        <f t="shared" ref="D36:H36" si="6">C36+1</f>
        <v>3</v>
      </c>
      <c r="E36" s="735">
        <f t="shared" si="6"/>
        <v>4</v>
      </c>
      <c r="F36" s="735">
        <f t="shared" si="6"/>
        <v>5</v>
      </c>
      <c r="G36" s="735">
        <f t="shared" si="6"/>
        <v>6</v>
      </c>
      <c r="H36" s="735">
        <f t="shared" si="6"/>
        <v>7</v>
      </c>
      <c r="I36" s="735">
        <f t="shared" ref="I36" si="7">H36+1</f>
        <v>8</v>
      </c>
      <c r="J36" s="735">
        <f t="shared" ref="J36" si="8">I36+1</f>
        <v>9</v>
      </c>
      <c r="K36" s="735">
        <f t="shared" ref="K36" si="9">J36+1</f>
        <v>10</v>
      </c>
      <c r="L36" s="735">
        <f t="shared" ref="L36" si="10">K36+1</f>
        <v>11</v>
      </c>
      <c r="M36" s="735">
        <f t="shared" ref="M36" si="11">L36+1</f>
        <v>12</v>
      </c>
      <c r="N36" s="735">
        <f t="shared" ref="N36" si="12">M36+1</f>
        <v>13</v>
      </c>
      <c r="O36" s="735">
        <f t="shared" ref="O36" si="13">N36+1</f>
        <v>14</v>
      </c>
      <c r="P36" s="735">
        <f t="shared" ref="P36" si="14">O36+1</f>
        <v>15</v>
      </c>
      <c r="Q36" s="735">
        <f t="shared" ref="Q36" si="15">P36+1</f>
        <v>16</v>
      </c>
      <c r="R36" s="735">
        <f t="shared" ref="R36" si="16">Q36+1</f>
        <v>17</v>
      </c>
      <c r="S36" s="735">
        <f t="shared" ref="S36" si="17">R36+1</f>
        <v>18</v>
      </c>
      <c r="T36" s="735">
        <f t="shared" ref="T36" si="18">S36+1</f>
        <v>19</v>
      </c>
      <c r="U36" s="735">
        <f t="shared" ref="U36" si="19">T36+1</f>
        <v>20</v>
      </c>
      <c r="V36" s="735">
        <f t="shared" ref="V36" si="20">U36+1</f>
        <v>21</v>
      </c>
      <c r="W36" s="735">
        <f t="shared" ref="W36" si="21">V36+1</f>
        <v>22</v>
      </c>
      <c r="X36" s="735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4" width="9.140625" style="321"/>
    <col min="15" max="15" width="17.140625" style="321" customWidth="1"/>
    <col min="16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229</v>
      </c>
      <c r="E2" s="570" t="str">
        <f ca="1">Txt_Pat_AfspraakDat</f>
        <v>16-nov-2018</v>
      </c>
      <c r="F2" s="569"/>
      <c r="G2" s="579"/>
      <c r="H2" s="573" t="s">
        <v>230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236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 t="str">
        <f>"Versie: " &amp; FormatDateTimeSeconds(Var_Glob_Versie)</f>
        <v xml:space="preserve">Versie: </v>
      </c>
      <c r="O3" s="566"/>
    </row>
    <row r="4" spans="2:15" s="315" customFormat="1" ht="17.25" customHeight="1" x14ac:dyDescent="0.2">
      <c r="B4" s="566"/>
      <c r="C4" s="566"/>
      <c r="D4" s="575" t="s">
        <v>3457</v>
      </c>
      <c r="E4" s="569" t="str">
        <f>Txt_Pat_PatNo</f>
        <v/>
      </c>
      <c r="F4" s="569"/>
      <c r="G4" s="566"/>
      <c r="H4" s="573" t="s">
        <v>208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3291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219</v>
      </c>
      <c r="E16" s="822">
        <f>_Ped_Lijn_Opm</f>
        <v>0</v>
      </c>
      <c r="F16" s="823"/>
      <c r="G16" s="823"/>
      <c r="H16" s="823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201</v>
      </c>
      <c r="G21" s="597" t="s">
        <v>49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222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50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3301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51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52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3302</v>
      </c>
      <c r="E31" s="413" t="str">
        <f>IF(PedBerIVenPM!A13&gt;1,(PedBerIVenPM!D17/10)&amp;" mV","")</f>
        <v/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813</v>
      </c>
      <c r="B1" s="1" t="s">
        <v>814</v>
      </c>
      <c r="C1" s="1" t="s">
        <v>137</v>
      </c>
      <c r="D1" s="1" t="s">
        <v>3291</v>
      </c>
      <c r="E1" s="1" t="s">
        <v>93</v>
      </c>
      <c r="F1" s="1" t="s">
        <v>806</v>
      </c>
      <c r="G1" s="1" t="s">
        <v>259</v>
      </c>
      <c r="I1" s="1" t="s">
        <v>4820</v>
      </c>
      <c r="J1" s="1" t="s">
        <v>7416</v>
      </c>
      <c r="K1" s="1" t="s">
        <v>7414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163</v>
      </c>
      <c r="B8" s="201"/>
      <c r="C8" s="201"/>
      <c r="D8" s="201"/>
      <c r="E8" s="201" t="s">
        <v>260</v>
      </c>
      <c r="F8" s="201" t="s">
        <v>806</v>
      </c>
      <c r="G8" s="201" t="s">
        <v>259</v>
      </c>
      <c r="H8" s="201"/>
    </row>
    <row r="9" spans="1:11" x14ac:dyDescent="0.2">
      <c r="A9" s="201" t="s">
        <v>181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200</v>
      </c>
      <c r="B12" s="1" t="s">
        <v>53</v>
      </c>
      <c r="C12" s="1" t="s">
        <v>154</v>
      </c>
      <c r="D12">
        <v>30</v>
      </c>
      <c r="E12">
        <v>70</v>
      </c>
      <c r="F12" s="1" t="s">
        <v>3291</v>
      </c>
      <c r="G12" s="201"/>
      <c r="H12" s="201"/>
      <c r="I12" s="152" t="s">
        <v>4821</v>
      </c>
    </row>
    <row r="13" spans="1:11" x14ac:dyDescent="0.2">
      <c r="A13">
        <v>1</v>
      </c>
      <c r="B13">
        <v>1</v>
      </c>
      <c r="C13" s="1" t="s">
        <v>196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197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198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199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225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812</v>
      </c>
      <c r="B1" s="1" t="s">
        <v>365</v>
      </c>
      <c r="C1" s="1" t="s">
        <v>170</v>
      </c>
      <c r="D1" s="1" t="s">
        <v>449</v>
      </c>
      <c r="E1" s="1" t="s">
        <v>7415</v>
      </c>
      <c r="F1" s="1" t="s">
        <v>815</v>
      </c>
      <c r="G1" s="1" t="s">
        <v>816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112</v>
      </c>
      <c r="B3" s="151"/>
      <c r="C3" s="151"/>
      <c r="E3" s="152" t="b">
        <v>0</v>
      </c>
      <c r="F3" s="151" t="s">
        <v>283</v>
      </c>
      <c r="G3" s="151" t="s">
        <v>193</v>
      </c>
    </row>
    <row r="4" spans="1:7" x14ac:dyDescent="0.2">
      <c r="A4" s="199" t="s">
        <v>820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191</v>
      </c>
      <c r="G4" s="151" t="s">
        <v>194</v>
      </c>
    </row>
    <row r="5" spans="1:7" x14ac:dyDescent="0.2">
      <c r="A5" s="199" t="s">
        <v>821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192</v>
      </c>
      <c r="G5" s="151" t="s">
        <v>195</v>
      </c>
    </row>
    <row r="6" spans="1:7" x14ac:dyDescent="0.2">
      <c r="A6" s="199" t="s">
        <v>792</v>
      </c>
      <c r="B6" s="201"/>
      <c r="C6" s="201"/>
      <c r="E6" s="152" t="b">
        <v>1</v>
      </c>
    </row>
    <row r="7" spans="1:7" x14ac:dyDescent="0.2">
      <c r="A7" s="199" t="s">
        <v>822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823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69</v>
      </c>
      <c r="B9" s="201"/>
      <c r="C9" s="201"/>
      <c r="E9" s="152" t="b">
        <v>1</v>
      </c>
    </row>
    <row r="10" spans="1:7" x14ac:dyDescent="0.2">
      <c r="A10" s="199" t="s">
        <v>309</v>
      </c>
      <c r="B10" s="201"/>
      <c r="C10" s="201"/>
      <c r="E10" s="152" t="b">
        <v>1</v>
      </c>
    </row>
    <row r="11" spans="1:7" x14ac:dyDescent="0.2">
      <c r="A11" s="199" t="s">
        <v>310</v>
      </c>
      <c r="B11" s="201"/>
      <c r="C11" s="201"/>
      <c r="E11" s="152" t="b">
        <v>1</v>
      </c>
    </row>
    <row r="12" spans="1:7" x14ac:dyDescent="0.2">
      <c r="A12" s="199" t="s">
        <v>262</v>
      </c>
      <c r="B12" s="201"/>
      <c r="C12" s="201"/>
      <c r="E12" s="152" t="b">
        <v>1</v>
      </c>
    </row>
    <row r="13" spans="1:7" x14ac:dyDescent="0.2">
      <c r="A13" s="199" t="s">
        <v>263</v>
      </c>
      <c r="B13" s="201"/>
      <c r="C13" s="201"/>
      <c r="E13" s="152" t="b">
        <v>1</v>
      </c>
    </row>
    <row r="14" spans="1:7" x14ac:dyDescent="0.2">
      <c r="A14" s="199" t="s">
        <v>92</v>
      </c>
      <c r="B14" s="201"/>
      <c r="C14" s="201"/>
      <c r="E14" s="152" t="b">
        <v>1</v>
      </c>
    </row>
    <row r="15" spans="1:7" x14ac:dyDescent="0.2">
      <c r="A15" s="199" t="s">
        <v>824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825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136</v>
      </c>
      <c r="E17" s="152" t="b">
        <v>1</v>
      </c>
    </row>
    <row r="18" spans="1:5" x14ac:dyDescent="0.2">
      <c r="A18" s="199" t="s">
        <v>309</v>
      </c>
      <c r="E18" s="152" t="b">
        <v>1</v>
      </c>
    </row>
    <row r="19" spans="1:5" x14ac:dyDescent="0.2">
      <c r="A19" s="199" t="s">
        <v>310</v>
      </c>
      <c r="E19" s="152" t="b">
        <v>1</v>
      </c>
    </row>
    <row r="20" spans="1:5" x14ac:dyDescent="0.2">
      <c r="A20" s="199" t="s">
        <v>264</v>
      </c>
      <c r="E20" s="152" t="b">
        <v>1</v>
      </c>
    </row>
    <row r="21" spans="1:5" x14ac:dyDescent="0.2">
      <c r="A21" s="199" t="s">
        <v>242</v>
      </c>
      <c r="E21" s="152" t="b">
        <v>1</v>
      </c>
    </row>
    <row r="22" spans="1:5" x14ac:dyDescent="0.2">
      <c r="A22" s="199" t="s">
        <v>111</v>
      </c>
      <c r="E22" s="152" t="b">
        <v>0</v>
      </c>
    </row>
    <row r="23" spans="1:5" x14ac:dyDescent="0.2">
      <c r="A23" s="199" t="s">
        <v>243</v>
      </c>
      <c r="E23" s="152" t="b">
        <v>0</v>
      </c>
    </row>
    <row r="24" spans="1:5" x14ac:dyDescent="0.2">
      <c r="A24" s="199" t="s">
        <v>231</v>
      </c>
      <c r="E24" s="152" t="b">
        <v>0</v>
      </c>
    </row>
    <row r="25" spans="1:5" x14ac:dyDescent="0.2">
      <c r="A25" s="199" t="s">
        <v>826</v>
      </c>
      <c r="E25" s="152" t="b">
        <v>0</v>
      </c>
    </row>
    <row r="26" spans="1:5" x14ac:dyDescent="0.2">
      <c r="A26" s="199" t="s">
        <v>297</v>
      </c>
      <c r="E26" s="152" t="b">
        <v>0</v>
      </c>
    </row>
    <row r="27" spans="1:5" x14ac:dyDescent="0.2">
      <c r="A27" s="199" t="s">
        <v>295</v>
      </c>
      <c r="E27" s="152" t="b">
        <v>0</v>
      </c>
    </row>
    <row r="28" spans="1:5" x14ac:dyDescent="0.2">
      <c r="A28" s="199" t="s">
        <v>296</v>
      </c>
      <c r="E28" s="152" t="b">
        <v>0</v>
      </c>
    </row>
    <row r="29" spans="1:5" x14ac:dyDescent="0.2">
      <c r="A29" s="199" t="s">
        <v>827</v>
      </c>
      <c r="E29" s="152" t="b">
        <v>0</v>
      </c>
    </row>
    <row r="30" spans="1:5" x14ac:dyDescent="0.2">
      <c r="A30" s="199" t="s">
        <v>828</v>
      </c>
      <c r="E30" s="152" t="b">
        <v>0</v>
      </c>
    </row>
    <row r="31" spans="1:5" x14ac:dyDescent="0.2">
      <c r="A31" s="199" t="s">
        <v>324</v>
      </c>
      <c r="E31" s="152" t="b">
        <v>0</v>
      </c>
    </row>
    <row r="32" spans="1:5" x14ac:dyDescent="0.2">
      <c r="A32" s="199" t="s">
        <v>325</v>
      </c>
      <c r="E32" s="152" t="b">
        <v>0</v>
      </c>
    </row>
    <row r="33" spans="1:5" x14ac:dyDescent="0.2">
      <c r="A33" s="199" t="s">
        <v>852</v>
      </c>
      <c r="B33" s="200"/>
      <c r="C33" s="200"/>
      <c r="E33" s="152" t="b">
        <v>1</v>
      </c>
    </row>
    <row r="34" spans="1:5" x14ac:dyDescent="0.2">
      <c r="A34" s="199" t="s">
        <v>847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25.71093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229</v>
      </c>
      <c r="F2" s="570" t="str">
        <f ca="1">Txt_Pat_AfspraakDat</f>
        <v>16-nov-2018</v>
      </c>
      <c r="G2" s="571"/>
      <c r="H2" s="569"/>
      <c r="I2" s="573" t="s">
        <v>3460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3461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 t="str">
        <f>"Versie: " &amp; FormatDateTimeSeconds(Var_Glob_Versie)</f>
        <v xml:space="preserve">Versie: </v>
      </c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3457</v>
      </c>
      <c r="F4" s="569" t="str">
        <f>Txt_Pat_PatNo</f>
        <v/>
      </c>
      <c r="G4" s="571"/>
      <c r="H4" s="569"/>
      <c r="I4" s="577" t="s">
        <v>208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3291</v>
      </c>
      <c r="C7" s="609"/>
      <c r="D7" s="618" t="s">
        <v>3458</v>
      </c>
      <c r="E7" s="609"/>
      <c r="F7" s="618"/>
      <c r="G7" s="619"/>
      <c r="H7" s="618"/>
      <c r="I7" s="620"/>
      <c r="J7" s="620" t="s">
        <v>3291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113</v>
      </c>
      <c r="H9" s="597"/>
      <c r="I9" s="327"/>
      <c r="J9" s="327"/>
      <c r="K9" s="597" t="s">
        <v>3459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4043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212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786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118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118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118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118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219</v>
      </c>
      <c r="F18" s="824">
        <f>_Ped_Ent_Opm</f>
        <v>0</v>
      </c>
      <c r="G18" s="825"/>
      <c r="H18" s="825"/>
      <c r="I18" s="825"/>
      <c r="J18" s="699"/>
      <c r="K18" s="603" t="str">
        <f>PedBerEnt!A19</f>
        <v>Mg</v>
      </c>
      <c r="L18" s="414">
        <f>PedBerEnt!B19</f>
        <v>0</v>
      </c>
      <c r="M18" s="332" t="s">
        <v>118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3291</v>
      </c>
      <c r="C20" s="609"/>
      <c r="D20" s="609" t="s">
        <v>413</v>
      </c>
      <c r="E20" s="609"/>
      <c r="F20" s="609"/>
      <c r="G20" s="609"/>
      <c r="H20" s="609"/>
      <c r="I20" s="609"/>
      <c r="J20" s="609" t="s">
        <v>3291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3465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3474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3466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0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7866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7866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3467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3467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3468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7427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4734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3469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3470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3471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3472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3473</v>
      </c>
      <c r="F39" s="824">
        <f>_Ped_TPN_Opm</f>
        <v>0</v>
      </c>
      <c r="G39" s="825"/>
      <c r="H39" s="825"/>
      <c r="I39" s="825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4760</v>
      </c>
      <c r="F41" s="633" t="s">
        <v>85</v>
      </c>
      <c r="G41" s="633" t="s">
        <v>418</v>
      </c>
      <c r="H41" s="633"/>
      <c r="I41" s="663" t="s">
        <v>88</v>
      </c>
      <c r="J41" s="633"/>
      <c r="K41" s="633" t="s">
        <v>4760</v>
      </c>
      <c r="L41" s="633" t="s">
        <v>85</v>
      </c>
      <c r="M41" s="634" t="s">
        <v>418</v>
      </c>
      <c r="N41" s="664" t="s">
        <v>88</v>
      </c>
      <c r="O41" s="492"/>
    </row>
    <row r="42" spans="2:25" x14ac:dyDescent="0.2">
      <c r="B42" s="629"/>
      <c r="C42" s="629"/>
      <c r="D42" s="635"/>
      <c r="E42" s="636" t="s">
        <v>259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175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260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140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261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144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806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145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141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807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143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808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142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86</v>
      </c>
      <c r="C2" s="161" t="s">
        <v>72</v>
      </c>
      <c r="E2" s="161" t="s">
        <v>211</v>
      </c>
      <c r="F2" s="161" t="s">
        <v>180</v>
      </c>
      <c r="G2" s="162" t="s">
        <v>3284</v>
      </c>
      <c r="H2" s="162" t="s">
        <v>3462</v>
      </c>
      <c r="I2" s="162" t="s">
        <v>3463</v>
      </c>
      <c r="J2" s="162" t="s">
        <v>3464</v>
      </c>
      <c r="K2" s="162" t="s">
        <v>212</v>
      </c>
      <c r="L2" s="10" t="s">
        <v>175</v>
      </c>
      <c r="M2" s="10" t="s">
        <v>144</v>
      </c>
      <c r="N2" s="52" t="s">
        <v>140</v>
      </c>
      <c r="O2" s="10" t="s">
        <v>145</v>
      </c>
      <c r="P2" s="52" t="s">
        <v>260</v>
      </c>
      <c r="Q2" s="52" t="s">
        <v>261</v>
      </c>
      <c r="R2" s="52" t="s">
        <v>141</v>
      </c>
      <c r="S2" s="52" t="s">
        <v>142</v>
      </c>
      <c r="T2" s="52" t="s">
        <v>143</v>
      </c>
      <c r="U2" s="52" t="s">
        <v>808</v>
      </c>
      <c r="V2" s="52" t="s">
        <v>807</v>
      </c>
      <c r="W2" s="52" t="s">
        <v>806</v>
      </c>
      <c r="X2" s="52" t="s">
        <v>259</v>
      </c>
      <c r="Z2" s="52" t="s">
        <v>4069</v>
      </c>
    </row>
    <row r="3" spans="1:26" x14ac:dyDescent="0.2">
      <c r="A3" s="162" t="s">
        <v>155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212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4040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4041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4042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163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344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175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144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176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145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170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171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172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177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173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723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724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449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H18" sqref="H18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180</v>
      </c>
      <c r="C2" s="51" t="s">
        <v>878</v>
      </c>
      <c r="D2" s="51" t="s">
        <v>4736</v>
      </c>
      <c r="E2" s="51" t="s">
        <v>4739</v>
      </c>
      <c r="F2" s="51" t="s">
        <v>4737</v>
      </c>
      <c r="G2" s="51" t="s">
        <v>4735</v>
      </c>
      <c r="H2" s="152" t="s">
        <v>351</v>
      </c>
      <c r="I2" s="497" t="s">
        <v>175</v>
      </c>
      <c r="J2" s="497" t="s">
        <v>144</v>
      </c>
      <c r="K2" s="498" t="s">
        <v>176</v>
      </c>
      <c r="L2" s="497" t="s">
        <v>145</v>
      </c>
      <c r="M2" s="497" t="s">
        <v>170</v>
      </c>
      <c r="N2" s="497" t="s">
        <v>171</v>
      </c>
      <c r="O2" s="497" t="s">
        <v>172</v>
      </c>
      <c r="P2" s="497" t="s">
        <v>177</v>
      </c>
      <c r="Q2" s="497" t="s">
        <v>173</v>
      </c>
      <c r="R2" s="497" t="s">
        <v>723</v>
      </c>
      <c r="S2" s="497" t="s">
        <v>724</v>
      </c>
      <c r="T2" s="497" t="s">
        <v>449</v>
      </c>
      <c r="V2" s="155" t="s">
        <v>4732</v>
      </c>
      <c r="W2" s="155" t="s">
        <v>4733</v>
      </c>
      <c r="X2" s="710" t="s">
        <v>5182</v>
      </c>
      <c r="Y2" s="152" t="s">
        <v>4730</v>
      </c>
      <c r="Z2" s="152" t="s">
        <v>4250</v>
      </c>
      <c r="AA2" s="152" t="s">
        <v>7411</v>
      </c>
      <c r="AB2" s="152" t="s">
        <v>4069</v>
      </c>
    </row>
    <row r="3" spans="1:28" x14ac:dyDescent="0.2">
      <c r="A3" s="152" t="s">
        <v>4822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4738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174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234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453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221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7865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168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453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258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7426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450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239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146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7634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148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149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4823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221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7865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168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175</v>
      </c>
      <c r="J25" s="498" t="s">
        <v>144</v>
      </c>
      <c r="K25" s="498" t="s">
        <v>140</v>
      </c>
      <c r="L25" s="498" t="s">
        <v>145</v>
      </c>
      <c r="M25" s="498" t="s">
        <v>260</v>
      </c>
      <c r="N25" s="498" t="s">
        <v>261</v>
      </c>
      <c r="O25" s="498" t="s">
        <v>141</v>
      </c>
      <c r="P25" s="498" t="s">
        <v>142</v>
      </c>
      <c r="Q25" s="498" t="s">
        <v>143</v>
      </c>
      <c r="R25" s="498" t="s">
        <v>808</v>
      </c>
      <c r="S25" s="498" t="s">
        <v>807</v>
      </c>
      <c r="T25" s="498" t="s">
        <v>806</v>
      </c>
      <c r="U25" s="498" t="s">
        <v>259</v>
      </c>
    </row>
    <row r="26" spans="1:28" x14ac:dyDescent="0.2">
      <c r="A26" t="s">
        <v>85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181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5160</v>
      </c>
      <c r="C30" s="709" t="s">
        <v>5161</v>
      </c>
      <c r="D30" s="709" t="s">
        <v>5162</v>
      </c>
      <c r="E30" s="709" t="s">
        <v>5163</v>
      </c>
      <c r="F30" s="709" t="s">
        <v>5164</v>
      </c>
      <c r="G30" s="709" t="s">
        <v>5165</v>
      </c>
      <c r="H30" s="709" t="s">
        <v>5166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4760</v>
      </c>
      <c r="B2" s="51" t="s">
        <v>3285</v>
      </c>
      <c r="C2" s="51" t="s">
        <v>4761</v>
      </c>
      <c r="D2" s="51" t="s">
        <v>4762</v>
      </c>
      <c r="E2" s="51" t="s">
        <v>4763</v>
      </c>
      <c r="F2" s="51" t="s">
        <v>4764</v>
      </c>
      <c r="G2" s="51" t="s">
        <v>174</v>
      </c>
      <c r="H2" s="51" t="s">
        <v>85</v>
      </c>
      <c r="I2" s="51" t="s">
        <v>4056</v>
      </c>
      <c r="J2" s="51" t="s">
        <v>418</v>
      </c>
      <c r="K2" s="51" t="s">
        <v>88</v>
      </c>
    </row>
    <row r="3" spans="1:14" x14ac:dyDescent="0.2">
      <c r="A3" s="152" t="s">
        <v>175</v>
      </c>
      <c r="B3" s="152" t="s">
        <v>4043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259</v>
      </c>
      <c r="B4" s="152" t="s">
        <v>119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140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144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145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260</v>
      </c>
      <c r="B8" s="152" t="s">
        <v>369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267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261</v>
      </c>
      <c r="B9" s="152" t="s">
        <v>369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266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806</v>
      </c>
      <c r="B10" s="152" t="s">
        <v>369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3475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141</v>
      </c>
      <c r="B11" s="152" t="s">
        <v>369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142</v>
      </c>
      <c r="B12" s="152" t="s">
        <v>369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271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143</v>
      </c>
      <c r="B13" s="152" t="s">
        <v>369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272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808</v>
      </c>
      <c r="B14" s="152" t="s">
        <v>369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3475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807</v>
      </c>
      <c r="B15" s="152" t="s">
        <v>4045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3475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4846</v>
      </c>
    </row>
    <row r="20" spans="1:15" x14ac:dyDescent="0.2">
      <c r="A20" s="152" t="s">
        <v>269</v>
      </c>
      <c r="B20" s="152">
        <v>2</v>
      </c>
      <c r="C20" s="152" t="s">
        <v>270</v>
      </c>
      <c r="D20" s="151">
        <v>4</v>
      </c>
      <c r="E20" s="152" t="s">
        <v>4845</v>
      </c>
      <c r="F20" s="152" t="s">
        <v>175</v>
      </c>
      <c r="G20" s="152">
        <v>6</v>
      </c>
      <c r="H20" s="152" t="s">
        <v>259</v>
      </c>
      <c r="I20" s="155">
        <v>8</v>
      </c>
      <c r="J20" s="152" t="s">
        <v>144</v>
      </c>
      <c r="K20" s="152">
        <v>10</v>
      </c>
      <c r="L20" s="152" t="s">
        <v>145</v>
      </c>
      <c r="M20" s="152">
        <v>12</v>
      </c>
      <c r="N20" s="152" t="s">
        <v>140</v>
      </c>
      <c r="O20" s="152">
        <v>14</v>
      </c>
    </row>
    <row r="21" spans="1:15" x14ac:dyDescent="0.2">
      <c r="A21" s="152" t="s">
        <v>4831</v>
      </c>
      <c r="B21" s="152" t="s">
        <v>4832</v>
      </c>
      <c r="C21" s="152" t="s">
        <v>4831</v>
      </c>
      <c r="D21" s="152" t="s">
        <v>4832</v>
      </c>
      <c r="E21" s="152"/>
      <c r="F21" s="151" t="s">
        <v>4826</v>
      </c>
      <c r="G21" s="152" t="s">
        <v>211</v>
      </c>
      <c r="H21" s="151" t="s">
        <v>4827</v>
      </c>
      <c r="I21" s="152" t="s">
        <v>211</v>
      </c>
      <c r="J21" s="151" t="s">
        <v>4828</v>
      </c>
      <c r="K21" s="152" t="s">
        <v>211</v>
      </c>
      <c r="L21" s="151" t="s">
        <v>4828</v>
      </c>
      <c r="M21" s="152" t="s">
        <v>211</v>
      </c>
      <c r="N21" s="151" t="s">
        <v>4829</v>
      </c>
      <c r="O21" s="152" t="s">
        <v>211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4830</v>
      </c>
    </row>
    <row r="32" spans="1:15" x14ac:dyDescent="0.2">
      <c r="A32" s="152" t="s">
        <v>4833</v>
      </c>
      <c r="B32" s="151">
        <v>1.75</v>
      </c>
    </row>
    <row r="33" spans="1:2" x14ac:dyDescent="0.2">
      <c r="A33" s="152" t="s">
        <v>4834</v>
      </c>
      <c r="B33" s="151">
        <v>1.1499999999999999</v>
      </c>
    </row>
    <row r="34" spans="1:2" x14ac:dyDescent="0.2">
      <c r="A34" s="152" t="s">
        <v>4835</v>
      </c>
      <c r="B34" s="151">
        <v>1.3</v>
      </c>
    </row>
    <row r="35" spans="1:2" x14ac:dyDescent="0.2">
      <c r="A35" s="152" t="s">
        <v>4836</v>
      </c>
      <c r="B35" s="151">
        <v>1.3</v>
      </c>
    </row>
    <row r="36" spans="1:2" x14ac:dyDescent="0.2">
      <c r="A36" s="152" t="s">
        <v>4837</v>
      </c>
      <c r="B36" s="151">
        <v>1.3</v>
      </c>
    </row>
    <row r="37" spans="1:2" x14ac:dyDescent="0.2">
      <c r="A37" s="152" t="s">
        <v>4838</v>
      </c>
      <c r="B37" s="151">
        <v>1.4</v>
      </c>
    </row>
    <row r="38" spans="1:2" x14ac:dyDescent="0.2">
      <c r="A38" s="152" t="s">
        <v>4839</v>
      </c>
      <c r="B38" s="151">
        <v>1.4</v>
      </c>
    </row>
    <row r="39" spans="1:2" x14ac:dyDescent="0.2">
      <c r="A39" s="152" t="s">
        <v>4840</v>
      </c>
      <c r="B39" s="151">
        <v>1.6</v>
      </c>
    </row>
    <row r="40" spans="1:2" x14ac:dyDescent="0.2">
      <c r="A40" s="152" t="s">
        <v>4841</v>
      </c>
      <c r="B40" s="151">
        <v>1.4</v>
      </c>
    </row>
    <row r="41" spans="1:2" x14ac:dyDescent="0.2">
      <c r="A41" s="152" t="s">
        <v>4842</v>
      </c>
      <c r="B41" s="151">
        <v>1.35</v>
      </c>
    </row>
    <row r="42" spans="1:2" x14ac:dyDescent="0.2">
      <c r="A42" s="152" t="s">
        <v>4843</v>
      </c>
      <c r="B42" s="151">
        <v>1.3</v>
      </c>
    </row>
    <row r="43" spans="1:2" x14ac:dyDescent="0.2">
      <c r="A43" s="152" t="s">
        <v>4844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175</v>
      </c>
      <c r="D2" t="s">
        <v>144</v>
      </c>
      <c r="E2" t="s">
        <v>176</v>
      </c>
      <c r="F2" t="s">
        <v>145</v>
      </c>
      <c r="G2" t="s">
        <v>170</v>
      </c>
      <c r="H2" t="s">
        <v>171</v>
      </c>
      <c r="I2" t="s">
        <v>172</v>
      </c>
      <c r="J2" t="s">
        <v>177</v>
      </c>
      <c r="K2" t="s">
        <v>173</v>
      </c>
      <c r="L2" t="s">
        <v>723</v>
      </c>
      <c r="M2" t="s">
        <v>724</v>
      </c>
      <c r="N2" t="s">
        <v>449</v>
      </c>
    </row>
    <row r="3" spans="1:14" x14ac:dyDescent="0.2">
      <c r="B3" s="152" t="s">
        <v>4059</v>
      </c>
      <c r="C3" t="s">
        <v>4043</v>
      </c>
      <c r="D3" t="s">
        <v>29</v>
      </c>
      <c r="E3" t="s">
        <v>29</v>
      </c>
      <c r="F3" t="s">
        <v>29</v>
      </c>
      <c r="G3" t="s">
        <v>369</v>
      </c>
      <c r="H3" t="s">
        <v>369</v>
      </c>
      <c r="I3" t="s">
        <v>369</v>
      </c>
      <c r="J3" t="s">
        <v>369</v>
      </c>
      <c r="K3" t="s">
        <v>369</v>
      </c>
      <c r="L3" t="s">
        <v>369</v>
      </c>
      <c r="M3" t="s">
        <v>4045</v>
      </c>
      <c r="N3" t="s">
        <v>369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256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257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34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35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66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4060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450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453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4825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454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4053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456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457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458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460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462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4054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4055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233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348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7633</v>
      </c>
    </row>
    <row r="29" spans="1:14" x14ac:dyDescent="0.2">
      <c r="A29" s="151">
        <v>1</v>
      </c>
      <c r="B29" t="s">
        <v>147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7632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155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381</v>
      </c>
      <c r="B2" s="52"/>
      <c r="C2" s="360" t="s">
        <v>4039</v>
      </c>
      <c r="D2" s="360"/>
      <c r="F2" s="162" t="s">
        <v>175</v>
      </c>
      <c r="G2" s="162" t="s">
        <v>144</v>
      </c>
      <c r="H2" s="162" t="s">
        <v>176</v>
      </c>
      <c r="I2" s="162" t="s">
        <v>145</v>
      </c>
      <c r="J2" s="162" t="s">
        <v>170</v>
      </c>
      <c r="K2" s="162" t="s">
        <v>171</v>
      </c>
      <c r="L2" s="162" t="s">
        <v>172</v>
      </c>
      <c r="M2" s="162" t="s">
        <v>177</v>
      </c>
      <c r="N2" s="162" t="s">
        <v>173</v>
      </c>
      <c r="O2" s="162" t="s">
        <v>723</v>
      </c>
      <c r="P2" s="162" t="s">
        <v>724</v>
      </c>
      <c r="Q2" s="162" t="s">
        <v>449</v>
      </c>
    </row>
    <row r="3" spans="1:17" x14ac:dyDescent="0.2">
      <c r="A3" s="52" t="s">
        <v>382</v>
      </c>
      <c r="B3" s="52"/>
      <c r="D3" s="162" t="s">
        <v>4047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383</v>
      </c>
      <c r="B4" s="52"/>
    </row>
    <row r="5" spans="1:17" x14ac:dyDescent="0.2">
      <c r="A5" s="52" t="s">
        <v>384</v>
      </c>
      <c r="B5" s="52"/>
      <c r="C5" s="162" t="s">
        <v>726</v>
      </c>
      <c r="D5" s="162" t="str">
        <f t="shared" ref="D5:D28" si="1">IF(ISBLANK(C5),E5,C5&amp;": "&amp;E5)</f>
        <v>&lt;10 kg: MM</v>
      </c>
      <c r="E5" s="162" t="s">
        <v>120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846</v>
      </c>
      <c r="B6" s="52"/>
      <c r="C6" s="162" t="s">
        <v>727</v>
      </c>
      <c r="D6" s="162" t="str">
        <f t="shared" si="1"/>
        <v>&lt;3,5 kg: Nutrilon Nenatal Start</v>
      </c>
      <c r="E6" s="162" t="s">
        <v>728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727</v>
      </c>
      <c r="D7" s="162" t="str">
        <f t="shared" si="1"/>
        <v>&lt;3,5 kg: Nutrilon Nenatal 1</v>
      </c>
      <c r="E7" s="262" t="s">
        <v>729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730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371</v>
      </c>
      <c r="D9" s="162" t="str">
        <f t="shared" si="1"/>
        <v>3,5-10 kg: Nutrilon Standaard 1</v>
      </c>
      <c r="E9" s="162" t="s">
        <v>452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371</v>
      </c>
      <c r="D10" s="162" t="str">
        <f t="shared" si="1"/>
        <v>3,5-10 kg: Nutrilon Standaard 2</v>
      </c>
      <c r="E10" s="162" t="s">
        <v>793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726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726</v>
      </c>
      <c r="D12" s="162" t="str">
        <f t="shared" si="1"/>
        <v>&lt;10 kg: Infatrini Peptisorb</v>
      </c>
      <c r="E12" s="162" t="s">
        <v>809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726</v>
      </c>
      <c r="D13" s="162" t="str">
        <f t="shared" si="1"/>
        <v>&lt;10 kg: Nutrilon Pepti 1</v>
      </c>
      <c r="E13" s="162" t="s">
        <v>805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372</v>
      </c>
      <c r="D14" s="162" t="str">
        <f t="shared" si="1"/>
        <v>10-20 kg: Nutrini Multi Fibre</v>
      </c>
      <c r="E14" s="162" t="s">
        <v>373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372</v>
      </c>
      <c r="D15" s="162" t="str">
        <f t="shared" si="1"/>
        <v>10-20 kg: Nutrini Energy Multi Fibre</v>
      </c>
      <c r="E15" s="162" t="s">
        <v>374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372</v>
      </c>
      <c r="D16" s="162" t="str">
        <f t="shared" si="1"/>
        <v>10-20 kg: Nutrini Peptisorb</v>
      </c>
      <c r="E16" s="162" t="s">
        <v>810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372</v>
      </c>
      <c r="D17" s="162" t="str">
        <f t="shared" si="1"/>
        <v>10-20 kg: Nutrilon Pepti 2</v>
      </c>
      <c r="E17" s="162" t="s">
        <v>817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375</v>
      </c>
      <c r="D18" s="162" t="str">
        <f t="shared" si="1"/>
        <v>20-45 kg: NutriniMax Multi Fibre</v>
      </c>
      <c r="E18" s="162" t="s">
        <v>376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375</v>
      </c>
      <c r="D19" s="162" t="str">
        <f t="shared" si="1"/>
        <v>20-45 kg: NutriniMax Energy Multi Fibre</v>
      </c>
      <c r="E19" s="162" t="s">
        <v>377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375</v>
      </c>
      <c r="D20" s="162" t="str">
        <f t="shared" si="1"/>
        <v>20-45 kg: Nutrini Peptisorb</v>
      </c>
      <c r="E20" s="162" t="s">
        <v>810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375</v>
      </c>
      <c r="D21" s="162" t="str">
        <f t="shared" si="1"/>
        <v>20-45 kg: Nutrilon Pepti 2</v>
      </c>
      <c r="E21" s="162" t="s">
        <v>817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378</v>
      </c>
      <c r="D22" s="162" t="str">
        <f t="shared" si="1"/>
        <v>&gt; 45 kg: Nutrison Multi Fibre</v>
      </c>
      <c r="E22" s="162" t="s">
        <v>379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378</v>
      </c>
      <c r="D23" s="162" t="str">
        <f t="shared" si="1"/>
        <v>&gt; 45 kg: Nutrison Energy Multi Fibre</v>
      </c>
      <c r="E23" s="162" t="s">
        <v>380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378</v>
      </c>
      <c r="D24" s="162" t="str">
        <f t="shared" si="1"/>
        <v>&gt; 45 kg: Nutrison Adv Peptisorb</v>
      </c>
      <c r="E24" s="162" t="s">
        <v>811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378</v>
      </c>
      <c r="D25" s="162" t="str">
        <f t="shared" si="1"/>
        <v>&gt; 45 kg: Nutrilon Pepti 2</v>
      </c>
      <c r="E25" s="162" t="s">
        <v>817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731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732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121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4243</v>
      </c>
      <c r="F31" s="162" t="s">
        <v>175</v>
      </c>
      <c r="G31" s="162" t="s">
        <v>144</v>
      </c>
      <c r="H31" s="162" t="s">
        <v>176</v>
      </c>
      <c r="I31" s="162" t="s">
        <v>145</v>
      </c>
      <c r="J31" s="162" t="s">
        <v>170</v>
      </c>
      <c r="K31" s="162" t="s">
        <v>171</v>
      </c>
      <c r="L31" s="162" t="s">
        <v>172</v>
      </c>
      <c r="M31" s="162" t="s">
        <v>177</v>
      </c>
      <c r="N31" s="162" t="s">
        <v>173</v>
      </c>
      <c r="O31" s="162" t="s">
        <v>723</v>
      </c>
      <c r="P31" s="162" t="s">
        <v>724</v>
      </c>
      <c r="Q31" s="162" t="s">
        <v>449</v>
      </c>
    </row>
    <row r="32" spans="3:17" x14ac:dyDescent="0.2">
      <c r="D32" s="162" t="s">
        <v>4209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455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733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734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735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736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737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738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739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32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740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741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742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729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743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744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745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410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746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747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748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749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800</v>
      </c>
      <c r="E55" s="202" t="s">
        <v>818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801</v>
      </c>
      <c r="E56" s="202" t="s">
        <v>801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outlinePr showOutlineSymbols="0"/>
    <pageSetUpPr autoPageBreaks="0"/>
  </sheetPr>
  <dimension ref="A1:CC44"/>
  <sheetViews>
    <sheetView showGridLines="0" showRowColHeaders="0" showZeros="0" showOutlineSymbols="0"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229</v>
      </c>
      <c r="D2" s="570" t="str">
        <f ca="1">Txt_Pat_AfspraakDat</f>
        <v>16-nov-2018</v>
      </c>
      <c r="E2" s="571"/>
      <c r="F2" s="569"/>
      <c r="G2" s="568"/>
      <c r="H2" s="573" t="s">
        <v>3460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3461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 t="str">
        <f>"Versie: " &amp; FormatDateTimeSeconds(Var_Glob_Versie)</f>
        <v xml:space="preserve">Versie: </v>
      </c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3457</v>
      </c>
      <c r="D4" s="569" t="str">
        <f>Txt_Pat_PatNo</f>
        <v/>
      </c>
      <c r="E4" s="571"/>
      <c r="F4" s="569"/>
      <c r="G4" s="568"/>
      <c r="H4" s="577" t="s">
        <v>208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107</v>
      </c>
      <c r="C7" s="623"/>
      <c r="D7" s="623" t="s">
        <v>555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553</v>
      </c>
      <c r="C9" s="605" t="str">
        <f>PedBerLab!C3</f>
        <v/>
      </c>
      <c r="D9" s="604" t="s">
        <v>346</v>
      </c>
      <c r="E9" s="605" t="str">
        <f>PedBerLab!E3</f>
        <v/>
      </c>
      <c r="F9" s="604" t="s">
        <v>347</v>
      </c>
      <c r="G9" s="605" t="str">
        <f>PedBerLab!G3</f>
        <v/>
      </c>
      <c r="H9" s="604" t="s">
        <v>108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219</v>
      </c>
      <c r="C43" s="604"/>
      <c r="D43" s="826" t="str">
        <f>IF(_Ped_Lab_Opm=0,"",_Ped_Lab_Opm)</f>
        <v/>
      </c>
      <c r="E43" s="827"/>
      <c r="F43" s="827"/>
      <c r="G43" s="827"/>
      <c r="H43" s="827"/>
      <c r="I43" s="827"/>
      <c r="J43" s="827"/>
      <c r="K43" s="827"/>
      <c r="L43" s="827"/>
    </row>
    <row r="44" spans="2:12" ht="20.100000000000001" customHeight="1" x14ac:dyDescent="0.2">
      <c r="B44" s="604"/>
      <c r="C44" s="604"/>
      <c r="D44" s="827"/>
      <c r="E44" s="827"/>
      <c r="F44" s="827"/>
      <c r="G44" s="827"/>
      <c r="H44" s="827"/>
      <c r="I44" s="827"/>
      <c r="J44" s="827"/>
      <c r="K44" s="827"/>
      <c r="L44" s="827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552</v>
      </c>
      <c r="B3" s="54" t="s">
        <v>553</v>
      </c>
      <c r="C3" s="54" t="str">
        <f>IF(OR(C4:C35)," verw","")</f>
        <v/>
      </c>
      <c r="D3" s="70" t="s">
        <v>346</v>
      </c>
      <c r="E3" s="54" t="str">
        <f>IF(OR(E4:E35)," verw","")</f>
        <v/>
      </c>
      <c r="F3" s="70" t="s">
        <v>347</v>
      </c>
      <c r="G3" s="54" t="str">
        <f>IF(OR(G4:G35)," verw","")</f>
        <v/>
      </c>
      <c r="H3" s="70" t="s">
        <v>108</v>
      </c>
      <c r="I3" s="54" t="str">
        <f>IF(OR(I4:I35)," verw","")</f>
        <v/>
      </c>
      <c r="K3" s="70" t="s">
        <v>554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181</v>
      </c>
    </row>
    <row r="39" spans="1:16" x14ac:dyDescent="0.2">
      <c r="A39" s="54" t="s">
        <v>293</v>
      </c>
      <c r="B39" s="54" t="str">
        <f>ConcatenateRange(B$4:B$35,  ", ")</f>
        <v/>
      </c>
    </row>
    <row r="40" spans="1:16" x14ac:dyDescent="0.2">
      <c r="A40" s="54" t="s">
        <v>346</v>
      </c>
      <c r="B40" s="261" t="str">
        <f>ConcatenateRange(D$4:D$34,  ", ")</f>
        <v/>
      </c>
    </row>
    <row r="41" spans="1:16" x14ac:dyDescent="0.2">
      <c r="A41" s="54" t="s">
        <v>347</v>
      </c>
      <c r="B41" s="261" t="str">
        <f>ConcatenateRange(F$4:F$34,  ", ")</f>
        <v/>
      </c>
    </row>
    <row r="42" spans="1:16" x14ac:dyDescent="0.2">
      <c r="A42" s="54" t="s">
        <v>108</v>
      </c>
      <c r="B42" s="261" t="str">
        <f>ConcatenateRange(H$4:H$34,  ", ")</f>
        <v/>
      </c>
    </row>
    <row r="43" spans="1:16" x14ac:dyDescent="0.2">
      <c r="A43" s="54" t="s">
        <v>125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  <outlinePr showOutlineSymbols="0"/>
  </sheetPr>
  <dimension ref="B1:R74"/>
  <sheetViews>
    <sheetView showGridLines="0" showRowColHeaders="0" showZeros="0" showOutlineSymbols="0"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20.4257812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229</v>
      </c>
      <c r="D2" s="591" t="str">
        <f ca="1">Txt_Pat_AfspraakDat</f>
        <v>16-nov-2018</v>
      </c>
      <c r="E2" s="590"/>
      <c r="F2" s="592"/>
      <c r="G2" s="590" t="s">
        <v>230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236</v>
      </c>
      <c r="H3" s="590" t="str">
        <f ca="1">Txt_Pat_GeboorteDat</f>
        <v/>
      </c>
      <c r="I3" s="590" t="str">
        <f>Txt_Pat_Lengte</f>
        <v>Lengte:</v>
      </c>
      <c r="J3" s="589" t="str">
        <f>"Versie: " &amp; FormatDateTimeSeconds(Var_Glob_Versie)</f>
        <v xml:space="preserve">Versie: </v>
      </c>
    </row>
    <row r="4" spans="2:18" s="348" customFormat="1" ht="17.25" customHeight="1" x14ac:dyDescent="0.2">
      <c r="B4" s="589"/>
      <c r="C4" s="590" t="s">
        <v>3457</v>
      </c>
      <c r="D4" s="590" t="str">
        <f>Txt_Pat_PatNo</f>
        <v/>
      </c>
      <c r="E4" s="590"/>
      <c r="F4" s="594"/>
      <c r="G4" s="590" t="s">
        <v>208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565</v>
      </c>
      <c r="D6" s="625"/>
      <c r="E6" s="625"/>
      <c r="F6" s="625"/>
      <c r="G6" s="625" t="s">
        <v>572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788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708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8" t="str">
        <f>IF(_Ped_AfsprOverig=0,"",_Ped_AfsprOverig)</f>
        <v/>
      </c>
      <c r="H18" s="829"/>
      <c r="I18" s="829"/>
      <c r="J18" s="829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9"/>
      <c r="H19" s="829"/>
      <c r="I19" s="829"/>
      <c r="J19" s="829"/>
      <c r="O19" s="348"/>
    </row>
    <row r="20" spans="2:15" ht="18" customHeight="1" thickTop="1" x14ac:dyDescent="0.2">
      <c r="G20" s="829"/>
      <c r="H20" s="829"/>
      <c r="I20" s="829"/>
      <c r="J20" s="829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571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764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766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538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565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571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764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551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565</v>
      </c>
      <c r="E6" s="173" t="s">
        <v>551</v>
      </c>
    </row>
    <row r="7" spans="1:8" x14ac:dyDescent="0.2">
      <c r="A7" s="174" t="s">
        <v>207</v>
      </c>
      <c r="B7" s="181" t="b">
        <v>0</v>
      </c>
      <c r="C7" s="181">
        <v>0</v>
      </c>
      <c r="D7" s="182">
        <v>0</v>
      </c>
      <c r="E7" s="175" t="s">
        <v>537</v>
      </c>
      <c r="F7" s="181" t="b">
        <v>0</v>
      </c>
    </row>
    <row r="8" spans="1:8" x14ac:dyDescent="0.2">
      <c r="A8" s="174" t="s">
        <v>95</v>
      </c>
      <c r="B8" s="181" t="b">
        <v>0</v>
      </c>
      <c r="C8" s="181">
        <v>0</v>
      </c>
      <c r="D8" s="182">
        <v>0</v>
      </c>
      <c r="E8" s="175" t="s">
        <v>547</v>
      </c>
      <c r="F8" s="181" t="b">
        <v>0</v>
      </c>
    </row>
    <row r="9" spans="1:8" x14ac:dyDescent="0.2">
      <c r="A9" s="171" t="s">
        <v>705</v>
      </c>
      <c r="B9" s="181" t="b">
        <v>0</v>
      </c>
      <c r="C9" s="181">
        <v>0</v>
      </c>
      <c r="D9" s="182">
        <v>1</v>
      </c>
      <c r="E9" s="175" t="s">
        <v>773</v>
      </c>
      <c r="F9" s="181" t="b">
        <v>0</v>
      </c>
    </row>
    <row r="10" spans="1:8" x14ac:dyDescent="0.2">
      <c r="A10" s="171" t="s">
        <v>752</v>
      </c>
      <c r="B10" s="181" t="b">
        <v>0</v>
      </c>
      <c r="C10" s="181"/>
      <c r="D10" s="182"/>
      <c r="E10" s="175" t="s">
        <v>774</v>
      </c>
      <c r="F10" s="181" t="b">
        <v>0</v>
      </c>
    </row>
    <row r="11" spans="1:8" x14ac:dyDescent="0.2">
      <c r="A11" s="174" t="s">
        <v>595</v>
      </c>
      <c r="B11" s="181" t="b">
        <v>0</v>
      </c>
      <c r="C11" s="174" t="s">
        <v>567</v>
      </c>
      <c r="D11" s="182" t="b">
        <v>0</v>
      </c>
      <c r="E11" s="175" t="s">
        <v>775</v>
      </c>
      <c r="F11" s="181" t="b">
        <v>0</v>
      </c>
    </row>
    <row r="12" spans="1:8" x14ac:dyDescent="0.2">
      <c r="A12" s="174" t="s">
        <v>597</v>
      </c>
      <c r="B12" s="196">
        <v>0</v>
      </c>
      <c r="C12" s="176" t="s">
        <v>568</v>
      </c>
      <c r="D12" s="182" t="b">
        <v>0</v>
      </c>
      <c r="E12" s="175" t="s">
        <v>545</v>
      </c>
      <c r="F12" s="181" t="b">
        <v>0</v>
      </c>
    </row>
    <row r="13" spans="1:8" x14ac:dyDescent="0.2">
      <c r="B13" s="181"/>
      <c r="C13" s="174" t="s">
        <v>569</v>
      </c>
      <c r="D13" s="182" t="b">
        <v>0</v>
      </c>
      <c r="E13" s="177" t="s">
        <v>776</v>
      </c>
      <c r="F13" s="181" t="b">
        <v>0</v>
      </c>
    </row>
    <row r="14" spans="1:8" x14ac:dyDescent="0.2">
      <c r="B14" s="181"/>
      <c r="C14" s="174" t="s">
        <v>570</v>
      </c>
      <c r="D14" s="182" t="b">
        <v>0</v>
      </c>
      <c r="E14" s="177" t="s">
        <v>777</v>
      </c>
      <c r="F14" s="181" t="b">
        <v>0</v>
      </c>
    </row>
    <row r="15" spans="1:8" x14ac:dyDescent="0.2">
      <c r="A15" s="174" t="s">
        <v>596</v>
      </c>
      <c r="B15" s="181" t="b">
        <v>0</v>
      </c>
      <c r="D15" s="182"/>
      <c r="E15" s="177" t="s">
        <v>778</v>
      </c>
      <c r="F15" s="181" t="b">
        <v>0</v>
      </c>
    </row>
    <row r="16" spans="1:8" x14ac:dyDescent="0.2">
      <c r="A16" s="171" t="s">
        <v>493</v>
      </c>
      <c r="B16" s="181" t="b">
        <v>0</v>
      </c>
      <c r="D16" s="182"/>
      <c r="E16" s="175" t="s">
        <v>787</v>
      </c>
      <c r="F16" s="181" t="b">
        <v>0</v>
      </c>
      <c r="G16" s="181">
        <v>0</v>
      </c>
      <c r="H16" s="174"/>
    </row>
    <row r="17" spans="1:8" x14ac:dyDescent="0.2">
      <c r="A17" s="174" t="s">
        <v>492</v>
      </c>
      <c r="B17" s="181" t="b">
        <v>0</v>
      </c>
      <c r="D17" s="182"/>
      <c r="E17" s="175" t="s">
        <v>551</v>
      </c>
      <c r="F17" s="181"/>
    </row>
    <row r="18" spans="1:8" x14ac:dyDescent="0.2">
      <c r="E18" s="175" t="s">
        <v>701</v>
      </c>
      <c r="F18" s="181" t="b">
        <v>0</v>
      </c>
      <c r="G18" s="181">
        <v>0</v>
      </c>
      <c r="H18" s="181"/>
    </row>
    <row r="19" spans="1:8" x14ac:dyDescent="0.2">
      <c r="A19" s="170" t="s">
        <v>571</v>
      </c>
      <c r="B19" s="181"/>
      <c r="E19" s="175"/>
    </row>
    <row r="20" spans="1:8" x14ac:dyDescent="0.2">
      <c r="A20" s="174" t="s">
        <v>750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598</v>
      </c>
      <c r="B22" s="181" t="b">
        <v>0</v>
      </c>
      <c r="D22" s="182"/>
    </row>
    <row r="23" spans="1:8" x14ac:dyDescent="0.2">
      <c r="A23" s="174" t="s">
        <v>599</v>
      </c>
      <c r="B23" s="181" t="b">
        <v>0</v>
      </c>
      <c r="D23" s="182"/>
    </row>
    <row r="24" spans="1:8" x14ac:dyDescent="0.2">
      <c r="A24" s="171" t="s">
        <v>779</v>
      </c>
      <c r="B24" s="181" t="b">
        <v>0</v>
      </c>
      <c r="D24" s="182"/>
    </row>
    <row r="25" spans="1:8" x14ac:dyDescent="0.2">
      <c r="A25" s="171" t="s">
        <v>780</v>
      </c>
      <c r="B25" s="181" t="b">
        <v>0</v>
      </c>
      <c r="D25" s="182"/>
    </row>
    <row r="26" spans="1:8" x14ac:dyDescent="0.2">
      <c r="A26" s="170" t="s">
        <v>764</v>
      </c>
      <c r="B26" s="181"/>
      <c r="D26" s="182"/>
    </row>
    <row r="27" spans="1:8" x14ac:dyDescent="0.2">
      <c r="A27" s="174" t="s">
        <v>600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698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767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549</v>
      </c>
      <c r="B36" s="179" t="b">
        <v>0</v>
      </c>
      <c r="C36" s="152" t="s">
        <v>768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707</v>
      </c>
      <c r="B37" s="179" t="b">
        <v>0</v>
      </c>
      <c r="C37" s="152" t="s">
        <v>768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548</v>
      </c>
      <c r="B38" s="179" t="b">
        <v>0</v>
      </c>
      <c r="C38" s="152" t="s">
        <v>768</v>
      </c>
      <c r="D38" s="179" t="b">
        <v>0</v>
      </c>
      <c r="E38" s="177" t="str">
        <f t="shared" si="1"/>
        <v/>
      </c>
    </row>
    <row r="39" spans="1:5" x14ac:dyDescent="0.2">
      <c r="A39" s="152" t="s">
        <v>765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766</v>
      </c>
      <c r="D40" s="180">
        <v>0</v>
      </c>
    </row>
    <row r="42" spans="1:5" x14ac:dyDescent="0.2">
      <c r="A42" s="171" t="s">
        <v>789</v>
      </c>
      <c r="B42" s="181" t="b">
        <v>0</v>
      </c>
      <c r="C42" s="181">
        <v>0</v>
      </c>
    </row>
    <row r="43" spans="1:5" x14ac:dyDescent="0.2">
      <c r="A43" s="171" t="s">
        <v>790</v>
      </c>
      <c r="B43" s="181" t="b">
        <v>0</v>
      </c>
      <c r="C43" s="181">
        <v>0</v>
      </c>
    </row>
    <row r="44" spans="1:5" x14ac:dyDescent="0.2">
      <c r="A44" s="171" t="s">
        <v>791</v>
      </c>
      <c r="B44" s="181" t="b">
        <v>0</v>
      </c>
    </row>
    <row r="46" spans="1:5" x14ac:dyDescent="0.2">
      <c r="A46" s="170" t="s">
        <v>538</v>
      </c>
    </row>
    <row r="47" spans="1:5" x14ac:dyDescent="0.2">
      <c r="A47" s="174" t="s">
        <v>565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571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764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551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506</v>
      </c>
      <c r="B1" s="1" t="s">
        <v>541</v>
      </c>
      <c r="C1" s="1" t="s">
        <v>542</v>
      </c>
      <c r="D1" s="1" t="s">
        <v>760</v>
      </c>
      <c r="E1" s="1" t="s">
        <v>566</v>
      </c>
      <c r="F1" s="1" t="s">
        <v>573</v>
      </c>
      <c r="G1" s="1" t="s">
        <v>601</v>
      </c>
      <c r="H1" s="166"/>
      <c r="I1" s="1" t="s">
        <v>751</v>
      </c>
      <c r="J1" s="1" t="s">
        <v>769</v>
      </c>
    </row>
    <row r="2" spans="1:16" x14ac:dyDescent="0.2">
      <c r="G2">
        <v>1</v>
      </c>
    </row>
    <row r="3" spans="1:16" x14ac:dyDescent="0.2">
      <c r="A3" s="152" t="s">
        <v>502</v>
      </c>
      <c r="B3" s="157" t="s">
        <v>753</v>
      </c>
      <c r="C3" s="152" t="s">
        <v>756</v>
      </c>
      <c r="D3" s="152" t="s">
        <v>761</v>
      </c>
      <c r="E3" s="152" t="s">
        <v>567</v>
      </c>
      <c r="F3" s="152" t="s">
        <v>574</v>
      </c>
      <c r="G3">
        <v>2</v>
      </c>
      <c r="H3" s="151" t="s">
        <v>602</v>
      </c>
      <c r="I3" s="194" t="s">
        <v>781</v>
      </c>
      <c r="J3" t="s">
        <v>770</v>
      </c>
      <c r="N3" s="155"/>
      <c r="O3" s="151"/>
      <c r="P3" s="151"/>
    </row>
    <row r="4" spans="1:16" x14ac:dyDescent="0.2">
      <c r="A4" s="152" t="s">
        <v>503</v>
      </c>
      <c r="B4" s="157" t="s">
        <v>539</v>
      </c>
      <c r="C4" s="152" t="s">
        <v>757</v>
      </c>
      <c r="D4" s="152" t="s">
        <v>762</v>
      </c>
      <c r="E4" s="152" t="s">
        <v>568</v>
      </c>
      <c r="F4" s="152" t="s">
        <v>575</v>
      </c>
      <c r="G4">
        <v>3</v>
      </c>
      <c r="H4" s="151" t="s">
        <v>603</v>
      </c>
      <c r="I4" s="194" t="s">
        <v>782</v>
      </c>
      <c r="J4" t="s">
        <v>771</v>
      </c>
      <c r="N4" s="152"/>
      <c r="O4" s="151"/>
      <c r="P4" s="151"/>
    </row>
    <row r="5" spans="1:16" x14ac:dyDescent="0.2">
      <c r="A5" s="152" t="s">
        <v>504</v>
      </c>
      <c r="B5" s="157" t="s">
        <v>540</v>
      </c>
      <c r="C5" s="152" t="s">
        <v>758</v>
      </c>
      <c r="D5" s="152" t="s">
        <v>763</v>
      </c>
      <c r="E5" s="152" t="s">
        <v>569</v>
      </c>
      <c r="F5" s="152" t="s">
        <v>576</v>
      </c>
      <c r="G5" s="151">
        <v>4</v>
      </c>
      <c r="H5" s="151" t="s">
        <v>604</v>
      </c>
      <c r="I5" s="194" t="s">
        <v>783</v>
      </c>
      <c r="J5" t="s">
        <v>772</v>
      </c>
      <c r="N5" s="152"/>
      <c r="O5" s="151"/>
      <c r="P5" s="151"/>
    </row>
    <row r="6" spans="1:16" x14ac:dyDescent="0.2">
      <c r="A6" s="179"/>
      <c r="B6" s="157" t="s">
        <v>706</v>
      </c>
      <c r="C6" t="s">
        <v>759</v>
      </c>
      <c r="E6" s="152" t="s">
        <v>570</v>
      </c>
      <c r="F6" s="152" t="s">
        <v>577</v>
      </c>
      <c r="G6" s="151">
        <v>5</v>
      </c>
      <c r="H6" s="151" t="s">
        <v>605</v>
      </c>
      <c r="I6" s="165"/>
      <c r="N6" s="151"/>
      <c r="O6" s="151"/>
      <c r="P6" s="151"/>
    </row>
    <row r="7" spans="1:16" x14ac:dyDescent="0.2">
      <c r="B7" s="157" t="s">
        <v>754</v>
      </c>
      <c r="E7" s="152"/>
      <c r="G7" s="151">
        <v>6</v>
      </c>
      <c r="H7" s="151" t="s">
        <v>606</v>
      </c>
      <c r="I7" s="165"/>
      <c r="N7" s="151"/>
      <c r="O7" s="151"/>
      <c r="P7" s="151"/>
    </row>
    <row r="8" spans="1:16" x14ac:dyDescent="0.2">
      <c r="B8" s="157" t="s">
        <v>755</v>
      </c>
      <c r="G8" s="151">
        <v>7</v>
      </c>
      <c r="H8" s="151" t="s">
        <v>607</v>
      </c>
      <c r="I8" s="165"/>
      <c r="N8" s="151"/>
      <c r="O8" s="151"/>
      <c r="P8" s="151"/>
    </row>
    <row r="9" spans="1:16" x14ac:dyDescent="0.2">
      <c r="G9" s="151">
        <v>8</v>
      </c>
      <c r="H9" s="151" t="s">
        <v>608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609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610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611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612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613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614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615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616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617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618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619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620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621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622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623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624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625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626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627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628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629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630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631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632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633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634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635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636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637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638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639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640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641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642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643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644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645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646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647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648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649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650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651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652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653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654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655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656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657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658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659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660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661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662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663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664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665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666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667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668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669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670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671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672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673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674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675</v>
      </c>
      <c r="I76" s="165"/>
    </row>
    <row r="77" spans="7:16" x14ac:dyDescent="0.2">
      <c r="G77" s="151">
        <v>76</v>
      </c>
      <c r="H77" s="151" t="s">
        <v>676</v>
      </c>
      <c r="I77" s="165"/>
    </row>
    <row r="78" spans="7:16" x14ac:dyDescent="0.2">
      <c r="G78" s="151">
        <v>77</v>
      </c>
      <c r="H78" s="151" t="s">
        <v>677</v>
      </c>
      <c r="I78" s="165"/>
    </row>
    <row r="79" spans="7:16" x14ac:dyDescent="0.2">
      <c r="G79" s="151">
        <v>78</v>
      </c>
      <c r="H79" s="151" t="s">
        <v>678</v>
      </c>
      <c r="I79" s="165"/>
    </row>
    <row r="80" spans="7:16" x14ac:dyDescent="0.2">
      <c r="G80" s="151">
        <v>79</v>
      </c>
      <c r="H80" s="151" t="s">
        <v>679</v>
      </c>
      <c r="I80" s="165"/>
    </row>
    <row r="81" spans="7:9" x14ac:dyDescent="0.2">
      <c r="G81" s="151">
        <v>80</v>
      </c>
      <c r="H81" s="151" t="s">
        <v>680</v>
      </c>
      <c r="I81" s="165"/>
    </row>
    <row r="82" spans="7:9" x14ac:dyDescent="0.2">
      <c r="G82" s="151">
        <v>81</v>
      </c>
      <c r="H82" s="151" t="s">
        <v>681</v>
      </c>
      <c r="I82" s="165"/>
    </row>
    <row r="83" spans="7:9" x14ac:dyDescent="0.2">
      <c r="G83" s="151">
        <v>82</v>
      </c>
      <c r="H83" s="151" t="s">
        <v>682</v>
      </c>
      <c r="I83" s="165"/>
    </row>
    <row r="84" spans="7:9" x14ac:dyDescent="0.2">
      <c r="G84" s="151">
        <v>83</v>
      </c>
      <c r="H84" s="151" t="s">
        <v>683</v>
      </c>
      <c r="I84" s="165"/>
    </row>
    <row r="85" spans="7:9" x14ac:dyDescent="0.2">
      <c r="G85" s="151">
        <v>84</v>
      </c>
      <c r="H85" s="151" t="s">
        <v>684</v>
      </c>
      <c r="I85" s="165"/>
    </row>
    <row r="86" spans="7:9" x14ac:dyDescent="0.2">
      <c r="G86" s="151">
        <v>85</v>
      </c>
      <c r="H86" s="151" t="s">
        <v>685</v>
      </c>
      <c r="I86" s="165"/>
    </row>
    <row r="87" spans="7:9" x14ac:dyDescent="0.2">
      <c r="G87" s="151">
        <v>86</v>
      </c>
      <c r="H87" s="151" t="s">
        <v>686</v>
      </c>
      <c r="I87" s="165"/>
    </row>
    <row r="88" spans="7:9" x14ac:dyDescent="0.2">
      <c r="G88" s="151">
        <v>87</v>
      </c>
      <c r="H88" s="151" t="s">
        <v>687</v>
      </c>
      <c r="I88" s="165"/>
    </row>
    <row r="89" spans="7:9" x14ac:dyDescent="0.2">
      <c r="G89" s="151">
        <v>88</v>
      </c>
      <c r="H89" s="151" t="s">
        <v>688</v>
      </c>
      <c r="I89" s="165"/>
    </row>
    <row r="90" spans="7:9" x14ac:dyDescent="0.2">
      <c r="G90" s="151">
        <v>89</v>
      </c>
      <c r="H90" s="151" t="s">
        <v>689</v>
      </c>
      <c r="I90" s="165"/>
    </row>
    <row r="91" spans="7:9" x14ac:dyDescent="0.2">
      <c r="G91" s="151">
        <v>90</v>
      </c>
      <c r="H91" s="151" t="s">
        <v>690</v>
      </c>
      <c r="I91" s="165"/>
    </row>
    <row r="92" spans="7:9" x14ac:dyDescent="0.2">
      <c r="G92" s="151">
        <v>91</v>
      </c>
      <c r="H92" s="151" t="s">
        <v>691</v>
      </c>
      <c r="I92" s="165"/>
    </row>
    <row r="93" spans="7:9" x14ac:dyDescent="0.2">
      <c r="G93" s="151">
        <v>92</v>
      </c>
      <c r="H93" s="151" t="s">
        <v>692</v>
      </c>
      <c r="I93" s="165"/>
    </row>
    <row r="94" spans="7:9" x14ac:dyDescent="0.2">
      <c r="G94" s="151">
        <v>93</v>
      </c>
      <c r="H94" s="151" t="s">
        <v>693</v>
      </c>
      <c r="I94" s="165"/>
    </row>
    <row r="95" spans="7:9" x14ac:dyDescent="0.2">
      <c r="G95" s="151">
        <v>94</v>
      </c>
      <c r="H95" s="151" t="s">
        <v>694</v>
      </c>
      <c r="I95" s="165"/>
    </row>
    <row r="96" spans="7:9" x14ac:dyDescent="0.2">
      <c r="G96" s="151">
        <v>95</v>
      </c>
      <c r="H96" s="151" t="s">
        <v>695</v>
      </c>
      <c r="I96" s="165"/>
    </row>
    <row r="97" spans="7:9" x14ac:dyDescent="0.2">
      <c r="G97" s="151">
        <v>96</v>
      </c>
      <c r="H97" s="151" t="s">
        <v>696</v>
      </c>
      <c r="I97" s="165"/>
    </row>
    <row r="98" spans="7:9" x14ac:dyDescent="0.2">
      <c r="G98" s="151">
        <v>97</v>
      </c>
      <c r="H98" s="151" t="s">
        <v>697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585</v>
      </c>
      <c r="M1" s="443" t="s">
        <v>592</v>
      </c>
      <c r="N1" s="443" t="s">
        <v>586</v>
      </c>
      <c r="O1" s="443"/>
      <c r="P1" s="443"/>
      <c r="Q1" s="443"/>
      <c r="R1" s="443"/>
      <c r="S1" s="443" t="s">
        <v>593</v>
      </c>
      <c r="T1" s="443" t="s">
        <v>594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322</v>
      </c>
      <c r="D4" s="587" t="s">
        <v>323</v>
      </c>
      <c r="E4" s="587" t="s">
        <v>207</v>
      </c>
      <c r="F4" s="587" t="s">
        <v>95</v>
      </c>
      <c r="G4" s="587" t="s">
        <v>43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11</v>
      </c>
      <c r="E5" s="587">
        <f>_Pat_Gewicht</f>
        <v>0</v>
      </c>
      <c r="F5" s="587">
        <f>_Pat_Lengte</f>
        <v>0</v>
      </c>
      <c r="G5" s="587">
        <f>ROUND(POWER(E5,0.5378)*POWER(F5,0.3964)*0.024265,2)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238</v>
      </c>
      <c r="C7" s="598" t="s">
        <v>44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45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91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46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140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47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294</v>
      </c>
      <c r="C14" s="598" t="s">
        <v>246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206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247</v>
      </c>
      <c r="D16" s="430" t="str">
        <f>IF(ROUND(0.02*(E5),1)&lt;0.1,"0,1 mg iv",IF(ROUND(0.02*(E5),1)&gt;0.5,"0,5 mg iv",ROUND(0.02*(E5),1)&amp;" mg iv"))</f>
        <v>0,1 mg iv</v>
      </c>
      <c r="E16" s="833" t="str">
        <f>"= "&amp;IF(ROUND(0.02*(E5),1)&lt;0.1,0.1,IF(ROUND(0.02*(E5),1)&gt;0.5,0.5,ROUND(0.02*(E5),1)))*2&amp;" ml van 0,5 mg/ml (min 0,1 mg)"</f>
        <v>= 0,2 ml van 0,5 mg/ml (min 0,1 mg)</v>
      </c>
      <c r="F16" s="833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34"/>
      <c r="F17" s="834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202</v>
      </c>
      <c r="C19" s="598" t="s">
        <v>74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248</v>
      </c>
      <c r="D20" s="430" t="str">
        <f>IF(0.01*E5&gt;0.4,"0,4 mg iv",0.01*E5&amp;" mg iv")</f>
        <v>0 mg iv</v>
      </c>
      <c r="E20" s="83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3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34"/>
      <c r="F21" s="834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203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241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77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252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78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301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31" t="s">
        <v>6982</v>
      </c>
      <c r="C27" s="598" t="s">
        <v>329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32"/>
      <c r="C28" s="598" t="s">
        <v>237</v>
      </c>
      <c r="D28" s="415" t="str">
        <f>IF(E5/10&gt;10,"10 ml iv",E5/10 &amp;" ml iv")</f>
        <v>0 ml iv</v>
      </c>
      <c r="E28" s="415" t="s">
        <v>178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30" t="s">
        <v>70</v>
      </c>
      <c r="C30" s="598" t="s">
        <v>79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30"/>
      <c r="C31" s="598" t="s">
        <v>205</v>
      </c>
      <c r="D31" s="430" t="str">
        <f>IF((20*E5)&gt;1500,"1500 mg iv",20*E5&amp;" mg iv")</f>
        <v>0 mg iv</v>
      </c>
      <c r="E31" s="833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3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33"/>
      <c r="F32" s="833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275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71</v>
      </c>
      <c r="C35" s="598" t="s">
        <v>308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80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81</v>
      </c>
      <c r="C38" s="606" t="s">
        <v>224</v>
      </c>
      <c r="D38" s="437" t="str">
        <f ca="1">"AMV "&amp;ROUND(E5*8*VLOOKUP(C5,L2:M20,2)/1000,1)&amp;" L/min"</f>
        <v>AMV 0 L/min</v>
      </c>
      <c r="E38" s="437"/>
      <c r="F38" s="437" t="s">
        <v>82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83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330</v>
      </c>
      <c r="E40" s="430"/>
      <c r="F40" s="430" t="s">
        <v>319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320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244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67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350</v>
      </c>
      <c r="D2" s="216" t="str">
        <f ca="1">Txt_Pat_AfspraakDat</f>
        <v>16-nov-2018</v>
      </c>
      <c r="E2" s="215" t="s">
        <v>351</v>
      </c>
      <c r="F2" s="835" t="str">
        <f>Txt_Pat_FullName</f>
        <v/>
      </c>
      <c r="G2" s="835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152</v>
      </c>
      <c r="D3" s="219" t="str">
        <f ca="1">Txt_Pat_OpnameDag</f>
        <v>(dag 41959)</v>
      </c>
      <c r="E3" s="215" t="s">
        <v>349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385</v>
      </c>
      <c r="D4" s="219" t="str">
        <f>Txt_Pat_Bed</f>
        <v/>
      </c>
      <c r="E4" s="770" t="s">
        <v>244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179</v>
      </c>
      <c r="D6" s="212" t="str">
        <f>Txt_Ped_Ent_Sonde</f>
        <v/>
      </c>
      <c r="F6" s="217" t="s">
        <v>212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4779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219</v>
      </c>
      <c r="D12" s="836">
        <f>_Ped_Ent_Opm</f>
        <v>0</v>
      </c>
      <c r="E12" s="837"/>
      <c r="F12" s="837"/>
      <c r="G12" s="837"/>
      <c r="H12" s="837"/>
      <c r="I12" s="837"/>
      <c r="J12" s="837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88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293</v>
      </c>
      <c r="D15" s="844" t="str">
        <f>TRIM(Txt_Ped_Lab_1)</f>
        <v/>
      </c>
      <c r="E15" s="845"/>
      <c r="F15" s="845"/>
      <c r="G15" s="845"/>
      <c r="H15" s="845"/>
      <c r="I15" s="845"/>
      <c r="J15" s="845"/>
      <c r="L15" s="218"/>
    </row>
    <row r="16" spans="1:12" ht="12.6" customHeight="1" x14ac:dyDescent="0.2">
      <c r="B16" s="217"/>
      <c r="C16" s="217" t="s">
        <v>346</v>
      </c>
      <c r="D16" s="842" t="str">
        <f>TRIM(Txt_Ped_Lab_2)</f>
        <v/>
      </c>
      <c r="E16" s="843"/>
      <c r="F16" s="843"/>
      <c r="G16" s="843"/>
      <c r="H16" s="843"/>
      <c r="I16" s="843"/>
      <c r="J16" s="843"/>
      <c r="L16" s="218"/>
    </row>
    <row r="17" spans="1:12" ht="12.6" customHeight="1" x14ac:dyDescent="0.2">
      <c r="B17" s="217"/>
      <c r="C17" s="217" t="s">
        <v>347</v>
      </c>
      <c r="D17" s="842" t="str">
        <f>TRIM(Txt_Ped_Lab_3)</f>
        <v/>
      </c>
      <c r="E17" s="846"/>
      <c r="F17" s="846"/>
      <c r="G17" s="846"/>
      <c r="H17" s="846"/>
      <c r="I17" s="846"/>
      <c r="J17" s="846"/>
      <c r="L17" s="218"/>
    </row>
    <row r="18" spans="1:12" ht="12.6" customHeight="1" x14ac:dyDescent="0.2">
      <c r="B18" s="217"/>
      <c r="C18" s="217" t="s">
        <v>108</v>
      </c>
      <c r="D18" s="842" t="str">
        <f>TRIM(Txt_Ped_Lab_4)</f>
        <v/>
      </c>
      <c r="E18" s="846"/>
      <c r="F18" s="846"/>
      <c r="G18" s="846"/>
      <c r="H18" s="846"/>
      <c r="I18" s="846"/>
      <c r="J18" s="846"/>
      <c r="L18" s="218"/>
    </row>
    <row r="19" spans="1:12" ht="12.6" customHeight="1" x14ac:dyDescent="0.2">
      <c r="B19" s="217"/>
      <c r="C19" s="227" t="s">
        <v>18</v>
      </c>
      <c r="D19" s="842" t="str">
        <f>TRIM(Txt_Ped_Lab_5)</f>
        <v/>
      </c>
      <c r="E19" s="847"/>
      <c r="F19" s="847"/>
      <c r="G19" s="847"/>
      <c r="H19" s="847"/>
      <c r="I19" s="847"/>
      <c r="J19" s="847"/>
      <c r="L19" s="218"/>
    </row>
    <row r="20" spans="1:12" ht="12.6" customHeight="1" x14ac:dyDescent="0.2">
      <c r="B20" s="217"/>
      <c r="C20" s="227" t="s">
        <v>219</v>
      </c>
      <c r="D20" s="838">
        <f>_Ped_Lab_Opm</f>
        <v>0</v>
      </c>
      <c r="E20" s="839"/>
      <c r="F20" s="839"/>
      <c r="G20" s="839"/>
      <c r="H20" s="839"/>
      <c r="I20" s="839"/>
      <c r="J20" s="839"/>
      <c r="L20" s="218"/>
    </row>
    <row r="21" spans="1:12" ht="12.6" customHeight="1" x14ac:dyDescent="0.2">
      <c r="A21" s="221"/>
      <c r="B21" s="226"/>
      <c r="C21" s="228"/>
      <c r="D21" s="840"/>
      <c r="E21" s="840"/>
      <c r="F21" s="840"/>
      <c r="G21" s="840"/>
      <c r="H21" s="840"/>
      <c r="I21" s="840"/>
      <c r="J21" s="840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56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214</v>
      </c>
      <c r="C24" s="230" t="s">
        <v>565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215</v>
      </c>
      <c r="C25" s="230" t="s">
        <v>571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216</v>
      </c>
      <c r="C26" s="230" t="s">
        <v>764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217</v>
      </c>
      <c r="C27" s="230" t="s">
        <v>551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67</v>
      </c>
      <c r="C32" s="221"/>
      <c r="D32" s="221"/>
      <c r="F32" s="221" t="s">
        <v>345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350</v>
      </c>
      <c r="D34" s="216" t="str">
        <f ca="1">Txt_Pat_AfspraakDat</f>
        <v>16-nov-2018</v>
      </c>
      <c r="E34" s="215" t="s">
        <v>351</v>
      </c>
      <c r="F34" s="835" t="str">
        <f>Txt_Pat_FullName</f>
        <v/>
      </c>
      <c r="G34" s="835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152</v>
      </c>
      <c r="D35" s="219" t="str">
        <f ca="1">Txt_Pat_OpnameDag</f>
        <v>(dag 41959)</v>
      </c>
      <c r="E35" s="215" t="s">
        <v>349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385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219</v>
      </c>
      <c r="D46" s="836">
        <f>_Ped_Lijn_Opm</f>
        <v>0</v>
      </c>
      <c r="E46" s="837"/>
      <c r="F46" s="837"/>
      <c r="G46" s="837"/>
      <c r="H46" s="837"/>
      <c r="I46" s="837"/>
      <c r="J46" s="837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220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226</v>
      </c>
      <c r="D50" s="217"/>
      <c r="E50" s="217" t="s">
        <v>73</v>
      </c>
      <c r="F50" s="217"/>
      <c r="G50" s="217" t="s">
        <v>227</v>
      </c>
      <c r="H50" s="217"/>
      <c r="I50" s="217"/>
      <c r="J50" s="217" t="s">
        <v>137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219</v>
      </c>
      <c r="D72" s="838">
        <f>_Ped_MedIV_Opm</f>
        <v>0</v>
      </c>
      <c r="E72" s="838"/>
      <c r="F72" s="838"/>
      <c r="G72" s="838"/>
      <c r="H72" s="838"/>
      <c r="I72" s="838"/>
      <c r="J72" s="838"/>
      <c r="L72" s="218"/>
    </row>
    <row r="73" spans="1:12" ht="12.6" customHeight="1" x14ac:dyDescent="0.2">
      <c r="D73" s="841"/>
      <c r="E73" s="841"/>
      <c r="F73" s="841"/>
      <c r="G73" s="841"/>
      <c r="H73" s="841"/>
      <c r="I73" s="841"/>
      <c r="J73" s="841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350</v>
      </c>
      <c r="D75" s="216" t="str">
        <f ca="1">Txt_Pat_AfspraakDat</f>
        <v>16-nov-2018</v>
      </c>
      <c r="E75" s="215" t="s">
        <v>351</v>
      </c>
      <c r="F75" s="835" t="str">
        <f>Txt_Pat_FullName</f>
        <v/>
      </c>
      <c r="G75" s="835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152</v>
      </c>
      <c r="D76" s="219" t="str">
        <f ca="1">Txt_Pat_OpnameDag</f>
        <v>(dag 41959)</v>
      </c>
      <c r="E76" s="215" t="s">
        <v>349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385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219</v>
      </c>
      <c r="D99" s="836">
        <f>_Ped_TPN_Opm</f>
        <v>0</v>
      </c>
      <c r="E99" s="837"/>
      <c r="F99" s="837"/>
      <c r="G99" s="837"/>
      <c r="H99" s="837"/>
      <c r="I99" s="837"/>
      <c r="J99" s="837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274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259</v>
      </c>
      <c r="D103" s="212" t="str">
        <f>VLOOKUP(C103,Tbl_Ped_Totalen,13,FALSE )</f>
        <v>0 ml/kg</v>
      </c>
      <c r="E103" s="215" t="s">
        <v>175</v>
      </c>
      <c r="F103" s="212" t="str">
        <f>VLOOKUP(E103,Tbl_Ped_Totalen,13,FALSE )</f>
        <v>0 kcal/kg</v>
      </c>
      <c r="G103" s="215" t="s">
        <v>141</v>
      </c>
      <c r="H103" s="212" t="str">
        <f>VLOOKUP(G103,Tbl_Ped_Totalen,13,FALSE )</f>
        <v>0 mmol/kg</v>
      </c>
      <c r="I103" s="215" t="s">
        <v>808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144</v>
      </c>
      <c r="D104" s="212" t="str">
        <f>VLOOKUP(C104,Tbl_Ped_Totalen,13,FALSE )</f>
        <v>0 gram/kg</v>
      </c>
      <c r="E104" s="215" t="s">
        <v>260</v>
      </c>
      <c r="F104" s="212" t="str">
        <f>VLOOKUP(E104,Tbl_Ped_Totalen,13,FALSE )</f>
        <v>0 mmol/kg</v>
      </c>
      <c r="G104" s="215" t="s">
        <v>142</v>
      </c>
      <c r="H104" s="212" t="str">
        <f>VLOOKUP(G104,Tbl_Ped_Totalen,13,FALSE )</f>
        <v>0 mmol/kg</v>
      </c>
      <c r="I104" s="215" t="s">
        <v>807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140</v>
      </c>
      <c r="D105" s="212" t="str">
        <f>VLOOKUP(C105,Tbl_Ped_Totalen,13,FALSE )</f>
        <v>0 gram/kg</v>
      </c>
      <c r="E105" s="215" t="s">
        <v>261</v>
      </c>
      <c r="F105" s="212" t="str">
        <f>VLOOKUP(E105,Tbl_Ped_Totalen,13,FALSE )</f>
        <v>0 mmol/kg</v>
      </c>
      <c r="G105" s="215" t="s">
        <v>143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145</v>
      </c>
      <c r="D106" s="221" t="str">
        <f>VLOOKUP(C106,Tbl_Ped_Totalen,13,FALSE )</f>
        <v>0 gram/kg</v>
      </c>
      <c r="E106" s="243" t="s">
        <v>806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50" t="str">
        <f ca="1">Txt_Pat_GeboorteDat</f>
        <v/>
      </c>
      <c r="F2" s="850"/>
      <c r="G2" s="209" t="str">
        <f>Txt_Pat_Gewicht</f>
        <v>Gewicht:</v>
      </c>
      <c r="H2" s="503"/>
      <c r="O2" s="503" t="s">
        <v>135</v>
      </c>
      <c r="Q2" s="848" t="str">
        <f>IF(OR(_User_Type="Artsen",_User_Type="Supervisor"), _User_LastName&amp;", "&amp;_User_FirstName,"")</f>
        <v/>
      </c>
      <c r="R2" s="848"/>
      <c r="S2" s="848"/>
      <c r="T2" s="848"/>
      <c r="U2" s="848"/>
      <c r="V2" s="848"/>
      <c r="X2" s="497" t="s">
        <v>229</v>
      </c>
      <c r="AA2" s="849">
        <f ca="1">TODAY()</f>
        <v>43420</v>
      </c>
      <c r="AB2" s="849"/>
      <c r="AC2" s="849"/>
      <c r="AD2" s="849"/>
      <c r="AE2" s="849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135</v>
      </c>
      <c r="P25"/>
      <c r="Q25" s="771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229</v>
      </c>
      <c r="Y25"/>
      <c r="Z25"/>
      <c r="AA25" s="851">
        <f ca="1">TODAY()</f>
        <v>43420</v>
      </c>
      <c r="AB25" s="851"/>
      <c r="AC25" s="851"/>
      <c r="AD25" s="851"/>
      <c r="AE25"/>
      <c r="AF25"/>
    </row>
    <row r="26" spans="2:32" s="151" customFormat="1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7436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43420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7445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5" t="s">
        <v>16</v>
      </c>
      <c r="B10" s="866"/>
      <c r="C10" s="866"/>
      <c r="D10" s="866"/>
      <c r="E10" s="866"/>
      <c r="F10" s="866"/>
      <c r="G10" s="866"/>
      <c r="H10" s="867"/>
    </row>
    <row r="11" spans="1:8" ht="25.5" x14ac:dyDescent="0.2">
      <c r="A11" s="520" t="s">
        <v>232</v>
      </c>
      <c r="B11" s="868" t="s">
        <v>124</v>
      </c>
      <c r="C11" s="870"/>
      <c r="D11" s="872" t="s">
        <v>125</v>
      </c>
      <c r="E11" s="872" t="s">
        <v>126</v>
      </c>
      <c r="F11" s="872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69"/>
      <c r="C12" s="871"/>
      <c r="D12" s="873"/>
      <c r="E12" s="873"/>
      <c r="F12" s="873"/>
      <c r="G12" s="521" t="s">
        <v>130</v>
      </c>
      <c r="H12" s="522" t="s">
        <v>131</v>
      </c>
    </row>
    <row r="13" spans="1:8" ht="18" customHeight="1" x14ac:dyDescent="0.2">
      <c r="A13" s="855" t="str">
        <f>IF(G15="","",PedBerTPN!V3)</f>
        <v/>
      </c>
      <c r="B13" s="523" t="s">
        <v>7864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795"/>
    </row>
    <row r="14" spans="1:8" ht="18" customHeight="1" x14ac:dyDescent="0.2">
      <c r="A14" s="856"/>
      <c r="B14" s="525" t="s">
        <v>311</v>
      </c>
      <c r="C14" s="526"/>
      <c r="D14" s="526" t="s">
        <v>36</v>
      </c>
      <c r="E14" s="526" t="s">
        <v>68</v>
      </c>
      <c r="F14" s="527" t="s">
        <v>68</v>
      </c>
      <c r="G14" s="524" t="str">
        <f>IF(A13="","",PedBerTPN!W10)</f>
        <v/>
      </c>
      <c r="H14" s="795"/>
    </row>
    <row r="15" spans="1:8" ht="18" customHeight="1" x14ac:dyDescent="0.2">
      <c r="A15" s="520"/>
      <c r="B15" s="525" t="s">
        <v>256</v>
      </c>
      <c r="C15" s="526"/>
      <c r="D15" s="526" t="s">
        <v>133</v>
      </c>
      <c r="E15" s="526" t="s">
        <v>37</v>
      </c>
      <c r="F15" s="527" t="s">
        <v>38</v>
      </c>
      <c r="G15" s="528" t="str">
        <f>PedBerTPN!W5</f>
        <v/>
      </c>
      <c r="H15" s="795"/>
    </row>
    <row r="16" spans="1:8" ht="18" customHeight="1" x14ac:dyDescent="0.2">
      <c r="A16" s="520"/>
      <c r="B16" s="525" t="s">
        <v>453</v>
      </c>
      <c r="C16" s="526"/>
      <c r="D16" s="526" t="s">
        <v>39</v>
      </c>
      <c r="E16" s="526"/>
      <c r="F16" s="527"/>
      <c r="G16" s="528" t="str">
        <f>IF(AND(A13&lt;&gt;"",B16=PedBerTPN!H8),PedBerTPN!W8,"")</f>
        <v/>
      </c>
      <c r="H16" s="795"/>
    </row>
    <row r="17" spans="1:9" ht="18" customHeight="1" x14ac:dyDescent="0.2">
      <c r="A17" s="520"/>
      <c r="B17" s="525" t="s">
        <v>4825</v>
      </c>
      <c r="C17" s="526"/>
      <c r="D17" s="526"/>
      <c r="E17" s="526" t="s">
        <v>40</v>
      </c>
      <c r="F17" s="527"/>
      <c r="G17" s="528" t="str">
        <f>IF(AND(A13&lt;&gt;"",B17=PedBerTPN!H8),PedBerTPN!W8,"")</f>
        <v/>
      </c>
      <c r="H17" s="795"/>
    </row>
    <row r="18" spans="1:9" ht="18" customHeight="1" x14ac:dyDescent="0.2">
      <c r="A18" s="520"/>
      <c r="B18" s="525" t="s">
        <v>4053</v>
      </c>
      <c r="C18" s="526"/>
      <c r="D18" s="526"/>
      <c r="E18" s="526"/>
      <c r="F18" s="527" t="s">
        <v>41</v>
      </c>
      <c r="G18" s="528" t="str">
        <f>IF(AND(A13&lt;&gt;"",B18=PedBerTPN!H8),PedBerTPN!W8,"")</f>
        <v/>
      </c>
      <c r="H18" s="795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1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5"/>
    </row>
    <row r="22" spans="1:9" ht="18" customHeight="1" x14ac:dyDescent="0.2">
      <c r="A22" s="520"/>
      <c r="B22" s="784"/>
      <c r="C22" s="784"/>
      <c r="D22" s="784"/>
      <c r="E22" s="859" t="s">
        <v>161</v>
      </c>
      <c r="F22" s="859"/>
      <c r="G22" s="791" t="str">
        <f>IF(A13="","",PedBerTPN!X3)</f>
        <v/>
      </c>
      <c r="H22" s="795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5" t="str">
        <f>PedBerTPN!V16</f>
        <v/>
      </c>
      <c r="B24" s="523" t="str">
        <f>PedBerTPN!H17</f>
        <v/>
      </c>
      <c r="C24" s="785"/>
      <c r="D24" s="785" t="s">
        <v>298</v>
      </c>
      <c r="E24" s="785" t="s">
        <v>299</v>
      </c>
      <c r="F24" s="786" t="s">
        <v>133</v>
      </c>
      <c r="G24" s="524" t="str">
        <f>PedBerTPN!W17</f>
        <v/>
      </c>
      <c r="H24" s="533"/>
    </row>
    <row r="25" spans="1:9" ht="18" customHeight="1" x14ac:dyDescent="0.2">
      <c r="A25" s="856"/>
      <c r="B25" s="525" t="s">
        <v>148</v>
      </c>
      <c r="C25" s="526"/>
      <c r="D25" s="526"/>
      <c r="E25" s="860" t="s">
        <v>218</v>
      </c>
      <c r="F25" s="861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0"/>
      <c r="F26" s="861"/>
      <c r="G26" s="528"/>
      <c r="H26" s="521"/>
    </row>
    <row r="27" spans="1:9" ht="18" customHeight="1" x14ac:dyDescent="0.2">
      <c r="A27" s="520"/>
      <c r="B27" s="531"/>
      <c r="C27" s="531"/>
      <c r="D27" s="531"/>
      <c r="E27" s="859" t="s">
        <v>161</v>
      </c>
      <c r="F27" s="859"/>
      <c r="G27" s="79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7" t="s">
        <v>87</v>
      </c>
      <c r="C29" s="858"/>
      <c r="D29" s="858"/>
      <c r="E29" s="858"/>
      <c r="F29" s="858"/>
      <c r="G29" s="793"/>
      <c r="H29" s="536"/>
    </row>
    <row r="30" spans="1:9" ht="18" customHeight="1" x14ac:dyDescent="0.2">
      <c r="A30" s="855" t="str">
        <f>IF(A13="",PedBerTPN!V3,PedBerTPN!V11)</f>
        <v/>
      </c>
      <c r="B30" s="537" t="s">
        <v>7864</v>
      </c>
      <c r="C30" s="538"/>
      <c r="D30" s="538"/>
      <c r="E30" s="538"/>
      <c r="F30" s="796"/>
      <c r="G30" s="524" t="str">
        <f>IF(G13="",PedBerTPN!W9,"")</f>
        <v/>
      </c>
      <c r="H30" s="521"/>
    </row>
    <row r="31" spans="1:9" ht="18" customHeight="1" x14ac:dyDescent="0.2">
      <c r="A31" s="856"/>
      <c r="B31" s="541" t="s">
        <v>312</v>
      </c>
      <c r="C31" s="542"/>
      <c r="D31" s="542"/>
      <c r="E31" s="542"/>
      <c r="F31" s="797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7459</v>
      </c>
      <c r="C32" s="542"/>
      <c r="D32" s="542"/>
      <c r="E32" s="542"/>
      <c r="F32" s="797"/>
      <c r="G32" s="528" t="str">
        <f>PedBerTPN!W12</f>
        <v/>
      </c>
      <c r="H32" s="521"/>
    </row>
    <row r="33" spans="1:9" ht="18" customHeight="1" x14ac:dyDescent="0.2">
      <c r="A33" s="520"/>
      <c r="B33" s="541" t="s">
        <v>327</v>
      </c>
      <c r="C33" s="542"/>
      <c r="D33" s="542"/>
      <c r="E33" s="542"/>
      <c r="F33" s="797"/>
      <c r="G33" s="528" t="str">
        <f>PedBerTPN!W13</f>
        <v/>
      </c>
      <c r="H33" s="521"/>
    </row>
    <row r="34" spans="1:9" ht="18" customHeight="1" x14ac:dyDescent="0.2">
      <c r="A34" s="520"/>
      <c r="B34" s="541" t="s">
        <v>453</v>
      </c>
      <c r="C34" s="542"/>
      <c r="D34" s="542"/>
      <c r="E34" s="542"/>
      <c r="F34" s="797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797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9" t="s">
        <v>162</v>
      </c>
      <c r="F36" s="859"/>
      <c r="G36" s="794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2" t="s">
        <v>182</v>
      </c>
      <c r="C38" s="863"/>
      <c r="D38" s="863"/>
      <c r="E38" s="863"/>
      <c r="F38" s="864"/>
      <c r="G38" s="536" t="s">
        <v>183</v>
      </c>
      <c r="H38" s="536"/>
    </row>
    <row r="39" spans="1:9" ht="18" customHeight="1" x14ac:dyDescent="0.2">
      <c r="A39" s="547"/>
      <c r="B39" s="852" t="s">
        <v>184</v>
      </c>
      <c r="C39" s="853"/>
      <c r="D39" s="853"/>
      <c r="E39" s="853"/>
      <c r="F39" s="854"/>
      <c r="G39" s="522" t="s">
        <v>185</v>
      </c>
      <c r="H39" s="521"/>
    </row>
    <row r="40" spans="1:9" ht="18" customHeight="1" x14ac:dyDescent="0.2">
      <c r="A40" s="547"/>
      <c r="B40" s="852" t="s">
        <v>186</v>
      </c>
      <c r="C40" s="853"/>
      <c r="D40" s="853"/>
      <c r="E40" s="853"/>
      <c r="F40" s="854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4" spans="1:9" ht="15.75" customHeight="1" x14ac:dyDescent="0.2"/>
    <row r="45" spans="1:9" x14ac:dyDescent="0.2">
      <c r="F45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7" type="noConversion"/>
  <pageMargins left="0.39" right="0.26" top="0.42" bottom="0.49" header="0.22" footer="0.24"/>
  <pageSetup paperSize="9" scale="94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4849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43420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7445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5" t="s">
        <v>16</v>
      </c>
      <c r="B10" s="866"/>
      <c r="C10" s="866"/>
      <c r="D10" s="866"/>
      <c r="E10" s="866"/>
      <c r="F10" s="866"/>
      <c r="G10" s="866"/>
      <c r="H10" s="867"/>
    </row>
    <row r="11" spans="1:8" ht="25.5" x14ac:dyDescent="0.2">
      <c r="A11" s="520" t="s">
        <v>232</v>
      </c>
      <c r="B11" s="868" t="s">
        <v>124</v>
      </c>
      <c r="C11" s="870"/>
      <c r="D11" s="872" t="s">
        <v>125</v>
      </c>
      <c r="E11" s="872" t="s">
        <v>126</v>
      </c>
      <c r="F11" s="872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69"/>
      <c r="C12" s="871"/>
      <c r="D12" s="873"/>
      <c r="E12" s="873"/>
      <c r="F12" s="873"/>
      <c r="G12" s="521" t="s">
        <v>130</v>
      </c>
      <c r="H12" s="522" t="s">
        <v>131</v>
      </c>
    </row>
    <row r="13" spans="1:8" ht="18" customHeight="1" x14ac:dyDescent="0.2">
      <c r="A13" s="874" t="str">
        <f>IF(G15="","",PedBerTPN!V3)</f>
        <v/>
      </c>
      <c r="B13" s="523" t="s">
        <v>7864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521"/>
    </row>
    <row r="14" spans="1:8" ht="18" customHeight="1" x14ac:dyDescent="0.2">
      <c r="A14" s="875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257</v>
      </c>
      <c r="C15" s="526"/>
      <c r="D15" s="526" t="s">
        <v>299</v>
      </c>
      <c r="E15" s="526" t="s">
        <v>314</v>
      </c>
      <c r="F15" s="527" t="s">
        <v>37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453</v>
      </c>
      <c r="C16" s="526"/>
      <c r="D16" s="526" t="s">
        <v>315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456</v>
      </c>
      <c r="C17" s="526"/>
      <c r="D17" s="526"/>
      <c r="E17" s="526" t="s">
        <v>316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 t="s">
        <v>4847</v>
      </c>
      <c r="D18" s="526"/>
      <c r="E18" s="526"/>
      <c r="F18" s="527" t="s">
        <v>317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458</v>
      </c>
      <c r="C19" s="526" t="s">
        <v>4848</v>
      </c>
      <c r="D19" s="526"/>
      <c r="E19" s="526"/>
      <c r="F19" s="527" t="s">
        <v>318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2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4"/>
      <c r="C22" s="784"/>
      <c r="D22" s="784"/>
      <c r="E22" s="859" t="s">
        <v>161</v>
      </c>
      <c r="F22" s="859"/>
      <c r="G22" s="529" t="str">
        <f>IF(A13="","",PedBerTPN!X3)</f>
        <v/>
      </c>
      <c r="H22" s="530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5" t="str">
        <f>PedBerTPN!V16</f>
        <v/>
      </c>
      <c r="B24" s="523" t="str">
        <f>PedBerTPN!H17</f>
        <v/>
      </c>
      <c r="C24" s="785"/>
      <c r="D24" s="785" t="s">
        <v>298</v>
      </c>
      <c r="E24" s="785" t="s">
        <v>299</v>
      </c>
      <c r="F24" s="786" t="s">
        <v>133</v>
      </c>
      <c r="G24" s="524" t="str">
        <f>PedBerTPN!W17</f>
        <v/>
      </c>
      <c r="H24" s="533"/>
    </row>
    <row r="25" spans="1:9" ht="18" customHeight="1" x14ac:dyDescent="0.2">
      <c r="A25" s="856"/>
      <c r="B25" s="525" t="s">
        <v>148</v>
      </c>
      <c r="C25" s="526"/>
      <c r="D25" s="526"/>
      <c r="E25" s="876" t="s">
        <v>287</v>
      </c>
      <c r="F25" s="877"/>
      <c r="G25" s="524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6" t="s">
        <v>287</v>
      </c>
      <c r="F26" s="877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9" t="s">
        <v>161</v>
      </c>
      <c r="F27" s="859"/>
      <c r="G27" s="53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7" t="s">
        <v>87</v>
      </c>
      <c r="C29" s="858"/>
      <c r="D29" s="858"/>
      <c r="E29" s="858"/>
      <c r="F29" s="858"/>
      <c r="G29" s="535"/>
      <c r="H29" s="536"/>
    </row>
    <row r="30" spans="1:9" ht="18" customHeight="1" x14ac:dyDescent="0.2">
      <c r="A30" s="855" t="str">
        <f>IF(A13="",PedBerTPN!V3,PedBerTPN!V11)</f>
        <v/>
      </c>
      <c r="B30" s="537" t="s">
        <v>7864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6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9" t="s">
        <v>162</v>
      </c>
      <c r="F36" s="859"/>
      <c r="G36" s="546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8" t="s">
        <v>182</v>
      </c>
      <c r="C38" s="879"/>
      <c r="D38" s="879"/>
      <c r="E38" s="879"/>
      <c r="F38" s="880"/>
      <c r="G38" s="536" t="s">
        <v>183</v>
      </c>
      <c r="H38" s="536"/>
    </row>
    <row r="39" spans="1:9" ht="18" customHeight="1" x14ac:dyDescent="0.2">
      <c r="A39" s="547"/>
      <c r="B39" s="881" t="s">
        <v>184</v>
      </c>
      <c r="C39" s="882"/>
      <c r="D39" s="882"/>
      <c r="E39" s="882"/>
      <c r="F39" s="883"/>
      <c r="G39" s="522" t="s">
        <v>185</v>
      </c>
      <c r="H39" s="521"/>
    </row>
    <row r="40" spans="1:9" ht="18" customHeight="1" x14ac:dyDescent="0.2">
      <c r="A40" s="547"/>
      <c r="B40" s="881" t="s">
        <v>186</v>
      </c>
      <c r="C40" s="882"/>
      <c r="D40" s="882"/>
      <c r="E40" s="882"/>
      <c r="F40" s="883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7" type="noConversion"/>
  <pageMargins left="0.44" right="0.26" top="0.35" bottom="0.34" header="0.17" footer="0.17"/>
  <pageSetup paperSize="9" scale="93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4850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43420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7445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279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5" t="s">
        <v>16</v>
      </c>
      <c r="B10" s="866"/>
      <c r="C10" s="866"/>
      <c r="D10" s="866"/>
      <c r="E10" s="866"/>
      <c r="F10" s="866"/>
      <c r="G10" s="866"/>
      <c r="H10" s="867"/>
    </row>
    <row r="11" spans="1:8" ht="25.5" x14ac:dyDescent="0.2">
      <c r="A11" s="520" t="s">
        <v>232</v>
      </c>
      <c r="B11" s="868" t="s">
        <v>124</v>
      </c>
      <c r="C11" s="870"/>
      <c r="D11" s="872" t="s">
        <v>125</v>
      </c>
      <c r="E11" s="872" t="s">
        <v>126</v>
      </c>
      <c r="F11" s="872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69"/>
      <c r="C12" s="871"/>
      <c r="D12" s="873"/>
      <c r="E12" s="873"/>
      <c r="F12" s="873"/>
      <c r="G12" s="521" t="s">
        <v>130</v>
      </c>
      <c r="H12" s="522" t="s">
        <v>131</v>
      </c>
    </row>
    <row r="13" spans="1:8" ht="18" customHeight="1" x14ac:dyDescent="0.2">
      <c r="A13" s="874" t="str">
        <f>IF(G15="","",PedBerTPN!V3)</f>
        <v/>
      </c>
      <c r="B13" s="523" t="s">
        <v>7864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521"/>
    </row>
    <row r="14" spans="1:8" ht="18" customHeight="1" x14ac:dyDescent="0.2">
      <c r="A14" s="875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34</v>
      </c>
      <c r="C15" s="526"/>
      <c r="D15" s="526" t="s">
        <v>299</v>
      </c>
      <c r="E15" s="526" t="s">
        <v>133</v>
      </c>
      <c r="F15" s="527" t="s">
        <v>314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76" t="s">
        <v>7450</v>
      </c>
      <c r="F16" s="877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96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97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458</v>
      </c>
      <c r="C19" s="526"/>
      <c r="D19" s="526"/>
      <c r="E19" s="526"/>
      <c r="F19" s="527" t="s">
        <v>98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2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4"/>
      <c r="C22" s="784"/>
      <c r="D22" s="784"/>
      <c r="E22" s="859" t="s">
        <v>161</v>
      </c>
      <c r="F22" s="859"/>
      <c r="G22" s="791" t="str">
        <f>IF(A13="","",PedBerTPN!X3)</f>
        <v/>
      </c>
      <c r="H22" s="530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4" t="str">
        <f>PedBerTPN!V16</f>
        <v/>
      </c>
      <c r="B24" s="523" t="str">
        <f>PedBerTPN!H17</f>
        <v/>
      </c>
      <c r="C24" s="785"/>
      <c r="D24" s="785" t="s">
        <v>298</v>
      </c>
      <c r="E24" s="785" t="s">
        <v>299</v>
      </c>
      <c r="F24" s="786" t="s">
        <v>133</v>
      </c>
      <c r="G24" s="524" t="str">
        <f>PedBerTPN!W17</f>
        <v/>
      </c>
      <c r="H24" s="533"/>
    </row>
    <row r="25" spans="1:9" ht="18" customHeight="1" x14ac:dyDescent="0.2">
      <c r="A25" s="875"/>
      <c r="B25" s="525" t="s">
        <v>148</v>
      </c>
      <c r="C25" s="526"/>
      <c r="D25" s="526"/>
      <c r="E25" s="876" t="s">
        <v>287</v>
      </c>
      <c r="F25" s="877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6" t="s">
        <v>287</v>
      </c>
      <c r="F26" s="877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9" t="s">
        <v>161</v>
      </c>
      <c r="F27" s="859"/>
      <c r="G27" s="79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7" t="s">
        <v>87</v>
      </c>
      <c r="C29" s="858"/>
      <c r="D29" s="858"/>
      <c r="E29" s="858"/>
      <c r="F29" s="858"/>
      <c r="G29" s="793"/>
      <c r="H29" s="536"/>
    </row>
    <row r="30" spans="1:9" ht="18" customHeight="1" x14ac:dyDescent="0.2">
      <c r="A30" s="874" t="str">
        <f>IF(A13="",PedBerTPN!V3,PedBerTPN!V11)</f>
        <v/>
      </c>
      <c r="B30" s="537" t="s">
        <v>7864</v>
      </c>
      <c r="C30" s="538"/>
      <c r="D30" s="538"/>
      <c r="E30" s="538"/>
      <c r="F30" s="796"/>
      <c r="G30" s="540" t="str">
        <f>IF(G13="",PedBerTPN!W9,"")</f>
        <v/>
      </c>
      <c r="H30" s="521"/>
    </row>
    <row r="31" spans="1:9" ht="18" customHeight="1" x14ac:dyDescent="0.2">
      <c r="A31" s="875"/>
      <c r="B31" s="541" t="s">
        <v>312</v>
      </c>
      <c r="C31" s="542"/>
      <c r="D31" s="542"/>
      <c r="E31" s="542"/>
      <c r="F31" s="797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797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797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797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797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9" t="s">
        <v>162</v>
      </c>
      <c r="F36" s="859"/>
      <c r="G36" s="794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2" t="s">
        <v>182</v>
      </c>
      <c r="C38" s="863"/>
      <c r="D38" s="863"/>
      <c r="E38" s="863"/>
      <c r="F38" s="864"/>
      <c r="G38" s="536" t="s">
        <v>183</v>
      </c>
      <c r="H38" s="536"/>
    </row>
    <row r="39" spans="1:9" ht="18" customHeight="1" x14ac:dyDescent="0.2">
      <c r="A39" s="547"/>
      <c r="B39" s="852" t="s">
        <v>184</v>
      </c>
      <c r="C39" s="853"/>
      <c r="D39" s="853"/>
      <c r="E39" s="853"/>
      <c r="F39" s="854"/>
      <c r="G39" s="522" t="s">
        <v>185</v>
      </c>
      <c r="H39" s="521"/>
    </row>
    <row r="40" spans="1:9" ht="18" customHeight="1" x14ac:dyDescent="0.2">
      <c r="A40" s="547"/>
      <c r="B40" s="852" t="s">
        <v>186</v>
      </c>
      <c r="C40" s="853"/>
      <c r="D40" s="853"/>
      <c r="E40" s="853"/>
      <c r="F40" s="854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39" right="0.26" top="0.42" bottom="0.37" header="0.23" footer="0.17"/>
  <pageSetup paperSize="9" scale="94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8" ht="12.75" customHeight="1" x14ac:dyDescent="0.2">
      <c r="A1" s="183" t="s">
        <v>188</v>
      </c>
      <c r="F1" s="1" t="s">
        <v>4851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43420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7445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278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5" t="s">
        <v>16</v>
      </c>
      <c r="B10" s="866"/>
      <c r="C10" s="866"/>
      <c r="D10" s="866"/>
      <c r="E10" s="866"/>
      <c r="F10" s="866"/>
      <c r="G10" s="866"/>
      <c r="H10" s="867"/>
    </row>
    <row r="11" spans="1:8" ht="25.5" x14ac:dyDescent="0.2">
      <c r="A11" s="520" t="s">
        <v>232</v>
      </c>
      <c r="B11" s="868" t="s">
        <v>124</v>
      </c>
      <c r="C11" s="870"/>
      <c r="D11" s="872" t="s">
        <v>125</v>
      </c>
      <c r="E11" s="872" t="s">
        <v>126</v>
      </c>
      <c r="F11" s="872" t="s">
        <v>127</v>
      </c>
      <c r="G11" s="521"/>
      <c r="H11" s="521" t="s">
        <v>128</v>
      </c>
    </row>
    <row r="12" spans="1:8" ht="15" customHeight="1" x14ac:dyDescent="0.2">
      <c r="A12" s="783" t="s">
        <v>129</v>
      </c>
      <c r="B12" s="869"/>
      <c r="C12" s="871"/>
      <c r="D12" s="873"/>
      <c r="E12" s="873"/>
      <c r="F12" s="873"/>
      <c r="G12" s="521" t="s">
        <v>130</v>
      </c>
      <c r="H12" s="522" t="s">
        <v>131</v>
      </c>
    </row>
    <row r="13" spans="1:8" ht="18" customHeight="1" x14ac:dyDescent="0.2">
      <c r="A13" s="874" t="str">
        <f>IF(G15="","",PedBerTPN!V3)</f>
        <v/>
      </c>
      <c r="B13" s="523" t="s">
        <v>7864</v>
      </c>
      <c r="C13" s="785"/>
      <c r="D13" s="785" t="s">
        <v>132</v>
      </c>
      <c r="E13" s="785" t="s">
        <v>132</v>
      </c>
      <c r="F13" s="786" t="s">
        <v>132</v>
      </c>
      <c r="G13" s="524" t="str">
        <f>IF(A13="","",PedBerTPN!W9)</f>
        <v/>
      </c>
      <c r="H13" s="521"/>
    </row>
    <row r="14" spans="1:8" ht="18" customHeight="1" x14ac:dyDescent="0.2">
      <c r="A14" s="875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298</v>
      </c>
      <c r="E15" s="526" t="s">
        <v>99</v>
      </c>
      <c r="F15" s="527" t="s">
        <v>102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76" t="s">
        <v>7450</v>
      </c>
      <c r="F16" s="877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100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101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457</v>
      </c>
      <c r="C19" s="542" t="s">
        <v>4852</v>
      </c>
      <c r="D19" s="526"/>
      <c r="E19" s="526"/>
      <c r="F19" s="527" t="s">
        <v>318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460</v>
      </c>
      <c r="C20" s="542" t="s">
        <v>4853</v>
      </c>
      <c r="D20" s="526"/>
      <c r="E20" s="526"/>
      <c r="F20" s="527" t="s">
        <v>314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798" t="str">
        <f>IF(AND(G15&lt;&gt;"",G17="",G18="",G19="",G20=""),PedBerTPN!H8,"")</f>
        <v/>
      </c>
      <c r="C21" s="799"/>
      <c r="D21" s="799"/>
      <c r="E21" s="799"/>
      <c r="F21" s="800"/>
      <c r="G21" s="528" t="str">
        <f>IF(B21="","",PedBerTPN!W8)</f>
        <v/>
      </c>
      <c r="H21" s="521"/>
    </row>
    <row r="22" spans="1:9" ht="18" customHeight="1" x14ac:dyDescent="0.2">
      <c r="A22" s="520"/>
      <c r="B22" s="784"/>
      <c r="C22" s="784"/>
      <c r="D22" s="784"/>
      <c r="E22" s="859" t="s">
        <v>161</v>
      </c>
      <c r="F22" s="859"/>
      <c r="G22" s="791" t="str">
        <f>IF(A13="","",PedBerTPN!X3)</f>
        <v/>
      </c>
      <c r="H22" s="530"/>
      <c r="I22" s="805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4" t="str">
        <f>PedBerTPN!V16</f>
        <v/>
      </c>
      <c r="B24" s="523" t="str">
        <f>PedBerTPN!H17</f>
        <v/>
      </c>
      <c r="C24" s="785"/>
      <c r="D24" s="785" t="s">
        <v>277</v>
      </c>
      <c r="E24" s="785" t="s">
        <v>132</v>
      </c>
      <c r="F24" s="786" t="s">
        <v>299</v>
      </c>
      <c r="G24" s="524" t="str">
        <f>PedBerTPN!W17</f>
        <v/>
      </c>
      <c r="H24" s="533"/>
    </row>
    <row r="25" spans="1:9" ht="18" customHeight="1" x14ac:dyDescent="0.2">
      <c r="A25" s="875"/>
      <c r="B25" s="525" t="s">
        <v>148</v>
      </c>
      <c r="C25" s="526"/>
      <c r="D25" s="526"/>
      <c r="E25" s="876" t="s">
        <v>287</v>
      </c>
      <c r="F25" s="877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6" t="s">
        <v>287</v>
      </c>
      <c r="F26" s="877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9" t="s">
        <v>161</v>
      </c>
      <c r="F27" s="859"/>
      <c r="G27" s="792" t="str">
        <f>PedBerTPN!X16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7" t="s">
        <v>87</v>
      </c>
      <c r="C29" s="858"/>
      <c r="D29" s="858"/>
      <c r="E29" s="858"/>
      <c r="F29" s="858"/>
      <c r="G29" s="793"/>
      <c r="H29" s="536"/>
    </row>
    <row r="30" spans="1:9" ht="18" customHeight="1" x14ac:dyDescent="0.2">
      <c r="A30" s="874" t="str">
        <f>IF(A13="",PedBerTPN!V3,PedBerTPN!V11)</f>
        <v/>
      </c>
      <c r="B30" s="537" t="s">
        <v>7864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5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9" t="s">
        <v>162</v>
      </c>
      <c r="F36" s="859"/>
      <c r="G36" s="794" t="str">
        <f>IF(G22="",PedBerTPN!X3,PedBerTPN!X11)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2" t="s">
        <v>182</v>
      </c>
      <c r="C38" s="863"/>
      <c r="D38" s="863"/>
      <c r="E38" s="863"/>
      <c r="F38" s="864"/>
      <c r="G38" s="536" t="s">
        <v>183</v>
      </c>
      <c r="H38" s="536"/>
    </row>
    <row r="39" spans="1:9" ht="18" customHeight="1" x14ac:dyDescent="0.2">
      <c r="A39" s="547"/>
      <c r="B39" s="852" t="s">
        <v>184</v>
      </c>
      <c r="C39" s="853"/>
      <c r="D39" s="853"/>
      <c r="E39" s="853"/>
      <c r="F39" s="854"/>
      <c r="G39" s="522" t="s">
        <v>185</v>
      </c>
      <c r="H39" s="521"/>
    </row>
    <row r="40" spans="1:9" ht="18" customHeight="1" x14ac:dyDescent="0.2">
      <c r="A40" s="547"/>
      <c r="B40" s="852" t="s">
        <v>186</v>
      </c>
      <c r="C40" s="853"/>
      <c r="D40" s="853"/>
      <c r="E40" s="853"/>
      <c r="F40" s="854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scale="94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5"/>
    <col min="10" max="16384" width="9.140625" style="152"/>
  </cols>
  <sheetData>
    <row r="1" spans="1:9" ht="12.75" customHeight="1" x14ac:dyDescent="0.2">
      <c r="A1" s="183" t="s">
        <v>188</v>
      </c>
      <c r="F1" s="1" t="s">
        <v>4854</v>
      </c>
    </row>
    <row r="2" spans="1:9" ht="12.75" customHeight="1" x14ac:dyDescent="0.2"/>
    <row r="3" spans="1:9" ht="12.75" customHeight="1" x14ac:dyDescent="0.2">
      <c r="A3" s="152" t="s">
        <v>189</v>
      </c>
      <c r="B3" s="510">
        <f ca="1">TODAY()</f>
        <v>43420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7445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245</v>
      </c>
    </row>
    <row r="10" spans="1:9" ht="12.75" customHeight="1" thickTop="1" x14ac:dyDescent="0.2">
      <c r="A10" s="865" t="s">
        <v>16</v>
      </c>
      <c r="B10" s="866"/>
      <c r="C10" s="866"/>
      <c r="D10" s="866"/>
      <c r="E10" s="866"/>
      <c r="F10" s="866"/>
      <c r="G10" s="866"/>
      <c r="H10" s="867"/>
    </row>
    <row r="11" spans="1:9" ht="25.5" x14ac:dyDescent="0.2">
      <c r="A11" s="520" t="s">
        <v>232</v>
      </c>
      <c r="B11" s="868" t="s">
        <v>124</v>
      </c>
      <c r="C11" s="870"/>
      <c r="D11" s="872" t="s">
        <v>125</v>
      </c>
      <c r="E11" s="872" t="s">
        <v>126</v>
      </c>
      <c r="F11" s="872" t="s">
        <v>127</v>
      </c>
      <c r="G11" s="521"/>
      <c r="H11" s="521" t="s">
        <v>128</v>
      </c>
    </row>
    <row r="12" spans="1:9" ht="15" customHeight="1" x14ac:dyDescent="0.2">
      <c r="A12" s="783" t="s">
        <v>129</v>
      </c>
      <c r="B12" s="869"/>
      <c r="C12" s="871"/>
      <c r="D12" s="873"/>
      <c r="E12" s="873"/>
      <c r="F12" s="873"/>
      <c r="G12" s="521" t="s">
        <v>130</v>
      </c>
      <c r="H12" s="522" t="s">
        <v>131</v>
      </c>
    </row>
    <row r="13" spans="1:9" ht="18" customHeight="1" x14ac:dyDescent="0.2">
      <c r="A13" s="874" t="str">
        <f>PedBerTPN!V5</f>
        <v/>
      </c>
      <c r="B13" s="525" t="s">
        <v>58</v>
      </c>
      <c r="C13" s="526"/>
      <c r="D13" s="526" t="s">
        <v>59</v>
      </c>
      <c r="E13" s="526" t="s">
        <v>60</v>
      </c>
      <c r="F13" s="527" t="s">
        <v>61</v>
      </c>
      <c r="G13" s="787" t="str">
        <f>PedBerTPN!W5</f>
        <v/>
      </c>
      <c r="H13" s="521"/>
    </row>
    <row r="14" spans="1:9" ht="18" customHeight="1" x14ac:dyDescent="0.2">
      <c r="A14" s="875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88"/>
      <c r="C15" s="788"/>
      <c r="D15" s="788"/>
      <c r="E15" s="788"/>
      <c r="F15" s="788" t="s">
        <v>162</v>
      </c>
      <c r="G15" s="789" t="str">
        <f>G13</f>
        <v/>
      </c>
      <c r="H15" s="521"/>
      <c r="I15" s="805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0"/>
      <c r="H16" s="521"/>
    </row>
    <row r="17" spans="1:9" ht="18" customHeight="1" x14ac:dyDescent="0.2">
      <c r="A17" s="875" t="str">
        <f>PedBerTPN!V6</f>
        <v/>
      </c>
      <c r="B17" s="525" t="s">
        <v>234</v>
      </c>
      <c r="C17" s="526"/>
      <c r="D17" s="526"/>
      <c r="E17" s="785"/>
      <c r="F17" s="786" t="s">
        <v>133</v>
      </c>
      <c r="G17" s="528" t="str">
        <f>PedBerTPN!W6</f>
        <v/>
      </c>
      <c r="H17" s="521"/>
    </row>
    <row r="18" spans="1:9" ht="18" customHeight="1" x14ac:dyDescent="0.2">
      <c r="A18" s="875"/>
      <c r="B18" s="525" t="s">
        <v>453</v>
      </c>
      <c r="C18" s="526"/>
      <c r="D18" s="526"/>
      <c r="E18" s="526"/>
      <c r="F18" s="527" t="s">
        <v>57</v>
      </c>
      <c r="G18" s="528" t="str">
        <f>PedBerTPN!W7</f>
        <v/>
      </c>
      <c r="H18" s="521"/>
    </row>
    <row r="19" spans="1:9" ht="18" customHeight="1" x14ac:dyDescent="0.2">
      <c r="A19" s="520"/>
      <c r="B19" s="784"/>
      <c r="C19" s="784"/>
      <c r="D19" s="784"/>
      <c r="E19" s="859" t="s">
        <v>161</v>
      </c>
      <c r="F19" s="859"/>
      <c r="G19" s="791" t="str">
        <f>IF(G17="","",SUM(PedBerTPN!G6:G7)&amp;" ml")</f>
        <v/>
      </c>
      <c r="H19" s="521"/>
      <c r="I19" s="805">
        <f>StringToDouble(G19)</f>
        <v>0</v>
      </c>
    </row>
    <row r="20" spans="1:9" ht="18" customHeight="1" x14ac:dyDescent="0.2">
      <c r="A20" s="520"/>
      <c r="B20" s="803"/>
      <c r="C20" s="803"/>
      <c r="D20" s="803"/>
      <c r="E20" s="804"/>
      <c r="F20" s="804"/>
      <c r="G20" s="791"/>
      <c r="H20" s="802"/>
    </row>
    <row r="21" spans="1:9" ht="18" customHeight="1" x14ac:dyDescent="0.2">
      <c r="A21" s="520"/>
      <c r="B21" s="803"/>
      <c r="C21" s="803"/>
      <c r="D21" s="803"/>
      <c r="E21" s="804"/>
      <c r="F21" s="804"/>
      <c r="G21" s="791"/>
      <c r="H21" s="802"/>
    </row>
    <row r="22" spans="1:9" ht="18" customHeight="1" x14ac:dyDescent="0.2">
      <c r="A22" s="520"/>
      <c r="B22" s="803"/>
      <c r="C22" s="803"/>
      <c r="D22" s="803"/>
      <c r="E22" s="804"/>
      <c r="F22" s="804"/>
      <c r="G22" s="791"/>
      <c r="H22" s="802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PedBerTPN!$V$16</f>
        <v/>
      </c>
      <c r="B24" s="523" t="str">
        <f>PedBerTPN!H17</f>
        <v/>
      </c>
      <c r="C24" s="785"/>
      <c r="D24" s="785" t="s">
        <v>62</v>
      </c>
      <c r="E24" s="785" t="s">
        <v>63</v>
      </c>
      <c r="F24" s="786" t="s">
        <v>64</v>
      </c>
      <c r="G24" s="524" t="str">
        <f>PedBerTPN!$W$17</f>
        <v/>
      </c>
      <c r="H24" s="521"/>
    </row>
    <row r="25" spans="1:9" ht="18" customHeight="1" x14ac:dyDescent="0.2">
      <c r="A25" s="875"/>
      <c r="B25" s="525" t="s">
        <v>148</v>
      </c>
      <c r="C25" s="526"/>
      <c r="D25" s="526"/>
      <c r="E25" s="785"/>
      <c r="F25" s="786" t="s">
        <v>65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785"/>
      <c r="F26" s="786" t="s">
        <v>65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9" t="s">
        <v>161</v>
      </c>
      <c r="F27" s="859"/>
      <c r="G27" s="792" t="str">
        <f>PedBerTPN!$W$16</f>
        <v/>
      </c>
      <c r="H27" s="530"/>
      <c r="I27" s="805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7" t="s">
        <v>87</v>
      </c>
      <c r="C29" s="858"/>
      <c r="D29" s="858"/>
      <c r="E29" s="858"/>
      <c r="F29" s="858"/>
      <c r="G29" s="793"/>
      <c r="H29" s="536"/>
    </row>
    <row r="30" spans="1:9" ht="18" customHeight="1" x14ac:dyDescent="0.2">
      <c r="A30" s="874" t="str">
        <f>PedBerTPN!V3</f>
        <v/>
      </c>
      <c r="B30" s="537" t="s">
        <v>7864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5"/>
      <c r="B31" s="541" t="s">
        <v>312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9" t="s">
        <v>162</v>
      </c>
      <c r="F36" s="859"/>
      <c r="G36" s="794" t="str">
        <f>PedBerTPN!$W$3</f>
        <v/>
      </c>
      <c r="H36" s="521"/>
      <c r="I36" s="805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2" t="s">
        <v>182</v>
      </c>
      <c r="C38" s="863"/>
      <c r="D38" s="863"/>
      <c r="E38" s="863"/>
      <c r="F38" s="864"/>
      <c r="G38" s="536" t="s">
        <v>183</v>
      </c>
      <c r="H38" s="536"/>
    </row>
    <row r="39" spans="1:9" ht="18" customHeight="1" x14ac:dyDescent="0.2">
      <c r="A39" s="547"/>
      <c r="B39" s="852" t="s">
        <v>184</v>
      </c>
      <c r="C39" s="853"/>
      <c r="D39" s="853"/>
      <c r="E39" s="853"/>
      <c r="F39" s="854"/>
      <c r="G39" s="522" t="s">
        <v>185</v>
      </c>
      <c r="H39" s="521"/>
    </row>
    <row r="40" spans="1:9" ht="18" customHeight="1" x14ac:dyDescent="0.2">
      <c r="A40" s="547"/>
      <c r="B40" s="852" t="s">
        <v>186</v>
      </c>
      <c r="C40" s="853"/>
      <c r="D40" s="853"/>
      <c r="E40" s="853"/>
      <c r="F40" s="854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7" type="noConversion"/>
  <pageMargins left="0.42" right="0.26" top="0.39" bottom="0.34" header="0.18" footer="0.17"/>
  <pageSetup paperSize="9" scale="94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1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3" t="str">
        <f>IF(G59&lt;0,"Te weinig volume voor TPN!","")</f>
        <v/>
      </c>
    </row>
    <row r="2" spans="1:18" ht="20.100000000000001" customHeight="1" x14ac:dyDescent="0.2">
      <c r="C2" s="659"/>
      <c r="D2" s="660" t="s">
        <v>274</v>
      </c>
      <c r="E2" s="660" t="s">
        <v>413</v>
      </c>
      <c r="F2" s="660" t="s">
        <v>414</v>
      </c>
      <c r="G2" s="660" t="s">
        <v>85</v>
      </c>
      <c r="H2" s="665" t="s">
        <v>88</v>
      </c>
      <c r="I2" s="660"/>
      <c r="J2" s="660" t="s">
        <v>413</v>
      </c>
      <c r="K2" s="660" t="s">
        <v>414</v>
      </c>
      <c r="L2" s="660" t="s">
        <v>85</v>
      </c>
      <c r="M2" s="665" t="s">
        <v>88</v>
      </c>
      <c r="N2" s="660"/>
      <c r="O2" s="660" t="s">
        <v>413</v>
      </c>
      <c r="P2" s="660" t="s">
        <v>414</v>
      </c>
      <c r="Q2" s="660" t="s">
        <v>85</v>
      </c>
      <c r="R2" s="665" t="s">
        <v>88</v>
      </c>
    </row>
    <row r="3" spans="1:18" ht="20.100000000000001" customHeight="1" x14ac:dyDescent="0.2">
      <c r="C3" s="659"/>
      <c r="D3" s="659" t="s">
        <v>235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164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122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416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165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209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167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415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166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417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409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240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723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6" t="str">
        <f>NeoBerInfB!B3</f>
        <v>17:00 uur Afspraken</v>
      </c>
      <c r="D9" s="886"/>
      <c r="E9" s="886"/>
      <c r="F9" s="886"/>
      <c r="G9" s="886"/>
      <c r="H9" s="646" t="s">
        <v>4498</v>
      </c>
      <c r="I9" s="647" t="str">
        <f>Txt_Pat_PatNo</f>
        <v/>
      </c>
      <c r="J9" s="647"/>
      <c r="K9" s="646"/>
      <c r="L9" s="646"/>
      <c r="M9" s="646" t="s">
        <v>208</v>
      </c>
      <c r="N9" s="646" t="str">
        <f ca="1">Txt_Pat_Leeftijd</f>
        <v/>
      </c>
      <c r="O9" s="648"/>
      <c r="P9" s="646" t="s">
        <v>4500</v>
      </c>
      <c r="Q9" s="647" t="str">
        <f ca="1">Txt_Pat_GeboorteDat</f>
        <v/>
      </c>
      <c r="R9" s="646"/>
    </row>
    <row r="10" spans="1:18" ht="20.100000000000001" customHeight="1" x14ac:dyDescent="0.2">
      <c r="C10" s="886"/>
      <c r="D10" s="886"/>
      <c r="E10" s="886"/>
      <c r="F10" s="886"/>
      <c r="G10" s="886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397</v>
      </c>
      <c r="N10" s="646" t="str">
        <f>IF(_Pat_Gewicht&gt;0,FixPrecision((_Pat_Gewicht),4)&amp;" kg","")</f>
        <v/>
      </c>
      <c r="O10" s="646"/>
      <c r="P10" s="646" t="s">
        <v>4501</v>
      </c>
      <c r="Q10" s="647" t="str">
        <f>Txt_Pat_GestAge</f>
        <v/>
      </c>
      <c r="R10" s="646"/>
    </row>
    <row r="11" spans="1:18" ht="20.100000000000001" customHeight="1" x14ac:dyDescent="0.2">
      <c r="C11" s="886"/>
      <c r="D11" s="886"/>
      <c r="E11" s="886"/>
      <c r="F11" s="886"/>
      <c r="G11" s="886"/>
      <c r="H11" s="646" t="s">
        <v>229</v>
      </c>
      <c r="I11" s="646" t="str">
        <f ca="1">Txt_Pat_AfspraakDat</f>
        <v>16-nov-2018</v>
      </c>
      <c r="J11" s="651"/>
      <c r="K11" s="646"/>
      <c r="L11" s="646"/>
      <c r="M11" s="646" t="s">
        <v>553</v>
      </c>
      <c r="N11" s="646" t="str">
        <f>Txt_Pat_OpnameDat</f>
        <v/>
      </c>
      <c r="O11" s="646"/>
      <c r="P11" s="651" t="s">
        <v>4874</v>
      </c>
      <c r="Q11" s="647" t="str">
        <f>Txt_Pat_GebGew</f>
        <v/>
      </c>
      <c r="R11" s="646"/>
    </row>
    <row r="12" spans="1:18" ht="20.100000000000001" customHeight="1" x14ac:dyDescent="0.2">
      <c r="C12" s="886"/>
      <c r="D12" s="886"/>
      <c r="E12" s="886"/>
      <c r="F12" s="886"/>
      <c r="G12" s="886"/>
      <c r="H12" s="646" t="s">
        <v>386</v>
      </c>
      <c r="I12" s="646" t="str">
        <f>Txt_Pat_Bed</f>
        <v/>
      </c>
      <c r="J12" s="649" t="str">
        <f>"Versie: " &amp; FormatDateTimeSeconds(Var_Glob_Versie)</f>
        <v xml:space="preserve">Versie: </v>
      </c>
      <c r="K12" s="646"/>
      <c r="L12" s="646"/>
      <c r="M12" s="646" t="s">
        <v>5261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4256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1" t="str">
        <f>NeoBerInfB!AI7</f>
        <v/>
      </c>
      <c r="C15" s="638"/>
      <c r="D15" s="638" t="s">
        <v>419</v>
      </c>
      <c r="E15" s="638"/>
      <c r="F15" s="561" t="str">
        <f>NeoBerInfB!Q7</f>
        <v/>
      </c>
      <c r="G15" s="402" t="s">
        <v>420</v>
      </c>
      <c r="I15" s="639" t="s">
        <v>421</v>
      </c>
      <c r="L15" s="696" t="s">
        <v>418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1" t="str">
        <f>NeoBerInfB!AI9</f>
        <v/>
      </c>
      <c r="C17" s="640" t="s">
        <v>424</v>
      </c>
      <c r="D17" s="638"/>
      <c r="G17" s="638" t="s">
        <v>422</v>
      </c>
      <c r="H17" s="480" t="str">
        <f>IF(Var_Neo_InfB_Ent_Voeding&gt;1,NeoBerInfB!F9,"")</f>
        <v/>
      </c>
      <c r="I17" s="641" t="s">
        <v>423</v>
      </c>
      <c r="J17" s="561" t="str">
        <f>IF(Var_Neo_InfB_Ent_Voeding&gt;1,NeoBerInfB!G9/10&amp;" ml","")</f>
        <v/>
      </c>
      <c r="L17" s="638" t="s">
        <v>709</v>
      </c>
      <c r="M17" s="638"/>
      <c r="N17" s="638"/>
      <c r="P17" s="638" t="s">
        <v>710</v>
      </c>
      <c r="Q17" s="638"/>
      <c r="R17" s="638"/>
    </row>
    <row r="18" spans="1:18" ht="20.100000000000001" customHeight="1" thickTop="1" thickBot="1" x14ac:dyDescent="0.25">
      <c r="E18" s="403"/>
      <c r="G18" s="638" t="s">
        <v>425</v>
      </c>
      <c r="H18" s="475" t="str">
        <f>IF(Var_Neo_InfB_Ent_Voeding&gt;1,NeoBerInfB!F10,"")</f>
        <v/>
      </c>
      <c r="I18" s="641" t="s">
        <v>423</v>
      </c>
      <c r="J18" s="563" t="str">
        <f>IF(Var_Neo_InfB_Ent_Voeding&gt;1,NeoBerInfB!G10/10&amp;" ml","")</f>
        <v/>
      </c>
      <c r="L18" s="638" t="s">
        <v>721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426</v>
      </c>
      <c r="H22" s="402">
        <f>IF(NeoBerInfB!B21,NeoBerInfB!C21,NeoBerInfB!AX53)</f>
        <v>0</v>
      </c>
      <c r="I22" s="402" t="s">
        <v>427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4257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4917</v>
      </c>
      <c r="M25" s="638"/>
      <c r="N25" s="641" t="s">
        <v>392</v>
      </c>
      <c r="O25" s="638" t="s">
        <v>428</v>
      </c>
      <c r="P25" s="638"/>
      <c r="Q25" s="638"/>
      <c r="R25" s="638" t="s">
        <v>429</v>
      </c>
    </row>
    <row r="26" spans="1:18" ht="20.100000000000001" customHeight="1" x14ac:dyDescent="0.2">
      <c r="A26" s="781" t="str">
        <f>NeoBerInfB!AI22</f>
        <v/>
      </c>
      <c r="C26" s="638"/>
      <c r="D26" s="638" t="s">
        <v>564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2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2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2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2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2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2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2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2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2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2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1" t="str">
        <f>NeoBerInfB!AI33</f>
        <v/>
      </c>
      <c r="C39" s="638">
        <v>11</v>
      </c>
      <c r="D39" s="640" t="s">
        <v>430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1" t="str">
        <f>NeoBerInfB!AI34</f>
        <v/>
      </c>
      <c r="C40" s="638">
        <v>12</v>
      </c>
      <c r="D40" s="640" t="s">
        <v>431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1" t="str">
        <f>NeoBerInfB!AI35</f>
        <v/>
      </c>
      <c r="C41" s="638">
        <v>13</v>
      </c>
      <c r="D41" s="640" t="s">
        <v>432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1" t="str">
        <f>NeoBerInfB!AI36</f>
        <v/>
      </c>
      <c r="C42" s="638">
        <v>14</v>
      </c>
      <c r="D42" s="887" t="str">
        <f>IF(Var_Neo_InfB_Cont_MedTekst_1="","",Var_Neo_InfB_Cont_MedTekst_1)</f>
        <v/>
      </c>
      <c r="E42" s="887"/>
      <c r="F42" s="887"/>
      <c r="G42" s="887"/>
      <c r="H42" s="887"/>
      <c r="I42" s="887"/>
      <c r="J42" s="887"/>
      <c r="K42" s="888"/>
      <c r="L42" s="887"/>
      <c r="M42" s="887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1" t="str">
        <f>NeoBerInfB!AI37</f>
        <v/>
      </c>
      <c r="C43" s="638">
        <v>15</v>
      </c>
      <c r="D43" s="889" t="str">
        <f>IF(Var_Neo_InfB_Cont_MedTekst_2="","",Var_Neo_InfB_Cont_MedTekst_2)</f>
        <v/>
      </c>
      <c r="E43" s="889"/>
      <c r="F43" s="889"/>
      <c r="G43" s="889"/>
      <c r="H43" s="889"/>
      <c r="I43" s="889"/>
      <c r="J43" s="889"/>
      <c r="K43" s="889"/>
      <c r="L43" s="889"/>
      <c r="M43" s="889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4258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2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418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2" t="str">
        <f>NeoBerInfB!AI39</f>
        <v/>
      </c>
      <c r="B49" s="403" t="str">
        <f>NeoBerInfB!AJ39</f>
        <v/>
      </c>
      <c r="C49" s="638"/>
      <c r="D49" s="638" t="s">
        <v>4260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1" t="str">
        <f>NeoBerInfB!AI42</f>
        <v/>
      </c>
      <c r="C51" s="638"/>
      <c r="D51" s="638" t="s">
        <v>7865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1" t="str">
        <f>NeoBerInfB!AI43</f>
        <v/>
      </c>
      <c r="C52" s="638"/>
      <c r="D52" s="638" t="s">
        <v>434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1" t="str">
        <f>NeoBerInfB!AI44</f>
        <v/>
      </c>
      <c r="C53" s="638"/>
      <c r="D53" s="638" t="s">
        <v>7425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1" t="str">
        <f>NeoBerInfB!AI45</f>
        <v/>
      </c>
      <c r="C54" s="638"/>
      <c r="D54" s="638" t="s">
        <v>7426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1" t="str">
        <f>NeoBerInfB!AI46</f>
        <v/>
      </c>
      <c r="C55" s="638"/>
      <c r="D55" s="638" t="s">
        <v>149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1" t="str">
        <f>NeoBerInfB!AI47</f>
        <v/>
      </c>
      <c r="C56" s="638"/>
      <c r="D56" s="638" t="s">
        <v>403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1" t="str">
        <f>NeoBerInfB!AI48</f>
        <v/>
      </c>
      <c r="C57" s="638"/>
      <c r="D57" s="638" t="s">
        <v>404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256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4259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88</v>
      </c>
      <c r="E62" s="643" t="s">
        <v>293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556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557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558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108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559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4251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4252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4253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1" t="s">
        <v>4254</v>
      </c>
      <c r="C71" s="644"/>
      <c r="D71" s="644"/>
      <c r="E71" s="643" t="s">
        <v>219</v>
      </c>
      <c r="F71" s="884" t="str">
        <f>IF(_Neo_Lab_Opm=0,"",_Neo_Lab_Opm)</f>
        <v/>
      </c>
      <c r="G71" s="885"/>
      <c r="H71" s="885"/>
      <c r="I71" s="885"/>
      <c r="J71" s="885"/>
      <c r="K71" s="885"/>
      <c r="L71" s="885"/>
      <c r="M71" s="885"/>
      <c r="N71" s="885"/>
      <c r="O71" s="885"/>
      <c r="P71" s="885"/>
      <c r="Q71" s="885"/>
      <c r="R71" s="885"/>
    </row>
    <row r="72" spans="1:18" ht="20.100000000000001" customHeight="1" x14ac:dyDescent="0.2">
      <c r="C72" s="644"/>
      <c r="D72" s="644"/>
      <c r="E72" s="645"/>
      <c r="F72" s="885"/>
      <c r="G72" s="885"/>
      <c r="H72" s="885"/>
      <c r="I72" s="885"/>
      <c r="J72" s="885"/>
      <c r="K72" s="885"/>
      <c r="L72" s="885"/>
      <c r="M72" s="885"/>
      <c r="N72" s="885"/>
      <c r="O72" s="885"/>
      <c r="P72" s="885"/>
      <c r="Q72" s="885"/>
      <c r="R72" s="885"/>
    </row>
    <row r="73" spans="1:18" ht="20.100000000000001" customHeight="1" x14ac:dyDescent="0.2">
      <c r="C73" s="404"/>
      <c r="D73" s="40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N3" activePane="bottomRight" state="frozenSplit"/>
      <selection activeCell="J34" sqref="J34"/>
      <selection pane="topRight" activeCell="J34" sqref="J34"/>
      <selection pane="bottomLeft" activeCell="J34" sqref="J34"/>
      <selection pane="bottomRight" activeCell="AB23" sqref="AB2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4234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4083</v>
      </c>
      <c r="D2" s="365" t="s">
        <v>3286</v>
      </c>
      <c r="E2" s="365" t="s">
        <v>4066</v>
      </c>
      <c r="F2" s="365" t="s">
        <v>4238</v>
      </c>
      <c r="G2" s="365" t="s">
        <v>860</v>
      </c>
      <c r="H2" s="365" t="s">
        <v>4240</v>
      </c>
      <c r="I2" s="365" t="s">
        <v>392</v>
      </c>
      <c r="J2" s="365" t="s">
        <v>254</v>
      </c>
      <c r="K2" s="365" t="s">
        <v>3292</v>
      </c>
      <c r="L2" s="365" t="s">
        <v>4083</v>
      </c>
      <c r="M2" s="365" t="s">
        <v>153</v>
      </c>
      <c r="N2" s="365" t="s">
        <v>3285</v>
      </c>
      <c r="O2" s="365" t="s">
        <v>3286</v>
      </c>
      <c r="P2" s="365" t="s">
        <v>4239</v>
      </c>
      <c r="Q2" s="365" t="s">
        <v>4232</v>
      </c>
      <c r="R2" s="365" t="s">
        <v>4235</v>
      </c>
      <c r="S2" s="365" t="s">
        <v>418</v>
      </c>
      <c r="T2" s="365" t="s">
        <v>4875</v>
      </c>
      <c r="U2" s="365" t="s">
        <v>4900</v>
      </c>
      <c r="V2" s="365" t="s">
        <v>4878</v>
      </c>
      <c r="W2" s="365" t="s">
        <v>4901</v>
      </c>
      <c r="X2" s="365" t="s">
        <v>4915</v>
      </c>
      <c r="Y2" s="365" t="s">
        <v>4916</v>
      </c>
      <c r="Z2" s="365" t="s">
        <v>291</v>
      </c>
      <c r="AA2" s="365" t="s">
        <v>4490</v>
      </c>
      <c r="AB2" s="365" t="s">
        <v>4488</v>
      </c>
      <c r="AC2" s="365" t="s">
        <v>4489</v>
      </c>
      <c r="AD2" s="365" t="s">
        <v>4486</v>
      </c>
      <c r="AE2" s="365" t="s">
        <v>4487</v>
      </c>
      <c r="AF2" s="365" t="s">
        <v>4859</v>
      </c>
      <c r="AG2" s="365" t="s">
        <v>4860</v>
      </c>
      <c r="AH2" s="365" t="s">
        <v>4861</v>
      </c>
      <c r="AI2" s="365" t="s">
        <v>4249</v>
      </c>
      <c r="AJ2" s="365" t="s">
        <v>4250</v>
      </c>
      <c r="AK2" s="365" t="s">
        <v>4935</v>
      </c>
      <c r="AL2" s="365" t="s">
        <v>235</v>
      </c>
      <c r="AM2" s="365" t="s">
        <v>170</v>
      </c>
      <c r="AN2" s="365" t="s">
        <v>171</v>
      </c>
      <c r="AO2" s="365" t="s">
        <v>172</v>
      </c>
      <c r="AP2" s="365" t="s">
        <v>173</v>
      </c>
      <c r="AQ2" s="365" t="s">
        <v>406</v>
      </c>
      <c r="AR2" s="365" t="s">
        <v>169</v>
      </c>
      <c r="AS2" s="365" t="s">
        <v>407</v>
      </c>
      <c r="AT2" s="365" t="s">
        <v>408</v>
      </c>
      <c r="AU2" s="365" t="s">
        <v>409</v>
      </c>
      <c r="AV2" s="365" t="s">
        <v>449</v>
      </c>
      <c r="AW2" s="365" t="s">
        <v>417</v>
      </c>
      <c r="AX2" s="365" t="s">
        <v>723</v>
      </c>
      <c r="AY2" s="365" t="s">
        <v>429</v>
      </c>
      <c r="AZ2" s="365" t="s">
        <v>465</v>
      </c>
      <c r="BB2" s="365" t="s">
        <v>4242</v>
      </c>
      <c r="BC2" s="365" t="s">
        <v>6920</v>
      </c>
      <c r="BD2" s="365" t="s">
        <v>3292</v>
      </c>
    </row>
    <row r="3" spans="1:56" s="261" customFormat="1" x14ac:dyDescent="0.2">
      <c r="A3" s="178" t="s">
        <v>3709</v>
      </c>
      <c r="B3" s="261" t="s">
        <v>7921</v>
      </c>
      <c r="AE3" s="261" t="b">
        <f>B3="17:00 uur Afspraken"</f>
        <v>1</v>
      </c>
      <c r="AJ3" s="261" t="b">
        <f>NOT(B3="Actuele Afspraken")</f>
        <v>1</v>
      </c>
    </row>
    <row r="4" spans="1:56" x14ac:dyDescent="0.2">
      <c r="A4" s="178" t="s">
        <v>466</v>
      </c>
      <c r="B4" s="147">
        <f ca="1">TODAY()-__4_GebDatum+1</f>
        <v>41959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421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467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212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722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713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714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715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716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717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718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719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720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468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564</v>
      </c>
      <c r="B22" s="54">
        <v>0</v>
      </c>
      <c r="I22" s="54" t="b">
        <v>0</v>
      </c>
      <c r="J22" s="54"/>
      <c r="M22" s="54"/>
      <c r="O22" s="54"/>
      <c r="P22" s="54" t="s">
        <v>4237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470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1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06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07">
        <f t="shared" si="25"/>
        <v>0</v>
      </c>
      <c r="AO23" s="807">
        <f t="shared" si="25"/>
        <v>0</v>
      </c>
      <c r="AP23" s="807">
        <f t="shared" si="25"/>
        <v>0</v>
      </c>
      <c r="AQ23" s="807">
        <f t="shared" si="25"/>
        <v>0</v>
      </c>
      <c r="AR23" s="807">
        <f t="shared" si="25"/>
        <v>0</v>
      </c>
      <c r="AS23" s="807">
        <f t="shared" si="25"/>
        <v>0</v>
      </c>
      <c r="AT23" s="807">
        <f t="shared" si="25"/>
        <v>0</v>
      </c>
      <c r="AU23" s="807">
        <f t="shared" si="25"/>
        <v>0</v>
      </c>
      <c r="AV23" s="807">
        <f t="shared" si="25"/>
        <v>0</v>
      </c>
      <c r="AW23" s="807">
        <f t="shared" si="25"/>
        <v>0</v>
      </c>
      <c r="AX23" s="807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471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2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808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06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07">
        <f t="shared" si="25"/>
        <v>0</v>
      </c>
      <c r="AN24" s="807">
        <f t="shared" si="25"/>
        <v>0</v>
      </c>
      <c r="AO24" s="807">
        <f t="shared" si="25"/>
        <v>0</v>
      </c>
      <c r="AP24" s="807">
        <f t="shared" si="25"/>
        <v>0</v>
      </c>
      <c r="AQ24" s="807">
        <f t="shared" si="25"/>
        <v>0</v>
      </c>
      <c r="AR24" s="807">
        <f t="shared" si="25"/>
        <v>0</v>
      </c>
      <c r="AS24" s="807">
        <f t="shared" si="25"/>
        <v>0</v>
      </c>
      <c r="AT24" s="807">
        <f t="shared" si="25"/>
        <v>0</v>
      </c>
      <c r="AU24" s="807">
        <f t="shared" si="25"/>
        <v>0</v>
      </c>
      <c r="AV24" s="807">
        <f t="shared" si="25"/>
        <v>0</v>
      </c>
      <c r="AW24" s="807">
        <f t="shared" si="25"/>
        <v>0</v>
      </c>
      <c r="AX24" s="807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472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2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808" t="b">
        <f t="shared" si="21"/>
        <v>0</v>
      </c>
      <c r="AF25" s="261" t="b">
        <f t="shared" si="32"/>
        <v>0</v>
      </c>
      <c r="AG25" s="703" t="b">
        <f t="shared" si="22"/>
        <v>0</v>
      </c>
      <c r="AH25" s="806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07">
        <f t="shared" si="25"/>
        <v>0</v>
      </c>
      <c r="AN25" s="807">
        <f t="shared" si="25"/>
        <v>0</v>
      </c>
      <c r="AO25" s="807">
        <f t="shared" si="25"/>
        <v>0</v>
      </c>
      <c r="AP25" s="807">
        <f t="shared" si="25"/>
        <v>0</v>
      </c>
      <c r="AQ25" s="807">
        <f t="shared" si="25"/>
        <v>0</v>
      </c>
      <c r="AR25" s="807">
        <f t="shared" si="25"/>
        <v>0</v>
      </c>
      <c r="AS25" s="807">
        <f t="shared" si="25"/>
        <v>0</v>
      </c>
      <c r="AT25" s="807">
        <f t="shared" si="25"/>
        <v>0</v>
      </c>
      <c r="AU25" s="807">
        <f t="shared" si="25"/>
        <v>0</v>
      </c>
      <c r="AV25" s="807">
        <f t="shared" si="25"/>
        <v>0</v>
      </c>
      <c r="AW25" s="807">
        <f t="shared" si="25"/>
        <v>0</v>
      </c>
      <c r="AX25" s="807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473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2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808" t="b">
        <f t="shared" si="21"/>
        <v>0</v>
      </c>
      <c r="AF26" s="261" t="b">
        <f t="shared" si="32"/>
        <v>0</v>
      </c>
      <c r="AG26" s="703" t="b">
        <f t="shared" si="22"/>
        <v>0</v>
      </c>
      <c r="AH26" s="806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07">
        <f t="shared" si="25"/>
        <v>0</v>
      </c>
      <c r="AN26" s="807">
        <f t="shared" si="25"/>
        <v>0</v>
      </c>
      <c r="AO26" s="807">
        <f t="shared" si="25"/>
        <v>0</v>
      </c>
      <c r="AP26" s="807">
        <f t="shared" si="25"/>
        <v>0</v>
      </c>
      <c r="AQ26" s="807">
        <f t="shared" si="25"/>
        <v>0</v>
      </c>
      <c r="AR26" s="807">
        <f t="shared" si="25"/>
        <v>0</v>
      </c>
      <c r="AS26" s="807">
        <f t="shared" si="25"/>
        <v>0</v>
      </c>
      <c r="AT26" s="807">
        <f t="shared" si="25"/>
        <v>0</v>
      </c>
      <c r="AU26" s="807">
        <f t="shared" si="25"/>
        <v>0</v>
      </c>
      <c r="AV26" s="807">
        <f t="shared" si="25"/>
        <v>0</v>
      </c>
      <c r="AW26" s="807">
        <f t="shared" si="25"/>
        <v>0</v>
      </c>
      <c r="AX26" s="807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474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2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808" t="b">
        <f t="shared" si="21"/>
        <v>0</v>
      </c>
      <c r="AF27" s="261" t="b">
        <f t="shared" si="32"/>
        <v>0</v>
      </c>
      <c r="AG27" s="703" t="b">
        <f t="shared" si="22"/>
        <v>0</v>
      </c>
      <c r="AH27" s="806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07">
        <f t="shared" si="25"/>
        <v>0</v>
      </c>
      <c r="AN27" s="807">
        <f t="shared" si="25"/>
        <v>0</v>
      </c>
      <c r="AO27" s="807">
        <f t="shared" si="25"/>
        <v>0</v>
      </c>
      <c r="AP27" s="807">
        <f t="shared" si="25"/>
        <v>0</v>
      </c>
      <c r="AQ27" s="807">
        <f t="shared" si="25"/>
        <v>0</v>
      </c>
      <c r="AR27" s="807">
        <f t="shared" si="25"/>
        <v>0</v>
      </c>
      <c r="AS27" s="807">
        <f t="shared" si="25"/>
        <v>0</v>
      </c>
      <c r="AT27" s="807">
        <f t="shared" si="25"/>
        <v>0</v>
      </c>
      <c r="AU27" s="807">
        <f t="shared" si="25"/>
        <v>0</v>
      </c>
      <c r="AV27" s="807">
        <f t="shared" si="25"/>
        <v>0</v>
      </c>
      <c r="AW27" s="807">
        <f t="shared" si="25"/>
        <v>0</v>
      </c>
      <c r="AX27" s="807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475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2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808" t="b">
        <f t="shared" si="21"/>
        <v>0</v>
      </c>
      <c r="AF28" s="261" t="b">
        <f t="shared" si="32"/>
        <v>0</v>
      </c>
      <c r="AG28" s="703" t="b">
        <f t="shared" si="22"/>
        <v>0</v>
      </c>
      <c r="AH28" s="806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07">
        <f t="shared" si="25"/>
        <v>0</v>
      </c>
      <c r="AN28" s="807">
        <f t="shared" si="25"/>
        <v>0</v>
      </c>
      <c r="AO28" s="807">
        <f t="shared" si="25"/>
        <v>0</v>
      </c>
      <c r="AP28" s="807">
        <f t="shared" si="25"/>
        <v>0</v>
      </c>
      <c r="AQ28" s="807">
        <f t="shared" si="25"/>
        <v>0</v>
      </c>
      <c r="AR28" s="807">
        <f t="shared" si="25"/>
        <v>0</v>
      </c>
      <c r="AS28" s="807">
        <f t="shared" si="25"/>
        <v>0</v>
      </c>
      <c r="AT28" s="807">
        <f t="shared" si="25"/>
        <v>0</v>
      </c>
      <c r="AU28" s="807">
        <f t="shared" si="25"/>
        <v>0</v>
      </c>
      <c r="AV28" s="807">
        <f t="shared" si="25"/>
        <v>0</v>
      </c>
      <c r="AW28" s="807">
        <f t="shared" si="25"/>
        <v>0</v>
      </c>
      <c r="AX28" s="807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476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2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808" t="b">
        <f t="shared" si="21"/>
        <v>0</v>
      </c>
      <c r="AF29" s="261" t="b">
        <f t="shared" si="32"/>
        <v>0</v>
      </c>
      <c r="AG29" s="703" t="b">
        <f t="shared" si="22"/>
        <v>0</v>
      </c>
      <c r="AH29" s="806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07">
        <f t="shared" si="25"/>
        <v>0</v>
      </c>
      <c r="AN29" s="807">
        <f t="shared" si="25"/>
        <v>0</v>
      </c>
      <c r="AO29" s="807">
        <f t="shared" si="25"/>
        <v>0</v>
      </c>
      <c r="AP29" s="807">
        <f t="shared" si="25"/>
        <v>0</v>
      </c>
      <c r="AQ29" s="807">
        <f t="shared" si="25"/>
        <v>0</v>
      </c>
      <c r="AR29" s="807">
        <f t="shared" si="25"/>
        <v>0</v>
      </c>
      <c r="AS29" s="807">
        <f t="shared" si="25"/>
        <v>0</v>
      </c>
      <c r="AT29" s="807">
        <f t="shared" si="25"/>
        <v>0</v>
      </c>
      <c r="AU29" s="807">
        <f t="shared" si="25"/>
        <v>0</v>
      </c>
      <c r="AV29" s="807">
        <f t="shared" si="25"/>
        <v>0</v>
      </c>
      <c r="AW29" s="807">
        <f t="shared" si="25"/>
        <v>0</v>
      </c>
      <c r="AX29" s="807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477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2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808" t="b">
        <f t="shared" si="21"/>
        <v>0</v>
      </c>
      <c r="AF30" s="261" t="b">
        <f t="shared" si="32"/>
        <v>0</v>
      </c>
      <c r="AG30" s="703" t="b">
        <f t="shared" si="22"/>
        <v>0</v>
      </c>
      <c r="AH30" s="806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07">
        <f t="shared" si="25"/>
        <v>0</v>
      </c>
      <c r="AN30" s="807">
        <f t="shared" si="25"/>
        <v>0</v>
      </c>
      <c r="AO30" s="807">
        <f t="shared" si="25"/>
        <v>0</v>
      </c>
      <c r="AP30" s="807">
        <f t="shared" si="25"/>
        <v>0</v>
      </c>
      <c r="AQ30" s="807">
        <f t="shared" si="25"/>
        <v>0</v>
      </c>
      <c r="AR30" s="807">
        <f t="shared" si="25"/>
        <v>0</v>
      </c>
      <c r="AS30" s="807">
        <f t="shared" si="25"/>
        <v>0</v>
      </c>
      <c r="AT30" s="807">
        <f t="shared" si="25"/>
        <v>0</v>
      </c>
      <c r="AU30" s="807">
        <f t="shared" si="25"/>
        <v>0</v>
      </c>
      <c r="AV30" s="807">
        <f t="shared" si="25"/>
        <v>0</v>
      </c>
      <c r="AW30" s="807">
        <f t="shared" si="25"/>
        <v>0</v>
      </c>
      <c r="AX30" s="807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478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2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808" t="b">
        <f t="shared" si="21"/>
        <v>0</v>
      </c>
      <c r="AF31" s="261" t="b">
        <f t="shared" si="32"/>
        <v>0</v>
      </c>
      <c r="AG31" s="703" t="b">
        <f t="shared" si="22"/>
        <v>0</v>
      </c>
      <c r="AH31" s="806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07">
        <f t="shared" si="25"/>
        <v>0</v>
      </c>
      <c r="AN31" s="807">
        <f t="shared" si="25"/>
        <v>0</v>
      </c>
      <c r="AO31" s="807">
        <f t="shared" si="25"/>
        <v>0</v>
      </c>
      <c r="AP31" s="807">
        <f t="shared" si="25"/>
        <v>0</v>
      </c>
      <c r="AQ31" s="807">
        <f t="shared" si="25"/>
        <v>0</v>
      </c>
      <c r="AR31" s="807">
        <f t="shared" si="25"/>
        <v>0</v>
      </c>
      <c r="AS31" s="807">
        <f t="shared" si="25"/>
        <v>0</v>
      </c>
      <c r="AT31" s="807">
        <f t="shared" si="25"/>
        <v>0</v>
      </c>
      <c r="AU31" s="807">
        <f t="shared" si="25"/>
        <v>0</v>
      </c>
      <c r="AV31" s="807">
        <f t="shared" si="25"/>
        <v>0</v>
      </c>
      <c r="AW31" s="807">
        <f t="shared" si="25"/>
        <v>0</v>
      </c>
      <c r="AX31" s="807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4261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2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808" t="b">
        <f t="shared" si="21"/>
        <v>0</v>
      </c>
      <c r="AF32" s="261" t="b">
        <f t="shared" si="32"/>
        <v>0</v>
      </c>
      <c r="AG32" s="703" t="b">
        <f t="shared" si="22"/>
        <v>0</v>
      </c>
      <c r="AH32" s="806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07">
        <f t="shared" si="25"/>
        <v>0</v>
      </c>
      <c r="AN32" s="807">
        <f t="shared" si="25"/>
        <v>0</v>
      </c>
      <c r="AO32" s="807">
        <f t="shared" si="25"/>
        <v>0</v>
      </c>
      <c r="AP32" s="807">
        <f t="shared" si="25"/>
        <v>0</v>
      </c>
      <c r="AQ32" s="807">
        <f t="shared" si="25"/>
        <v>0</v>
      </c>
      <c r="AR32" s="807">
        <f t="shared" si="25"/>
        <v>0</v>
      </c>
      <c r="AS32" s="807">
        <f t="shared" si="25"/>
        <v>0</v>
      </c>
      <c r="AT32" s="807">
        <f t="shared" si="25"/>
        <v>0</v>
      </c>
      <c r="AU32" s="807">
        <f t="shared" si="25"/>
        <v>0</v>
      </c>
      <c r="AV32" s="807">
        <f t="shared" si="25"/>
        <v>0</v>
      </c>
      <c r="AW32" s="807">
        <f t="shared" si="25"/>
        <v>0</v>
      </c>
      <c r="AX32" s="807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430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2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07">
        <f t="shared" si="25"/>
        <v>0</v>
      </c>
      <c r="AN33" s="807">
        <f t="shared" si="25"/>
        <v>0</v>
      </c>
      <c r="AO33" s="807">
        <f t="shared" si="25"/>
        <v>0</v>
      </c>
      <c r="AP33" s="807">
        <f t="shared" si="25"/>
        <v>0</v>
      </c>
      <c r="AQ33" s="807">
        <f t="shared" si="25"/>
        <v>0</v>
      </c>
      <c r="AR33" s="807">
        <f t="shared" si="25"/>
        <v>0</v>
      </c>
      <c r="AS33" s="807">
        <f t="shared" si="25"/>
        <v>0</v>
      </c>
      <c r="AT33" s="807">
        <f t="shared" si="25"/>
        <v>0</v>
      </c>
      <c r="AU33" s="807">
        <f t="shared" si="25"/>
        <v>0</v>
      </c>
      <c r="AV33" s="807">
        <f t="shared" si="25"/>
        <v>0</v>
      </c>
      <c r="AW33" s="807">
        <f t="shared" si="25"/>
        <v>0</v>
      </c>
      <c r="AX33" s="807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431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07">
        <f t="shared" si="25"/>
        <v>0</v>
      </c>
      <c r="AN34" s="807">
        <f t="shared" si="25"/>
        <v>0</v>
      </c>
      <c r="AO34" s="807">
        <f t="shared" si="25"/>
        <v>0</v>
      </c>
      <c r="AP34" s="807">
        <f t="shared" si="25"/>
        <v>0</v>
      </c>
      <c r="AQ34" s="807">
        <f t="shared" si="25"/>
        <v>0</v>
      </c>
      <c r="AR34" s="807">
        <f t="shared" si="25"/>
        <v>0</v>
      </c>
      <c r="AS34" s="807">
        <f t="shared" si="25"/>
        <v>0</v>
      </c>
      <c r="AT34" s="807">
        <f t="shared" si="25"/>
        <v>0</v>
      </c>
      <c r="AU34" s="807">
        <f t="shared" si="25"/>
        <v>0</v>
      </c>
      <c r="AV34" s="807">
        <f t="shared" si="25"/>
        <v>0</v>
      </c>
      <c r="AW34" s="807">
        <f t="shared" si="25"/>
        <v>0</v>
      </c>
      <c r="AX34" s="807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432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07">
        <f t="shared" si="25"/>
        <v>0</v>
      </c>
      <c r="AN35" s="807">
        <f t="shared" si="25"/>
        <v>0</v>
      </c>
      <c r="AO35" s="807">
        <f t="shared" si="25"/>
        <v>0</v>
      </c>
      <c r="AP35" s="807">
        <f t="shared" si="25"/>
        <v>0</v>
      </c>
      <c r="AQ35" s="807">
        <f t="shared" si="25"/>
        <v>0</v>
      </c>
      <c r="AR35" s="807">
        <f t="shared" si="25"/>
        <v>0</v>
      </c>
      <c r="AS35" s="807">
        <f t="shared" si="25"/>
        <v>0</v>
      </c>
      <c r="AT35" s="807">
        <f t="shared" si="25"/>
        <v>0</v>
      </c>
      <c r="AU35" s="807">
        <f t="shared" si="25"/>
        <v>0</v>
      </c>
      <c r="AV35" s="807">
        <f t="shared" si="25"/>
        <v>0</v>
      </c>
      <c r="AW35" s="807">
        <f t="shared" si="25"/>
        <v>0</v>
      </c>
      <c r="AX35" s="807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845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4262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174</v>
      </c>
      <c r="B39" s="54" t="s">
        <v>418</v>
      </c>
      <c r="C39" s="54" t="s">
        <v>42</v>
      </c>
      <c r="D39" s="54" t="s">
        <v>4236</v>
      </c>
      <c r="F39" s="54" t="s">
        <v>851</v>
      </c>
      <c r="AI39" s="261" t="str">
        <f>IF(SUM(C42:C49)=0,"","verw")</f>
        <v/>
      </c>
      <c r="AJ39" s="777" t="str">
        <f>IF(AND(Var_Neo_InfB_TPN_Parenteraal),"stand","")</f>
        <v/>
      </c>
      <c r="BC39" s="261"/>
    </row>
    <row r="40" spans="1:62" x14ac:dyDescent="0.2">
      <c r="A40" s="54" t="s">
        <v>146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4241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7865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3%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434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2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7425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2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7426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2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149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2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403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2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404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464</v>
      </c>
      <c r="AI48" s="772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256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2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479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151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150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85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151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150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4682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4683</v>
      </c>
      <c r="AM60" s="54" t="s">
        <v>4684</v>
      </c>
      <c r="AN60" s="54" t="s">
        <v>4684</v>
      </c>
      <c r="AO60" s="261" t="s">
        <v>4684</v>
      </c>
      <c r="AP60" s="261" t="s">
        <v>4684</v>
      </c>
      <c r="AQ60" s="261" t="s">
        <v>4684</v>
      </c>
      <c r="AR60" s="54" t="s">
        <v>4685</v>
      </c>
      <c r="AS60" s="54" t="s">
        <v>363</v>
      </c>
      <c r="AT60" s="54" t="s">
        <v>4685</v>
      </c>
      <c r="AU60" s="54" t="s">
        <v>4686</v>
      </c>
      <c r="AV60" s="54" t="s">
        <v>4684</v>
      </c>
      <c r="AW60" s="54" t="s">
        <v>4045</v>
      </c>
      <c r="AX60" s="261" t="s">
        <v>4684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3502</v>
      </c>
      <c r="B1" s="152" t="s">
        <v>3504</v>
      </c>
      <c r="C1" s="354" t="s">
        <v>3503</v>
      </c>
      <c r="D1" s="152" t="s">
        <v>3504</v>
      </c>
      <c r="E1" s="152" t="s">
        <v>3744</v>
      </c>
      <c r="F1" s="152" t="s">
        <v>3745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3960</v>
      </c>
      <c r="F2" t="b">
        <f t="shared" ref="F2:F36" si="1">"Var"&amp;A2=E2</f>
        <v>1</v>
      </c>
      <c r="H2" s="151" t="s">
        <v>3882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4340</v>
      </c>
      <c r="F3" s="151" t="b">
        <f t="shared" si="1"/>
        <v>1</v>
      </c>
      <c r="H3" s="151" t="s">
        <v>4290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4341</v>
      </c>
      <c r="F4" s="151" t="b">
        <f t="shared" si="1"/>
        <v>1</v>
      </c>
      <c r="H4" s="151" t="s">
        <v>4291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4343</v>
      </c>
      <c r="F5" s="151" t="b">
        <f t="shared" si="1"/>
        <v>1</v>
      </c>
      <c r="H5" s="151" t="s">
        <v>4292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4345</v>
      </c>
      <c r="F6" s="151" t="b">
        <f t="shared" si="1"/>
        <v>1</v>
      </c>
      <c r="H6" s="151" t="s">
        <v>4293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4347</v>
      </c>
      <c r="F7" s="151" t="b">
        <f t="shared" si="1"/>
        <v>1</v>
      </c>
      <c r="H7" s="151" t="s">
        <v>4294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4348</v>
      </c>
      <c r="F8" s="151" t="b">
        <f t="shared" si="1"/>
        <v>1</v>
      </c>
      <c r="H8" s="151" t="s">
        <v>4295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4349</v>
      </c>
      <c r="F9" s="151" t="b">
        <f t="shared" si="1"/>
        <v>1</v>
      </c>
      <c r="H9" s="151" t="s">
        <v>4296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4351</v>
      </c>
      <c r="F10" s="151" t="b">
        <f t="shared" si="1"/>
        <v>1</v>
      </c>
      <c r="H10" s="151" t="s">
        <v>4297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4353</v>
      </c>
      <c r="F11" s="151" t="b">
        <f t="shared" si="1"/>
        <v>1</v>
      </c>
      <c r="H11" s="151" t="s">
        <v>4298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4355</v>
      </c>
      <c r="F12" s="151" t="b">
        <f t="shared" si="1"/>
        <v>1</v>
      </c>
      <c r="H12" s="151" t="s">
        <v>4299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4356</v>
      </c>
      <c r="F13" s="151" t="b">
        <f t="shared" si="1"/>
        <v>1</v>
      </c>
      <c r="G13" s="151"/>
      <c r="H13" s="151" t="s">
        <v>4300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4357</v>
      </c>
      <c r="F14" s="151" t="b">
        <f t="shared" si="1"/>
        <v>1</v>
      </c>
      <c r="G14" s="151"/>
      <c r="H14" s="151" t="s">
        <v>4301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4359</v>
      </c>
      <c r="F15" s="151" t="b">
        <f t="shared" si="1"/>
        <v>1</v>
      </c>
      <c r="G15" s="151"/>
      <c r="H15" s="151" t="s">
        <v>4302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4361</v>
      </c>
      <c r="F16" s="151" t="b">
        <f t="shared" si="1"/>
        <v>1</v>
      </c>
      <c r="G16" s="151"/>
      <c r="H16" s="151" t="s">
        <v>4303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4363</v>
      </c>
      <c r="F17" s="151" t="b">
        <f t="shared" si="1"/>
        <v>1</v>
      </c>
      <c r="G17" s="151"/>
      <c r="H17" s="151" t="s">
        <v>4304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4365</v>
      </c>
      <c r="F18" s="151" t="b">
        <f t="shared" si="1"/>
        <v>1</v>
      </c>
      <c r="G18" s="151"/>
      <c r="H18" s="151" t="s">
        <v>4305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4367</v>
      </c>
      <c r="F19" s="151" t="b">
        <f t="shared" si="1"/>
        <v>1</v>
      </c>
      <c r="G19" s="151"/>
      <c r="H19" s="151" t="s">
        <v>4306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4369</v>
      </c>
      <c r="F20" s="151" t="b">
        <f t="shared" si="1"/>
        <v>1</v>
      </c>
      <c r="G20" s="151"/>
      <c r="H20" s="151" t="s">
        <v>4307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4371</v>
      </c>
      <c r="F21" s="151" t="b">
        <f t="shared" si="1"/>
        <v>1</v>
      </c>
      <c r="G21" s="151"/>
      <c r="H21" s="151" t="s">
        <v>4308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4373</v>
      </c>
      <c r="F22" s="151" t="b">
        <f t="shared" si="1"/>
        <v>1</v>
      </c>
      <c r="H22" s="151" t="s">
        <v>4309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3961</v>
      </c>
      <c r="F23" s="151" t="b">
        <f t="shared" si="1"/>
        <v>1</v>
      </c>
      <c r="G23" s="151"/>
      <c r="H23" s="151" t="s">
        <v>3883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3962</v>
      </c>
      <c r="F24" s="151" t="b">
        <f t="shared" si="1"/>
        <v>1</v>
      </c>
      <c r="G24" s="151"/>
      <c r="H24" s="151" t="s">
        <v>3884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4376</v>
      </c>
      <c r="F25" s="151" t="b">
        <f t="shared" si="1"/>
        <v>1</v>
      </c>
      <c r="H25" s="151" t="s">
        <v>4310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4377</v>
      </c>
      <c r="F26" s="151" t="b">
        <f t="shared" si="1"/>
        <v>1</v>
      </c>
      <c r="H26" s="151" t="s">
        <v>4311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4379</v>
      </c>
      <c r="F27" s="151" t="b">
        <f t="shared" si="1"/>
        <v>1</v>
      </c>
      <c r="H27" s="151" t="s">
        <v>4312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4381</v>
      </c>
      <c r="F28" s="151" t="b">
        <f t="shared" si="1"/>
        <v>1</v>
      </c>
      <c r="H28" s="151" t="s">
        <v>4313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4383</v>
      </c>
      <c r="F29" s="151" t="b">
        <f t="shared" si="1"/>
        <v>1</v>
      </c>
      <c r="H29" s="151" t="s">
        <v>4314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4385</v>
      </c>
      <c r="F30" s="151" t="b">
        <f t="shared" si="1"/>
        <v>1</v>
      </c>
      <c r="H30" s="151" t="s">
        <v>4315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4387</v>
      </c>
      <c r="F31" s="151" t="b">
        <f t="shared" si="1"/>
        <v>1</v>
      </c>
      <c r="H31" s="151" t="s">
        <v>4316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4389</v>
      </c>
      <c r="F32" s="151" t="b">
        <f t="shared" si="1"/>
        <v>1</v>
      </c>
      <c r="H32" s="151" t="s">
        <v>4317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4390</v>
      </c>
      <c r="F33" s="151" t="b">
        <f t="shared" si="1"/>
        <v>1</v>
      </c>
      <c r="H33" s="151" t="s">
        <v>4318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4391</v>
      </c>
      <c r="F34" s="151" t="b">
        <f t="shared" si="1"/>
        <v>1</v>
      </c>
      <c r="H34" s="151" t="s">
        <v>4319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3963</v>
      </c>
      <c r="F35" s="151" t="b">
        <f t="shared" si="1"/>
        <v>1</v>
      </c>
      <c r="H35" s="151" t="s">
        <v>3885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3964</v>
      </c>
      <c r="F36" s="151" t="b">
        <f t="shared" si="1"/>
        <v>1</v>
      </c>
      <c r="H36" s="151" t="s">
        <v>3886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3965</v>
      </c>
      <c r="F37" s="151" t="b">
        <f t="shared" ref="F37:F70" si="4">"Var"&amp;A37=E37</f>
        <v>1</v>
      </c>
      <c r="H37" s="151" t="s">
        <v>3887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3966</v>
      </c>
      <c r="F38" s="151" t="b">
        <f t="shared" si="4"/>
        <v>1</v>
      </c>
      <c r="H38" s="151" t="s">
        <v>3888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3967</v>
      </c>
      <c r="F39" s="151" t="b">
        <f t="shared" si="4"/>
        <v>1</v>
      </c>
      <c r="H39" s="151" t="s">
        <v>3889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3968</v>
      </c>
      <c r="F40" s="151" t="b">
        <f t="shared" si="4"/>
        <v>1</v>
      </c>
      <c r="H40" s="151" t="s">
        <v>3890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3969</v>
      </c>
      <c r="F41" s="151" t="b">
        <f t="shared" si="4"/>
        <v>1</v>
      </c>
      <c r="H41" s="151" t="s">
        <v>3891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3970</v>
      </c>
      <c r="F42" s="151" t="b">
        <f t="shared" si="4"/>
        <v>1</v>
      </c>
      <c r="H42" s="151" t="s">
        <v>3892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3971</v>
      </c>
      <c r="F43" s="151" t="b">
        <f t="shared" si="4"/>
        <v>1</v>
      </c>
      <c r="H43" s="151" t="s">
        <v>3893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3972</v>
      </c>
      <c r="F44" s="151" t="b">
        <f t="shared" si="4"/>
        <v>1</v>
      </c>
      <c r="H44" s="151" t="s">
        <v>3894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3973</v>
      </c>
      <c r="F45" s="151" t="b">
        <f t="shared" si="4"/>
        <v>1</v>
      </c>
      <c r="H45" s="151" t="s">
        <v>3895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3974</v>
      </c>
      <c r="F46" s="151" t="b">
        <f t="shared" si="4"/>
        <v>1</v>
      </c>
      <c r="H46" s="151" t="s">
        <v>3896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4400</v>
      </c>
      <c r="F47" s="151" t="b">
        <f t="shared" si="4"/>
        <v>1</v>
      </c>
      <c r="H47" s="151" t="s">
        <v>4320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3975</v>
      </c>
      <c r="F48" s="151" t="b">
        <f t="shared" si="4"/>
        <v>1</v>
      </c>
      <c r="H48" s="151" t="s">
        <v>3897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3976</v>
      </c>
      <c r="F49" s="151" t="b">
        <f t="shared" si="4"/>
        <v>1</v>
      </c>
      <c r="H49" s="151" t="s">
        <v>3898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3977</v>
      </c>
      <c r="F50" s="151" t="b">
        <f t="shared" si="4"/>
        <v>1</v>
      </c>
      <c r="H50" s="151" t="s">
        <v>3899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3978</v>
      </c>
      <c r="F51" s="151" t="b">
        <f t="shared" si="4"/>
        <v>1</v>
      </c>
      <c r="H51" s="151" t="s">
        <v>3900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3979</v>
      </c>
      <c r="F52" s="151" t="b">
        <f t="shared" si="4"/>
        <v>1</v>
      </c>
      <c r="H52" s="151" t="s">
        <v>3901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3980</v>
      </c>
      <c r="F53" s="151" t="b">
        <f t="shared" si="4"/>
        <v>1</v>
      </c>
      <c r="H53" s="151" t="s">
        <v>3902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3981</v>
      </c>
      <c r="F54" s="151" t="b">
        <f t="shared" si="4"/>
        <v>1</v>
      </c>
      <c r="H54" s="151" t="s">
        <v>3903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3982</v>
      </c>
      <c r="F55" s="151" t="b">
        <f t="shared" si="4"/>
        <v>1</v>
      </c>
      <c r="H55" s="151" t="s">
        <v>3904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3983</v>
      </c>
      <c r="F56" s="151" t="b">
        <f t="shared" si="4"/>
        <v>1</v>
      </c>
      <c r="H56" s="151" t="s">
        <v>3905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3984</v>
      </c>
      <c r="F57" s="151" t="b">
        <f t="shared" si="4"/>
        <v>1</v>
      </c>
      <c r="H57" s="151" t="s">
        <v>3906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3985</v>
      </c>
      <c r="F58" s="151" t="b">
        <f t="shared" si="4"/>
        <v>1</v>
      </c>
      <c r="H58" s="151" t="s">
        <v>3907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3986</v>
      </c>
      <c r="F59" s="151" t="b">
        <f t="shared" si="4"/>
        <v>1</v>
      </c>
      <c r="H59" s="151" t="s">
        <v>3908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4408</v>
      </c>
      <c r="F60" s="151" t="b">
        <f t="shared" si="4"/>
        <v>1</v>
      </c>
      <c r="H60" s="151" t="s">
        <v>4321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3987</v>
      </c>
      <c r="F61" s="151" t="b">
        <f t="shared" si="4"/>
        <v>1</v>
      </c>
      <c r="H61" s="151" t="s">
        <v>3909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3988</v>
      </c>
      <c r="F62" s="151" t="b">
        <f t="shared" si="4"/>
        <v>1</v>
      </c>
      <c r="H62" s="151" t="s">
        <v>3910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3989</v>
      </c>
      <c r="F63" s="151" t="b">
        <f t="shared" si="4"/>
        <v>1</v>
      </c>
      <c r="H63" s="151" t="s">
        <v>3911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3990</v>
      </c>
      <c r="F64" s="151" t="b">
        <f t="shared" si="4"/>
        <v>1</v>
      </c>
      <c r="H64" s="151" t="s">
        <v>3912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3991</v>
      </c>
      <c r="F65" s="151" t="b">
        <f t="shared" si="4"/>
        <v>1</v>
      </c>
      <c r="H65" s="151" t="s">
        <v>3913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3992</v>
      </c>
      <c r="F66" s="151" t="b">
        <f t="shared" si="4"/>
        <v>1</v>
      </c>
      <c r="H66" s="151" t="s">
        <v>3914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3993</v>
      </c>
      <c r="F67" s="151" t="b">
        <f t="shared" si="4"/>
        <v>1</v>
      </c>
      <c r="H67" s="151" t="s">
        <v>3915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3994</v>
      </c>
      <c r="F68" s="151" t="b">
        <f t="shared" si="4"/>
        <v>1</v>
      </c>
      <c r="H68" s="151" t="s">
        <v>3916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3995</v>
      </c>
      <c r="F69" s="151" t="b">
        <f t="shared" si="4"/>
        <v>1</v>
      </c>
      <c r="H69" s="151" t="s">
        <v>3917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3996</v>
      </c>
      <c r="F70" s="151" t="b">
        <f t="shared" si="4"/>
        <v>1</v>
      </c>
      <c r="H70" s="151" t="s">
        <v>3918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3997</v>
      </c>
      <c r="F71" s="151" t="b">
        <f t="shared" ref="F71:F98" si="6">"Var"&amp;A71=E71</f>
        <v>1</v>
      </c>
      <c r="H71" s="151" t="s">
        <v>3919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3998</v>
      </c>
      <c r="F72" s="151" t="b">
        <f t="shared" si="6"/>
        <v>1</v>
      </c>
      <c r="H72" s="151" t="s">
        <v>3920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3999</v>
      </c>
      <c r="F73" s="151" t="b">
        <f t="shared" si="6"/>
        <v>1</v>
      </c>
      <c r="H73" s="151" t="s">
        <v>3921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4000</v>
      </c>
      <c r="F74" s="151" t="b">
        <f t="shared" si="6"/>
        <v>1</v>
      </c>
      <c r="H74" s="151" t="s">
        <v>3922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4461</v>
      </c>
      <c r="F75" s="151" t="b">
        <f t="shared" si="6"/>
        <v>1</v>
      </c>
      <c r="H75" s="152" t="s">
        <v>4464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4001</v>
      </c>
      <c r="F76" s="151" t="b">
        <f t="shared" si="6"/>
        <v>1</v>
      </c>
      <c r="H76" s="151" t="s">
        <v>3923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4002</v>
      </c>
      <c r="F77" s="151" t="b">
        <f t="shared" si="6"/>
        <v>1</v>
      </c>
      <c r="H77" s="151" t="s">
        <v>3924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4003</v>
      </c>
      <c r="F78" s="151" t="b">
        <f t="shared" si="6"/>
        <v>1</v>
      </c>
      <c r="H78" s="151" t="s">
        <v>3925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4004</v>
      </c>
      <c r="F79" s="151" t="b">
        <f t="shared" si="6"/>
        <v>1</v>
      </c>
      <c r="H79" s="151" t="s">
        <v>3926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4005</v>
      </c>
      <c r="F80" s="151" t="b">
        <f t="shared" si="6"/>
        <v>1</v>
      </c>
      <c r="H80" s="151" t="s">
        <v>3927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4006</v>
      </c>
      <c r="F81" s="151" t="b">
        <f t="shared" si="6"/>
        <v>1</v>
      </c>
      <c r="H81" s="151" t="s">
        <v>3928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4007</v>
      </c>
      <c r="F82" s="151" t="b">
        <f t="shared" si="6"/>
        <v>1</v>
      </c>
      <c r="H82" s="151" t="s">
        <v>3929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4008</v>
      </c>
      <c r="F83" s="151" t="b">
        <f t="shared" si="6"/>
        <v>1</v>
      </c>
      <c r="H83" s="151" t="s">
        <v>3930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4009</v>
      </c>
      <c r="F84" s="151" t="b">
        <f t="shared" si="6"/>
        <v>1</v>
      </c>
      <c r="H84" s="151" t="s">
        <v>3931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4010</v>
      </c>
      <c r="F85" s="151" t="b">
        <f t="shared" si="6"/>
        <v>1</v>
      </c>
      <c r="H85" s="151" t="s">
        <v>3932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4011</v>
      </c>
      <c r="F86" s="151" t="b">
        <f t="shared" si="6"/>
        <v>1</v>
      </c>
      <c r="H86" s="151" t="s">
        <v>3933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4012</v>
      </c>
      <c r="F87" s="151" t="b">
        <f t="shared" si="6"/>
        <v>1</v>
      </c>
      <c r="H87" s="151" t="s">
        <v>3934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4013</v>
      </c>
      <c r="F88" s="151" t="b">
        <f t="shared" si="6"/>
        <v>1</v>
      </c>
      <c r="H88" s="151" t="s">
        <v>3935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4014</v>
      </c>
      <c r="F89" s="151" t="b">
        <f t="shared" si="6"/>
        <v>1</v>
      </c>
      <c r="H89" s="151" t="s">
        <v>3936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4015</v>
      </c>
      <c r="F90" s="151" t="b">
        <f t="shared" si="6"/>
        <v>1</v>
      </c>
      <c r="H90" s="151" t="s">
        <v>3937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4016</v>
      </c>
      <c r="F91" s="151" t="b">
        <f t="shared" si="6"/>
        <v>1</v>
      </c>
      <c r="H91" s="151" t="s">
        <v>3938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4017</v>
      </c>
      <c r="F92" s="151" t="b">
        <f t="shared" si="6"/>
        <v>1</v>
      </c>
      <c r="H92" s="151" t="s">
        <v>3939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4018</v>
      </c>
      <c r="F93" s="151" t="b">
        <f t="shared" si="6"/>
        <v>1</v>
      </c>
      <c r="H93" s="151" t="s">
        <v>3940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4019</v>
      </c>
      <c r="F94" s="151" t="b">
        <f t="shared" si="6"/>
        <v>1</v>
      </c>
      <c r="H94" s="151" t="s">
        <v>3941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4020</v>
      </c>
      <c r="F95" s="151" t="b">
        <f t="shared" si="6"/>
        <v>1</v>
      </c>
      <c r="H95" s="151" t="s">
        <v>3942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4021</v>
      </c>
      <c r="F96" s="151" t="b">
        <f t="shared" si="6"/>
        <v>1</v>
      </c>
      <c r="H96" s="151" t="s">
        <v>3943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4022</v>
      </c>
      <c r="F97" s="151" t="b">
        <f t="shared" si="6"/>
        <v>1</v>
      </c>
      <c r="H97" s="151" t="s">
        <v>3944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4023</v>
      </c>
      <c r="F98" s="151" t="b">
        <f t="shared" si="6"/>
        <v>1</v>
      </c>
      <c r="H98" s="151" t="s">
        <v>3945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4024</v>
      </c>
      <c r="F99" s="151" t="b">
        <f t="shared" ref="F99:F109" si="9">"Var"&amp;A99=E99</f>
        <v>1</v>
      </c>
      <c r="H99" s="151" t="s">
        <v>3946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4025</v>
      </c>
      <c r="F100" s="151" t="b">
        <f t="shared" si="9"/>
        <v>1</v>
      </c>
      <c r="H100" s="151" t="s">
        <v>3947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4026</v>
      </c>
      <c r="F101" s="151" t="b">
        <f t="shared" si="9"/>
        <v>1</v>
      </c>
      <c r="H101" s="151" t="s">
        <v>3948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4027</v>
      </c>
      <c r="F102" s="151" t="b">
        <f t="shared" si="9"/>
        <v>1</v>
      </c>
      <c r="H102" s="151" t="s">
        <v>3949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4028</v>
      </c>
      <c r="F103" s="151" t="b">
        <f t="shared" si="9"/>
        <v>1</v>
      </c>
      <c r="H103" s="151" t="s">
        <v>3950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4029</v>
      </c>
      <c r="F104" s="151" t="b">
        <f t="shared" si="9"/>
        <v>1</v>
      </c>
      <c r="H104" s="151" t="s">
        <v>3951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4030</v>
      </c>
      <c r="F105" s="151" t="b">
        <f t="shared" si="9"/>
        <v>1</v>
      </c>
      <c r="H105" s="151" t="s">
        <v>3952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4031</v>
      </c>
      <c r="F106" s="151" t="b">
        <f t="shared" si="9"/>
        <v>1</v>
      </c>
      <c r="H106" s="151" t="s">
        <v>3953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4032</v>
      </c>
      <c r="F107" s="151" t="b">
        <f>"Var"&amp;A107=E107</f>
        <v>1</v>
      </c>
      <c r="H107" s="151" t="s">
        <v>3954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4033</v>
      </c>
      <c r="F108" s="151" t="b">
        <f t="shared" si="9"/>
        <v>1</v>
      </c>
      <c r="H108" s="151" t="s">
        <v>3955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4034</v>
      </c>
      <c r="F109" s="151" t="b">
        <f t="shared" si="9"/>
        <v>1</v>
      </c>
      <c r="H109" s="151" t="s">
        <v>3956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4035</v>
      </c>
      <c r="F110" s="151" t="b">
        <f t="shared" ref="F110:F112" si="11">"Var"&amp;A110=E110</f>
        <v>1</v>
      </c>
      <c r="H110" s="151" t="s">
        <v>3957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4036</v>
      </c>
      <c r="F111" s="151" t="b">
        <f t="shared" si="11"/>
        <v>1</v>
      </c>
      <c r="H111" s="151" t="s">
        <v>3958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4037</v>
      </c>
      <c r="F112" s="151" t="b">
        <f t="shared" si="11"/>
        <v>1</v>
      </c>
      <c r="H112" s="151" t="s">
        <v>3959</v>
      </c>
    </row>
    <row r="114" spans="1:2" x14ac:dyDescent="0.2">
      <c r="A114" t="s">
        <v>5069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393</v>
      </c>
      <c r="L1" s="104" t="s">
        <v>386</v>
      </c>
      <c r="M1" s="105">
        <f>__1_Bed</f>
        <v>0</v>
      </c>
    </row>
    <row r="2" spans="1:16" x14ac:dyDescent="0.2">
      <c r="A2" s="104" t="s">
        <v>6922</v>
      </c>
      <c r="C2" s="106" t="str">
        <f>__3_VoorNaam&amp;" "&amp;__2_AchterNaam</f>
        <v xml:space="preserve"> </v>
      </c>
      <c r="G2" s="104" t="s">
        <v>229</v>
      </c>
      <c r="I2" s="892">
        <f ca="1">TODAY()</f>
        <v>43420</v>
      </c>
      <c r="J2" s="892"/>
      <c r="K2" s="892"/>
      <c r="L2" s="104" t="s">
        <v>6924</v>
      </c>
      <c r="M2" s="893">
        <f ca="1">NOW()</f>
        <v>43420.916456597224</v>
      </c>
      <c r="N2" s="893"/>
    </row>
    <row r="3" spans="1:16" x14ac:dyDescent="0.2">
      <c r="A3" s="104" t="s">
        <v>6925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397</v>
      </c>
      <c r="C4" s="104">
        <f>(_Pat_Gewicht)</f>
        <v>0</v>
      </c>
      <c r="D4" s="104" t="s">
        <v>481</v>
      </c>
      <c r="G4" s="104" t="s">
        <v>6923</v>
      </c>
      <c r="I4" s="106" t="str">
        <f>IF(OR(_User_Type="Artsen",_User_Type="Supervisor"), _User_LastName&amp;", "&amp;_User_FirstName,"")</f>
        <v/>
      </c>
      <c r="L4" s="104" t="s">
        <v>399</v>
      </c>
      <c r="M4" s="108"/>
      <c r="N4" s="108"/>
      <c r="O4" s="108"/>
      <c r="P4" s="108"/>
    </row>
    <row r="5" spans="1:16" ht="28.5" customHeight="1" x14ac:dyDescent="0.2">
      <c r="A5" s="109" t="s">
        <v>129</v>
      </c>
      <c r="B5" s="110"/>
      <c r="C5" s="111" t="s">
        <v>400</v>
      </c>
      <c r="D5" s="111"/>
      <c r="E5" s="111"/>
      <c r="F5" s="111"/>
      <c r="G5" s="111"/>
      <c r="H5" s="112">
        <f>NeoBerInfB!AL54</f>
        <v>0</v>
      </c>
      <c r="I5" s="111" t="s">
        <v>119</v>
      </c>
      <c r="J5" s="111"/>
      <c r="K5" s="111"/>
      <c r="L5" s="111"/>
      <c r="M5" s="894" t="s">
        <v>401</v>
      </c>
      <c r="N5" s="895"/>
      <c r="O5" s="896" t="s">
        <v>5088</v>
      </c>
      <c r="P5" s="897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7864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402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326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327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149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403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404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256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85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129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129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0" t="str">
        <f>StringReplaceEPI( IF(A24&lt;&gt;"",IF(NeoBerInfB!B23&gt;1,INDEX(Tbl_Neo_MedIV,NeoBerInfB!B23,1),""),""))</f>
        <v/>
      </c>
      <c r="D24" s="891"/>
      <c r="E24" s="891"/>
      <c r="F24" s="891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119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405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1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85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0" t="str">
        <f>StringReplaceEPI( IF(A27&lt;&gt;"",IF(NeoBerInfB!B24&gt;1,INDEX(Tbl_Neo_MedIV,NeoBerInfB!B24,1),""),""))</f>
        <v/>
      </c>
      <c r="D27" s="891"/>
      <c r="E27" s="891"/>
      <c r="F27" s="891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119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405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1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85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0" t="str">
        <f>StringReplaceEPI( IF(A30&lt;&gt;"",IF(NeoBerInfB!B25&gt;1,INDEX(Tbl_Neo_MedIV,NeoBerInfB!B25,1),""),""))</f>
        <v/>
      </c>
      <c r="D30" s="891"/>
      <c r="E30" s="891"/>
      <c r="F30" s="891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119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405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1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85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0" t="str">
        <f>StringReplaceEPI( IF(A33&lt;&gt;"",IF(NeoBerInfB!B26&gt;1,INDEX(Tbl_Neo_MedIV,NeoBerInfB!B26,1),""),""))</f>
        <v/>
      </c>
      <c r="D33" s="891"/>
      <c r="E33" s="891"/>
      <c r="F33" s="891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119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405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1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85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0" t="str">
        <f>StringReplaceEPI( IF(A36&lt;&gt;"",IF(NeoBerInfB!B27&gt;1,INDEX(Tbl_Neo_MedIV,NeoBerInfB!B27,1),""),""))</f>
        <v/>
      </c>
      <c r="D36" s="891"/>
      <c r="E36" s="891"/>
      <c r="F36" s="891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119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405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1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85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0" t="str">
        <f>StringReplaceEPI(IF(A39&lt;&gt;"",IF(NeoBerInfB!B28&gt;1,INDEX(Tbl_Neo_MedIV,NeoBerInfB!B28,1),""),""))</f>
        <v/>
      </c>
      <c r="D39" s="891"/>
      <c r="E39" s="891"/>
      <c r="F39" s="891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119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405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1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85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0" t="str">
        <f>StringReplaceEPI(IF(A42&lt;&gt;"",IF(NeoBerInfB!B29&gt;1,INDEX(Tbl_Neo_MedIV,NeoBerInfB!B29,1),""),""))</f>
        <v/>
      </c>
      <c r="D42" s="891"/>
      <c r="E42" s="891"/>
      <c r="F42" s="891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119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405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1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85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0" t="str">
        <f>StringReplaceEPI(IF(A45&lt;&gt;"",IF(NeoBerInfB!B30&gt;1,INDEX(Tbl_Neo_MedIV,NeoBerInfB!B30,1),""),""))</f>
        <v/>
      </c>
      <c r="D45" s="891"/>
      <c r="E45" s="891"/>
      <c r="F45" s="891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119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405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1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85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0" t="str">
        <f>StringReplaceEPI(IF(A48&lt;&gt;"",IF(NeoBerInfB!B31&gt;1,INDEX(Tbl_Neo_MedIV,NeoBerInfB!B31,1),""),""))</f>
        <v/>
      </c>
      <c r="D48" s="891"/>
      <c r="E48" s="891"/>
      <c r="F48" s="891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119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405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1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85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0" t="str">
        <f>StringReplaceEPI(IF(A51&lt;&gt;"",IF(NeoBerInfB!B32&gt;1,INDEX(Tbl_Neo_MedIV,NeoBerInfB!B32,1),""),""))</f>
        <v/>
      </c>
      <c r="D51" s="891"/>
      <c r="E51" s="891"/>
      <c r="F51" s="891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119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405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1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85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0.30.03-beta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/>
  </sheetViews>
  <sheetFormatPr defaultColWidth="9.140625" defaultRowHeight="12.75" x14ac:dyDescent="0.2"/>
  <cols>
    <col min="1" max="1" width="9.140625" style="746"/>
    <col min="2" max="2" width="30.7109375" style="746" bestFit="1" customWidth="1"/>
    <col min="3" max="3" width="12.7109375" style="746" customWidth="1"/>
    <col min="4" max="4" width="18.7109375" style="746" customWidth="1"/>
    <col min="5" max="6" width="9.140625" style="746"/>
    <col min="7" max="11" width="11" style="746" customWidth="1"/>
    <col min="12" max="12" width="8.5703125" style="746" customWidth="1"/>
    <col min="13" max="13" width="22.5703125" style="746" customWidth="1"/>
    <col min="14" max="15" width="6.85546875" style="746" customWidth="1"/>
    <col min="16" max="16" width="37.85546875" style="746" customWidth="1"/>
    <col min="17" max="18" width="9.140625" style="746"/>
    <col min="19" max="19" width="107.42578125" style="746" customWidth="1"/>
    <col min="20" max="20" width="26" style="746" customWidth="1"/>
    <col min="21" max="16384" width="9.140625" style="746"/>
  </cols>
  <sheetData>
    <row r="1" spans="1:22" ht="38.25" x14ac:dyDescent="0.2">
      <c r="B1" s="812">
        <v>1</v>
      </c>
      <c r="C1" s="812">
        <f>B1+1</f>
        <v>2</v>
      </c>
      <c r="D1" s="812">
        <f t="shared" ref="D1:T1" si="0">C1+1</f>
        <v>3</v>
      </c>
      <c r="E1" s="812">
        <f t="shared" si="0"/>
        <v>4</v>
      </c>
      <c r="F1" s="812">
        <f t="shared" si="0"/>
        <v>5</v>
      </c>
      <c r="G1" s="812">
        <f t="shared" si="0"/>
        <v>6</v>
      </c>
      <c r="H1" s="812">
        <f t="shared" si="0"/>
        <v>7</v>
      </c>
      <c r="I1" s="812">
        <f t="shared" si="0"/>
        <v>8</v>
      </c>
      <c r="J1" s="812">
        <f t="shared" si="0"/>
        <v>9</v>
      </c>
      <c r="K1" s="812">
        <f t="shared" si="0"/>
        <v>10</v>
      </c>
      <c r="L1" s="812">
        <f t="shared" si="0"/>
        <v>11</v>
      </c>
      <c r="M1" s="812">
        <f t="shared" si="0"/>
        <v>12</v>
      </c>
      <c r="N1" s="812">
        <f t="shared" si="0"/>
        <v>13</v>
      </c>
      <c r="O1" s="812">
        <f t="shared" si="0"/>
        <v>14</v>
      </c>
      <c r="P1" s="812">
        <f t="shared" si="0"/>
        <v>15</v>
      </c>
      <c r="Q1" s="812">
        <f t="shared" si="0"/>
        <v>16</v>
      </c>
      <c r="R1" s="812">
        <f t="shared" si="0"/>
        <v>17</v>
      </c>
      <c r="S1" s="812">
        <f t="shared" si="0"/>
        <v>18</v>
      </c>
      <c r="T1" s="812">
        <f t="shared" si="0"/>
        <v>19</v>
      </c>
      <c r="U1" s="747" t="s">
        <v>6947</v>
      </c>
    </row>
    <row r="2" spans="1:22" ht="38.25" x14ac:dyDescent="0.2">
      <c r="A2" s="748"/>
      <c r="B2" s="749" t="s">
        <v>446</v>
      </c>
      <c r="C2" s="749" t="s">
        <v>3285</v>
      </c>
      <c r="D2" s="749" t="s">
        <v>4085</v>
      </c>
      <c r="E2" s="749" t="s">
        <v>4862</v>
      </c>
      <c r="F2" s="749" t="s">
        <v>4863</v>
      </c>
      <c r="G2" s="749" t="s">
        <v>830</v>
      </c>
      <c r="H2" s="749" t="s">
        <v>831</v>
      </c>
      <c r="I2" s="749" t="s">
        <v>829</v>
      </c>
      <c r="J2" s="749" t="s">
        <v>4857</v>
      </c>
      <c r="K2" s="749" t="s">
        <v>4855</v>
      </c>
      <c r="L2" s="749" t="s">
        <v>832</v>
      </c>
      <c r="M2" s="749" t="s">
        <v>4086</v>
      </c>
      <c r="N2" s="749" t="s">
        <v>4914</v>
      </c>
      <c r="O2" s="749" t="s">
        <v>42</v>
      </c>
      <c r="P2" s="749" t="s">
        <v>4875</v>
      </c>
      <c r="Q2" s="749" t="s">
        <v>6948</v>
      </c>
      <c r="R2" s="749" t="s">
        <v>4899</v>
      </c>
      <c r="S2" s="749" t="s">
        <v>4876</v>
      </c>
      <c r="T2" s="749" t="s">
        <v>447</v>
      </c>
      <c r="U2" s="748" t="s">
        <v>4038</v>
      </c>
      <c r="V2" s="746" t="s">
        <v>4081</v>
      </c>
    </row>
    <row r="3" spans="1:22" x14ac:dyDescent="0.2">
      <c r="A3" s="748">
        <v>1</v>
      </c>
      <c r="B3" s="748"/>
      <c r="C3" s="748"/>
      <c r="D3" s="748"/>
      <c r="E3" s="748"/>
      <c r="F3" s="748"/>
      <c r="G3" s="748"/>
      <c r="H3" s="748"/>
      <c r="L3" s="746">
        <v>1</v>
      </c>
      <c r="T3" s="748"/>
      <c r="V3" s="746">
        <v>1</v>
      </c>
    </row>
    <row r="4" spans="1:22" ht="114.75" x14ac:dyDescent="0.2">
      <c r="A4" s="748">
        <f>A3+1</f>
        <v>2</v>
      </c>
      <c r="B4" s="745" t="s">
        <v>159</v>
      </c>
      <c r="C4" s="745" t="s">
        <v>118</v>
      </c>
      <c r="D4" s="745" t="s">
        <v>451</v>
      </c>
      <c r="E4" s="745">
        <v>0.1</v>
      </c>
      <c r="F4" s="745">
        <v>1</v>
      </c>
      <c r="G4" s="745">
        <v>0.05</v>
      </c>
      <c r="H4" s="745">
        <v>0.1</v>
      </c>
      <c r="I4" s="743">
        <v>0.501</v>
      </c>
      <c r="J4" s="743">
        <v>0</v>
      </c>
      <c r="K4" s="743">
        <v>0.1</v>
      </c>
      <c r="L4" s="743">
        <v>3</v>
      </c>
      <c r="M4" s="814" t="s">
        <v>5089</v>
      </c>
      <c r="N4" s="743">
        <v>12</v>
      </c>
      <c r="O4" s="743">
        <v>0.5</v>
      </c>
      <c r="P4" s="743" t="s">
        <v>4877</v>
      </c>
      <c r="Q4" s="743">
        <v>1</v>
      </c>
      <c r="R4" s="743" t="s">
        <v>4878</v>
      </c>
      <c r="S4" s="743" t="s">
        <v>7111</v>
      </c>
      <c r="T4" s="813" t="s">
        <v>5089</v>
      </c>
      <c r="U4" s="746">
        <f t="shared" ref="U4:U25" si="1">HLOOKUP(C4,Tbl_Glob_Conv_EenhCont,VLOOKUP(D4,Tbl_Glob_Conv_EenhCont,2,FALSE),FALSE)</f>
        <v>16.666666666666668</v>
      </c>
      <c r="V4" s="746">
        <f>V3+1</f>
        <v>2</v>
      </c>
    </row>
    <row r="5" spans="1:22" ht="114.75" x14ac:dyDescent="0.2">
      <c r="A5" s="748">
        <f t="shared" ref="A5:A26" si="2">A4+1</f>
        <v>3</v>
      </c>
      <c r="B5" s="745" t="s">
        <v>109</v>
      </c>
      <c r="C5" s="745" t="s">
        <v>118</v>
      </c>
      <c r="D5" s="745" t="s">
        <v>321</v>
      </c>
      <c r="E5" s="745">
        <v>0.5</v>
      </c>
      <c r="F5" s="745">
        <v>1</v>
      </c>
      <c r="G5" s="745">
        <v>10</v>
      </c>
      <c r="H5" s="745">
        <v>200</v>
      </c>
      <c r="I5" s="743">
        <v>200.01</v>
      </c>
      <c r="J5" s="743">
        <v>1.5E-3</v>
      </c>
      <c r="K5" s="743">
        <v>0.02</v>
      </c>
      <c r="L5" s="743">
        <v>3</v>
      </c>
      <c r="M5" s="814" t="s">
        <v>5090</v>
      </c>
      <c r="N5" s="743">
        <v>12</v>
      </c>
      <c r="O5" s="743">
        <v>0.5</v>
      </c>
      <c r="P5" s="743" t="s">
        <v>4879</v>
      </c>
      <c r="Q5" s="743">
        <v>1</v>
      </c>
      <c r="R5" s="743" t="s">
        <v>4878</v>
      </c>
      <c r="S5" s="743" t="s">
        <v>7112</v>
      </c>
      <c r="T5" s="813" t="s">
        <v>5090</v>
      </c>
      <c r="U5" s="746">
        <f t="shared" si="1"/>
        <v>16666.666666666668</v>
      </c>
      <c r="V5" s="746">
        <f t="shared" ref="V5:V26" si="3">V4+1</f>
        <v>3</v>
      </c>
    </row>
    <row r="6" spans="1:22" ht="114.75" x14ac:dyDescent="0.2">
      <c r="A6" s="748">
        <f t="shared" si="2"/>
        <v>4</v>
      </c>
      <c r="B6" s="745" t="s">
        <v>329</v>
      </c>
      <c r="C6" s="745" t="s">
        <v>118</v>
      </c>
      <c r="D6" s="745" t="s">
        <v>451</v>
      </c>
      <c r="E6" s="745">
        <v>50</v>
      </c>
      <c r="F6" s="745">
        <v>1</v>
      </c>
      <c r="G6" s="745">
        <v>5</v>
      </c>
      <c r="H6" s="745">
        <v>15</v>
      </c>
      <c r="I6" s="743">
        <v>15.01</v>
      </c>
      <c r="J6" s="743">
        <v>0.6</v>
      </c>
      <c r="K6" s="743">
        <v>50</v>
      </c>
      <c r="L6" s="743">
        <v>3</v>
      </c>
      <c r="M6" s="814" t="s">
        <v>5091</v>
      </c>
      <c r="N6" s="743">
        <v>12</v>
      </c>
      <c r="O6" s="743">
        <v>0.5</v>
      </c>
      <c r="P6" s="743" t="s">
        <v>4880</v>
      </c>
      <c r="Q6" s="743">
        <v>1</v>
      </c>
      <c r="R6" s="743" t="s">
        <v>4878</v>
      </c>
      <c r="S6" s="743" t="s">
        <v>7113</v>
      </c>
      <c r="T6" s="813" t="s">
        <v>5091</v>
      </c>
      <c r="U6" s="746">
        <f t="shared" si="1"/>
        <v>16.666666666666668</v>
      </c>
      <c r="V6" s="746">
        <f t="shared" si="3"/>
        <v>4</v>
      </c>
    </row>
    <row r="7" spans="1:22" ht="102" x14ac:dyDescent="0.2">
      <c r="A7" s="748">
        <f t="shared" si="2"/>
        <v>5</v>
      </c>
      <c r="B7" s="745" t="s">
        <v>7621</v>
      </c>
      <c r="C7" s="745" t="s">
        <v>119</v>
      </c>
      <c r="D7" s="745" t="s">
        <v>6946</v>
      </c>
      <c r="E7" s="745">
        <v>1</v>
      </c>
      <c r="F7" s="745">
        <v>1</v>
      </c>
      <c r="G7" s="745">
        <v>2</v>
      </c>
      <c r="H7" s="745">
        <v>4</v>
      </c>
      <c r="I7" s="743">
        <v>4.01</v>
      </c>
      <c r="J7" s="743">
        <v>0</v>
      </c>
      <c r="K7" s="743">
        <v>0</v>
      </c>
      <c r="L7" s="743">
        <v>12</v>
      </c>
      <c r="M7" s="814" t="s">
        <v>7622</v>
      </c>
      <c r="N7" s="743">
        <v>24</v>
      </c>
      <c r="O7" s="743">
        <v>1</v>
      </c>
      <c r="P7" s="743" t="s">
        <v>7648</v>
      </c>
      <c r="Q7" s="743">
        <v>1</v>
      </c>
      <c r="R7" s="743" t="s">
        <v>4878</v>
      </c>
      <c r="S7" s="743" t="s">
        <v>7649</v>
      </c>
      <c r="T7" s="813" t="s">
        <v>7622</v>
      </c>
      <c r="U7" s="746">
        <f t="shared" si="1"/>
        <v>24</v>
      </c>
      <c r="V7" s="746">
        <f t="shared" si="3"/>
        <v>5</v>
      </c>
    </row>
    <row r="8" spans="1:22" ht="114.75" x14ac:dyDescent="0.2">
      <c r="A8" s="748">
        <f t="shared" si="2"/>
        <v>6</v>
      </c>
      <c r="B8" s="745" t="s">
        <v>33</v>
      </c>
      <c r="C8" s="745" t="s">
        <v>118</v>
      </c>
      <c r="D8" s="745" t="s">
        <v>583</v>
      </c>
      <c r="E8" s="745">
        <v>0.15</v>
      </c>
      <c r="F8" s="745">
        <v>1</v>
      </c>
      <c r="G8" s="745">
        <v>0.25</v>
      </c>
      <c r="H8" s="745">
        <v>2</v>
      </c>
      <c r="I8" s="743">
        <v>2.0099999999999998</v>
      </c>
      <c r="J8" s="743">
        <v>0</v>
      </c>
      <c r="K8" s="743">
        <v>0.15</v>
      </c>
      <c r="L8" s="743">
        <v>12</v>
      </c>
      <c r="M8" s="814" t="s">
        <v>5092</v>
      </c>
      <c r="N8" s="743">
        <v>12</v>
      </c>
      <c r="O8" s="743">
        <v>0.5</v>
      </c>
      <c r="P8" s="743" t="s">
        <v>4881</v>
      </c>
      <c r="Q8" s="743">
        <v>1</v>
      </c>
      <c r="R8" s="743" t="s">
        <v>4878</v>
      </c>
      <c r="S8" s="743" t="s">
        <v>7114</v>
      </c>
      <c r="T8" s="813" t="s">
        <v>5092</v>
      </c>
      <c r="U8" s="746">
        <f t="shared" si="1"/>
        <v>1000</v>
      </c>
      <c r="V8" s="746">
        <f t="shared" si="3"/>
        <v>6</v>
      </c>
    </row>
    <row r="9" spans="1:22" ht="114.75" x14ac:dyDescent="0.2">
      <c r="A9" s="748">
        <f t="shared" si="2"/>
        <v>7</v>
      </c>
      <c r="B9" s="745" t="s">
        <v>253</v>
      </c>
      <c r="C9" s="745" t="s">
        <v>118</v>
      </c>
      <c r="D9" s="745" t="s">
        <v>451</v>
      </c>
      <c r="E9" s="745">
        <v>12.5</v>
      </c>
      <c r="F9" s="745">
        <v>1</v>
      </c>
      <c r="G9" s="745">
        <v>2</v>
      </c>
      <c r="H9" s="745">
        <v>20</v>
      </c>
      <c r="I9" s="743">
        <v>20.010000000000002</v>
      </c>
      <c r="J9" s="743">
        <v>0</v>
      </c>
      <c r="K9" s="743">
        <v>12.5</v>
      </c>
      <c r="L9" s="743">
        <v>3</v>
      </c>
      <c r="M9" s="814" t="s">
        <v>5093</v>
      </c>
      <c r="N9" s="743">
        <v>12</v>
      </c>
      <c r="O9" s="743">
        <v>0.5</v>
      </c>
      <c r="P9" s="743" t="s">
        <v>4882</v>
      </c>
      <c r="Q9" s="743">
        <v>1</v>
      </c>
      <c r="R9" s="743" t="s">
        <v>4878</v>
      </c>
      <c r="S9" s="743" t="s">
        <v>7115</v>
      </c>
      <c r="T9" s="813" t="s">
        <v>5093</v>
      </c>
      <c r="U9" s="746">
        <f t="shared" si="1"/>
        <v>16.666666666666668</v>
      </c>
      <c r="V9" s="746">
        <f t="shared" si="3"/>
        <v>7</v>
      </c>
    </row>
    <row r="10" spans="1:22" s="747" customFormat="1" ht="114.75" x14ac:dyDescent="0.2">
      <c r="A10" s="748">
        <f t="shared" si="2"/>
        <v>8</v>
      </c>
      <c r="B10" s="750" t="s">
        <v>228</v>
      </c>
      <c r="C10" s="745" t="s">
        <v>118</v>
      </c>
      <c r="D10" s="751" t="s">
        <v>451</v>
      </c>
      <c r="E10" s="750">
        <v>40</v>
      </c>
      <c r="F10" s="750">
        <v>1</v>
      </c>
      <c r="G10" s="745">
        <v>1</v>
      </c>
      <c r="H10" s="745">
        <v>20</v>
      </c>
      <c r="I10" s="744">
        <v>20.010000000000002</v>
      </c>
      <c r="J10" s="744">
        <v>0</v>
      </c>
      <c r="K10" s="744">
        <v>40</v>
      </c>
      <c r="L10" s="744">
        <v>3</v>
      </c>
      <c r="M10" s="814" t="s">
        <v>5094</v>
      </c>
      <c r="N10" s="744">
        <v>12</v>
      </c>
      <c r="O10" s="743">
        <v>0.5</v>
      </c>
      <c r="P10" s="744" t="s">
        <v>4883</v>
      </c>
      <c r="Q10" s="744">
        <v>1</v>
      </c>
      <c r="R10" s="744" t="s">
        <v>4878</v>
      </c>
      <c r="S10" s="744" t="s">
        <v>7116</v>
      </c>
      <c r="T10" s="813" t="s">
        <v>5094</v>
      </c>
      <c r="U10" s="746">
        <f t="shared" si="1"/>
        <v>16.666666666666668</v>
      </c>
      <c r="V10" s="746">
        <f t="shared" si="3"/>
        <v>8</v>
      </c>
    </row>
    <row r="11" spans="1:22" ht="102" x14ac:dyDescent="0.2">
      <c r="A11" s="748">
        <f t="shared" si="2"/>
        <v>9</v>
      </c>
      <c r="B11" s="745" t="s">
        <v>5110</v>
      </c>
      <c r="C11" s="745" t="s">
        <v>118</v>
      </c>
      <c r="D11" s="745" t="s">
        <v>280</v>
      </c>
      <c r="E11" s="745">
        <v>20</v>
      </c>
      <c r="F11" s="745">
        <v>1</v>
      </c>
      <c r="G11" s="745">
        <v>0.5</v>
      </c>
      <c r="H11" s="745">
        <v>2</v>
      </c>
      <c r="I11" s="745">
        <v>2.0099999999999998</v>
      </c>
      <c r="J11" s="743">
        <v>2</v>
      </c>
      <c r="K11" s="752">
        <v>2</v>
      </c>
      <c r="L11" s="743">
        <v>2</v>
      </c>
      <c r="M11" s="814" t="s">
        <v>5095</v>
      </c>
      <c r="N11" s="745">
        <v>12</v>
      </c>
      <c r="O11" s="745">
        <v>0.5</v>
      </c>
      <c r="P11" s="745" t="s">
        <v>7869</v>
      </c>
      <c r="Q11" s="745">
        <v>1</v>
      </c>
      <c r="R11" s="745" t="s">
        <v>4878</v>
      </c>
      <c r="S11" s="745" t="s">
        <v>7870</v>
      </c>
      <c r="T11" s="813" t="s">
        <v>5095</v>
      </c>
      <c r="U11" s="746">
        <f t="shared" si="1"/>
        <v>1</v>
      </c>
      <c r="V11" s="746">
        <f t="shared" si="3"/>
        <v>9</v>
      </c>
    </row>
    <row r="12" spans="1:22" ht="25.5" x14ac:dyDescent="0.2">
      <c r="A12" s="748">
        <f t="shared" si="2"/>
        <v>10</v>
      </c>
      <c r="B12" s="745" t="s">
        <v>75</v>
      </c>
      <c r="C12" s="745" t="s">
        <v>118</v>
      </c>
      <c r="D12" s="745" t="s">
        <v>321</v>
      </c>
      <c r="E12" s="745">
        <v>0.01</v>
      </c>
      <c r="F12" s="745">
        <v>1</v>
      </c>
      <c r="G12" s="745">
        <v>5</v>
      </c>
      <c r="H12" s="745">
        <v>40</v>
      </c>
      <c r="I12" s="745">
        <v>40.01</v>
      </c>
      <c r="J12" s="743">
        <v>5.0000000000000001E-3</v>
      </c>
      <c r="K12" s="752">
        <v>0.01</v>
      </c>
      <c r="L12" s="743">
        <v>1</v>
      </c>
      <c r="M12" s="814" t="s">
        <v>5096</v>
      </c>
      <c r="N12" s="745">
        <v>12</v>
      </c>
      <c r="O12" s="745">
        <v>0.5</v>
      </c>
      <c r="P12" s="745" t="s">
        <v>4884</v>
      </c>
      <c r="Q12" s="745">
        <v>1</v>
      </c>
      <c r="R12" s="745" t="s">
        <v>4878</v>
      </c>
      <c r="S12" s="745" t="s">
        <v>7117</v>
      </c>
      <c r="T12" s="813" t="s">
        <v>5096</v>
      </c>
      <c r="U12" s="746">
        <f t="shared" si="1"/>
        <v>16666.666666666668</v>
      </c>
      <c r="V12" s="746">
        <f t="shared" si="3"/>
        <v>10</v>
      </c>
    </row>
    <row r="13" spans="1:22" ht="89.25" x14ac:dyDescent="0.2">
      <c r="A13" s="748">
        <f t="shared" si="2"/>
        <v>11</v>
      </c>
      <c r="B13" s="745" t="s">
        <v>356</v>
      </c>
      <c r="C13" s="745" t="s">
        <v>118</v>
      </c>
      <c r="D13" s="745" t="s">
        <v>363</v>
      </c>
      <c r="E13" s="745">
        <v>10</v>
      </c>
      <c r="F13" s="745">
        <v>1</v>
      </c>
      <c r="G13" s="745">
        <v>0.1</v>
      </c>
      <c r="H13" s="745">
        <v>1</v>
      </c>
      <c r="I13" s="743">
        <v>1.01</v>
      </c>
      <c r="J13" s="743">
        <v>0</v>
      </c>
      <c r="K13" s="743">
        <v>10</v>
      </c>
      <c r="L13" s="743">
        <v>3</v>
      </c>
      <c r="M13" s="814" t="s">
        <v>5097</v>
      </c>
      <c r="N13" s="745">
        <v>12</v>
      </c>
      <c r="O13" s="745">
        <v>0.5</v>
      </c>
      <c r="P13" s="743" t="s">
        <v>4885</v>
      </c>
      <c r="Q13" s="743">
        <v>1</v>
      </c>
      <c r="R13" s="743" t="s">
        <v>4878</v>
      </c>
      <c r="S13" s="743" t="s">
        <v>7118</v>
      </c>
      <c r="T13" s="813" t="s">
        <v>5097</v>
      </c>
      <c r="U13" s="746">
        <f t="shared" si="1"/>
        <v>1.6666666666666666E-2</v>
      </c>
      <c r="V13" s="746">
        <f t="shared" si="3"/>
        <v>11</v>
      </c>
    </row>
    <row r="14" spans="1:22" ht="114.75" x14ac:dyDescent="0.2">
      <c r="A14" s="748">
        <f t="shared" si="2"/>
        <v>12</v>
      </c>
      <c r="B14" s="745" t="s">
        <v>123</v>
      </c>
      <c r="C14" s="745" t="s">
        <v>118</v>
      </c>
      <c r="D14" s="745" t="s">
        <v>281</v>
      </c>
      <c r="E14" s="745">
        <v>10</v>
      </c>
      <c r="F14" s="745">
        <v>1</v>
      </c>
      <c r="G14" s="745">
        <v>1</v>
      </c>
      <c r="H14" s="745">
        <v>4</v>
      </c>
      <c r="I14" s="743">
        <v>4.01</v>
      </c>
      <c r="J14" s="743">
        <v>0.1</v>
      </c>
      <c r="K14" s="743">
        <v>10</v>
      </c>
      <c r="L14" s="743">
        <v>3</v>
      </c>
      <c r="M14" s="814" t="s">
        <v>5098</v>
      </c>
      <c r="N14" s="745">
        <v>12</v>
      </c>
      <c r="O14" s="745">
        <v>0.5</v>
      </c>
      <c r="P14" s="743" t="s">
        <v>4886</v>
      </c>
      <c r="Q14" s="743">
        <v>1</v>
      </c>
      <c r="R14" s="743" t="s">
        <v>4878</v>
      </c>
      <c r="S14" s="743" t="s">
        <v>7119</v>
      </c>
      <c r="T14" s="813" t="s">
        <v>5098</v>
      </c>
      <c r="U14" s="746">
        <f t="shared" si="1"/>
        <v>24</v>
      </c>
      <c r="V14" s="746">
        <f t="shared" si="3"/>
        <v>12</v>
      </c>
    </row>
    <row r="15" spans="1:22" ht="25.5" x14ac:dyDescent="0.2">
      <c r="A15" s="748">
        <f t="shared" si="2"/>
        <v>13</v>
      </c>
      <c r="B15" s="744" t="s">
        <v>358</v>
      </c>
      <c r="C15" s="745" t="s">
        <v>4045</v>
      </c>
      <c r="D15" s="753" t="s">
        <v>139</v>
      </c>
      <c r="E15" s="745">
        <v>1</v>
      </c>
      <c r="F15" s="745">
        <v>1</v>
      </c>
      <c r="G15" s="745">
        <v>0.01</v>
      </c>
      <c r="H15" s="745">
        <v>0.1</v>
      </c>
      <c r="I15" s="743">
        <v>0.10100000000000001</v>
      </c>
      <c r="J15" s="743">
        <v>0</v>
      </c>
      <c r="K15" s="743">
        <v>1</v>
      </c>
      <c r="L15" s="743">
        <v>12</v>
      </c>
      <c r="M15" s="814" t="s">
        <v>5099</v>
      </c>
      <c r="N15" s="745">
        <v>12</v>
      </c>
      <c r="O15" s="745">
        <v>0.5</v>
      </c>
      <c r="P15" s="743" t="s">
        <v>4887</v>
      </c>
      <c r="Q15" s="743">
        <v>1</v>
      </c>
      <c r="R15" s="743" t="s">
        <v>4878</v>
      </c>
      <c r="S15" s="743" t="s">
        <v>7652</v>
      </c>
      <c r="T15" s="813" t="s">
        <v>5099</v>
      </c>
      <c r="U15" s="746">
        <f t="shared" si="1"/>
        <v>1</v>
      </c>
      <c r="V15" s="746">
        <f t="shared" si="3"/>
        <v>13</v>
      </c>
    </row>
    <row r="16" spans="1:22" ht="114.75" x14ac:dyDescent="0.2">
      <c r="A16" s="748">
        <f t="shared" si="2"/>
        <v>14</v>
      </c>
      <c r="B16" s="744" t="s">
        <v>304</v>
      </c>
      <c r="C16" s="745" t="s">
        <v>118</v>
      </c>
      <c r="D16" s="753" t="s">
        <v>451</v>
      </c>
      <c r="E16" s="745">
        <v>1</v>
      </c>
      <c r="F16" s="745">
        <v>1</v>
      </c>
      <c r="G16" s="745">
        <v>0.01</v>
      </c>
      <c r="H16" s="745">
        <v>1.5</v>
      </c>
      <c r="I16" s="743">
        <v>1.5009999999999999</v>
      </c>
      <c r="J16" s="743">
        <v>0</v>
      </c>
      <c r="K16" s="743">
        <v>1</v>
      </c>
      <c r="L16" s="743">
        <v>3</v>
      </c>
      <c r="M16" s="814" t="s">
        <v>5100</v>
      </c>
      <c r="N16" s="745">
        <v>12</v>
      </c>
      <c r="O16" s="745">
        <v>0.5</v>
      </c>
      <c r="P16" s="743" t="s">
        <v>4888</v>
      </c>
      <c r="Q16" s="743">
        <v>1</v>
      </c>
      <c r="R16" s="743" t="s">
        <v>4878</v>
      </c>
      <c r="S16" s="743" t="s">
        <v>7120</v>
      </c>
      <c r="T16" s="813" t="s">
        <v>5100</v>
      </c>
      <c r="U16" s="746">
        <f t="shared" si="1"/>
        <v>16.666666666666668</v>
      </c>
      <c r="V16" s="746">
        <f t="shared" si="3"/>
        <v>14</v>
      </c>
    </row>
    <row r="17" spans="1:22" ht="102" x14ac:dyDescent="0.2">
      <c r="A17" s="748">
        <f t="shared" si="2"/>
        <v>15</v>
      </c>
      <c r="B17" s="744" t="s">
        <v>359</v>
      </c>
      <c r="C17" s="745" t="s">
        <v>118</v>
      </c>
      <c r="D17" s="753" t="s">
        <v>280</v>
      </c>
      <c r="E17" s="745">
        <v>5</v>
      </c>
      <c r="F17" s="745">
        <v>1</v>
      </c>
      <c r="G17" s="745">
        <v>0.25</v>
      </c>
      <c r="H17" s="745">
        <v>3</v>
      </c>
      <c r="I17" s="743">
        <v>3.01</v>
      </c>
      <c r="J17" s="743">
        <v>0</v>
      </c>
      <c r="K17" s="743">
        <v>5</v>
      </c>
      <c r="L17" s="743">
        <v>3</v>
      </c>
      <c r="M17" s="814" t="s">
        <v>5101</v>
      </c>
      <c r="N17" s="745">
        <v>12</v>
      </c>
      <c r="O17" s="745">
        <v>0.5</v>
      </c>
      <c r="P17" s="743" t="s">
        <v>4889</v>
      </c>
      <c r="Q17" s="743">
        <v>1</v>
      </c>
      <c r="R17" s="743" t="s">
        <v>4878</v>
      </c>
      <c r="S17" s="743" t="s">
        <v>7121</v>
      </c>
      <c r="T17" s="813" t="s">
        <v>5101</v>
      </c>
      <c r="U17" s="746">
        <f t="shared" si="1"/>
        <v>1</v>
      </c>
      <c r="V17" s="746">
        <f t="shared" si="3"/>
        <v>15</v>
      </c>
    </row>
    <row r="18" spans="1:22" ht="114.75" x14ac:dyDescent="0.2">
      <c r="A18" s="748">
        <f t="shared" si="2"/>
        <v>16</v>
      </c>
      <c r="B18" s="744" t="s">
        <v>4246</v>
      </c>
      <c r="C18" s="745" t="s">
        <v>118</v>
      </c>
      <c r="D18" s="753" t="s">
        <v>280</v>
      </c>
      <c r="E18" s="745">
        <v>20</v>
      </c>
      <c r="F18" s="745">
        <v>1</v>
      </c>
      <c r="G18" s="745">
        <v>5</v>
      </c>
      <c r="H18" s="745">
        <v>7</v>
      </c>
      <c r="I18" s="743">
        <v>7.01</v>
      </c>
      <c r="J18" s="743">
        <v>0</v>
      </c>
      <c r="K18" s="743">
        <v>20</v>
      </c>
      <c r="L18" s="743">
        <v>3</v>
      </c>
      <c r="M18" s="814" t="s">
        <v>5102</v>
      </c>
      <c r="N18" s="745">
        <v>48</v>
      </c>
      <c r="O18" s="745">
        <v>2</v>
      </c>
      <c r="P18" s="743" t="s">
        <v>4890</v>
      </c>
      <c r="Q18" s="743">
        <v>1</v>
      </c>
      <c r="R18" s="743" t="s">
        <v>4878</v>
      </c>
      <c r="S18" s="743" t="s">
        <v>7122</v>
      </c>
      <c r="T18" s="813" t="s">
        <v>5102</v>
      </c>
      <c r="U18" s="746">
        <f t="shared" si="1"/>
        <v>1</v>
      </c>
      <c r="V18" s="746">
        <f t="shared" si="3"/>
        <v>16</v>
      </c>
    </row>
    <row r="19" spans="1:22" ht="114.75" x14ac:dyDescent="0.2">
      <c r="A19" s="748">
        <f t="shared" si="2"/>
        <v>17</v>
      </c>
      <c r="B19" s="745" t="s">
        <v>275</v>
      </c>
      <c r="C19" s="745" t="s">
        <v>118</v>
      </c>
      <c r="D19" s="745" t="s">
        <v>280</v>
      </c>
      <c r="E19" s="745">
        <v>5</v>
      </c>
      <c r="F19" s="745">
        <v>1</v>
      </c>
      <c r="G19" s="745">
        <v>0.05</v>
      </c>
      <c r="H19" s="745">
        <v>5</v>
      </c>
      <c r="I19" s="743">
        <v>5.01</v>
      </c>
      <c r="J19" s="743">
        <v>0</v>
      </c>
      <c r="K19" s="743">
        <v>5</v>
      </c>
      <c r="L19" s="743">
        <v>3</v>
      </c>
      <c r="M19" s="814" t="s">
        <v>5103</v>
      </c>
      <c r="N19" s="745">
        <v>12</v>
      </c>
      <c r="O19" s="745">
        <v>0.5</v>
      </c>
      <c r="P19" s="745" t="s">
        <v>4891</v>
      </c>
      <c r="Q19" s="745">
        <v>1</v>
      </c>
      <c r="R19" s="745" t="s">
        <v>4878</v>
      </c>
      <c r="S19" s="745" t="s">
        <v>7123</v>
      </c>
      <c r="T19" s="813" t="s">
        <v>5103</v>
      </c>
      <c r="U19" s="746">
        <f t="shared" si="1"/>
        <v>1</v>
      </c>
      <c r="V19" s="746">
        <f t="shared" si="3"/>
        <v>17</v>
      </c>
    </row>
    <row r="20" spans="1:22" ht="114.75" x14ac:dyDescent="0.2">
      <c r="A20" s="748">
        <f t="shared" si="2"/>
        <v>18</v>
      </c>
      <c r="B20" s="744" t="s">
        <v>361</v>
      </c>
      <c r="C20" s="745" t="s">
        <v>118</v>
      </c>
      <c r="D20" s="753" t="s">
        <v>451</v>
      </c>
      <c r="E20" s="745">
        <v>1</v>
      </c>
      <c r="F20" s="745">
        <v>1</v>
      </c>
      <c r="G20" s="745">
        <v>0.25</v>
      </c>
      <c r="H20" s="745">
        <v>0.75</v>
      </c>
      <c r="I20" s="743">
        <v>0.75009999999999999</v>
      </c>
      <c r="J20" s="743">
        <v>0</v>
      </c>
      <c r="K20" s="743">
        <v>1</v>
      </c>
      <c r="L20" s="743">
        <v>3</v>
      </c>
      <c r="M20" s="814" t="s">
        <v>5104</v>
      </c>
      <c r="N20" s="745">
        <v>12</v>
      </c>
      <c r="O20" s="745">
        <v>0.5</v>
      </c>
      <c r="P20" s="743" t="s">
        <v>4892</v>
      </c>
      <c r="Q20" s="743">
        <v>1</v>
      </c>
      <c r="R20" s="743" t="s">
        <v>4878</v>
      </c>
      <c r="S20" s="743" t="s">
        <v>7124</v>
      </c>
      <c r="T20" s="813" t="s">
        <v>5104</v>
      </c>
      <c r="U20" s="746">
        <f t="shared" si="1"/>
        <v>16.666666666666668</v>
      </c>
      <c r="V20" s="746">
        <f t="shared" si="3"/>
        <v>18</v>
      </c>
    </row>
    <row r="21" spans="1:22" ht="114.75" x14ac:dyDescent="0.2">
      <c r="A21" s="748">
        <f t="shared" si="2"/>
        <v>19</v>
      </c>
      <c r="B21" s="744" t="s">
        <v>89</v>
      </c>
      <c r="C21" s="745" t="s">
        <v>118</v>
      </c>
      <c r="D21" s="753" t="s">
        <v>281</v>
      </c>
      <c r="E21" s="745">
        <v>1</v>
      </c>
      <c r="F21" s="745">
        <v>1</v>
      </c>
      <c r="G21" s="745">
        <v>0.125</v>
      </c>
      <c r="H21" s="745">
        <v>0.5</v>
      </c>
      <c r="I21" s="743">
        <v>0.501</v>
      </c>
      <c r="J21" s="743">
        <v>0</v>
      </c>
      <c r="K21" s="743">
        <v>1</v>
      </c>
      <c r="L21" s="743">
        <v>3</v>
      </c>
      <c r="M21" s="814" t="s">
        <v>5105</v>
      </c>
      <c r="N21" s="745">
        <v>12</v>
      </c>
      <c r="O21" s="745">
        <v>0.5</v>
      </c>
      <c r="P21" s="743" t="s">
        <v>7135</v>
      </c>
      <c r="Q21" s="743">
        <v>1</v>
      </c>
      <c r="R21" s="743" t="s">
        <v>4878</v>
      </c>
      <c r="S21" s="743" t="s">
        <v>7125</v>
      </c>
      <c r="T21" s="813" t="s">
        <v>5105</v>
      </c>
      <c r="U21" s="746">
        <f t="shared" si="1"/>
        <v>24</v>
      </c>
      <c r="V21" s="746">
        <f t="shared" si="3"/>
        <v>19</v>
      </c>
    </row>
    <row r="22" spans="1:22" ht="114.75" x14ac:dyDescent="0.2">
      <c r="A22" s="748">
        <f t="shared" si="2"/>
        <v>20</v>
      </c>
      <c r="B22" s="744" t="s">
        <v>4247</v>
      </c>
      <c r="C22" s="745" t="s">
        <v>118</v>
      </c>
      <c r="D22" s="753" t="s">
        <v>451</v>
      </c>
      <c r="E22" s="745">
        <v>1</v>
      </c>
      <c r="F22" s="745">
        <v>1</v>
      </c>
      <c r="G22" s="745">
        <v>0.5</v>
      </c>
      <c r="H22" s="745">
        <v>2</v>
      </c>
      <c r="I22" s="743">
        <v>2.0099999999999998</v>
      </c>
      <c r="J22" s="743">
        <v>0</v>
      </c>
      <c r="K22" s="743">
        <v>1</v>
      </c>
      <c r="L22" s="743">
        <v>3</v>
      </c>
      <c r="M22" s="814" t="s">
        <v>5106</v>
      </c>
      <c r="N22" s="745">
        <v>12</v>
      </c>
      <c r="O22" s="745">
        <v>0.5</v>
      </c>
      <c r="P22" s="743" t="s">
        <v>4893</v>
      </c>
      <c r="Q22" s="743">
        <v>1</v>
      </c>
      <c r="R22" s="743" t="s">
        <v>4878</v>
      </c>
      <c r="S22" s="743" t="s">
        <v>7126</v>
      </c>
      <c r="T22" s="813" t="s">
        <v>5106</v>
      </c>
      <c r="U22" s="746">
        <f t="shared" si="1"/>
        <v>16.666666666666668</v>
      </c>
      <c r="V22" s="746">
        <f t="shared" si="3"/>
        <v>20</v>
      </c>
    </row>
    <row r="23" spans="1:22" ht="114.75" x14ac:dyDescent="0.2">
      <c r="A23" s="748">
        <f t="shared" si="2"/>
        <v>21</v>
      </c>
      <c r="B23" s="745" t="s">
        <v>48</v>
      </c>
      <c r="C23" s="745" t="s">
        <v>118</v>
      </c>
      <c r="D23" s="745" t="s">
        <v>451</v>
      </c>
      <c r="E23" s="745">
        <v>25</v>
      </c>
      <c r="F23" s="745">
        <v>1</v>
      </c>
      <c r="G23" s="745">
        <v>0.5</v>
      </c>
      <c r="H23" s="745">
        <v>8</v>
      </c>
      <c r="I23" s="743">
        <v>8.01</v>
      </c>
      <c r="J23" s="743">
        <v>0</v>
      </c>
      <c r="K23" s="743">
        <v>25</v>
      </c>
      <c r="L23" s="743">
        <v>3</v>
      </c>
      <c r="M23" s="814" t="s">
        <v>5107</v>
      </c>
      <c r="N23" s="745">
        <v>12</v>
      </c>
      <c r="O23" s="745">
        <v>0.5</v>
      </c>
      <c r="P23" s="743" t="s">
        <v>7871</v>
      </c>
      <c r="Q23" s="743">
        <v>1</v>
      </c>
      <c r="R23" s="743" t="s">
        <v>4878</v>
      </c>
      <c r="S23" s="743" t="s">
        <v>7872</v>
      </c>
      <c r="T23" s="813" t="s">
        <v>5107</v>
      </c>
      <c r="U23" s="746">
        <f t="shared" si="1"/>
        <v>16.666666666666668</v>
      </c>
      <c r="V23" s="746">
        <f t="shared" si="3"/>
        <v>21</v>
      </c>
    </row>
    <row r="24" spans="1:22" ht="114.75" x14ac:dyDescent="0.2">
      <c r="A24" s="748">
        <f t="shared" si="2"/>
        <v>22</v>
      </c>
      <c r="B24" s="744" t="s">
        <v>300</v>
      </c>
      <c r="C24" s="745" t="s">
        <v>118</v>
      </c>
      <c r="D24" s="753" t="s">
        <v>451</v>
      </c>
      <c r="E24" s="745">
        <v>1</v>
      </c>
      <c r="F24" s="745">
        <v>1</v>
      </c>
      <c r="G24" s="745">
        <v>0.05</v>
      </c>
      <c r="H24" s="745">
        <v>2</v>
      </c>
      <c r="I24" s="743">
        <v>2.0099999999999998</v>
      </c>
      <c r="J24" s="743">
        <v>0</v>
      </c>
      <c r="K24" s="743">
        <v>1</v>
      </c>
      <c r="L24" s="743">
        <v>3</v>
      </c>
      <c r="M24" s="814" t="s">
        <v>5108</v>
      </c>
      <c r="N24" s="745">
        <v>12</v>
      </c>
      <c r="O24" s="745">
        <v>0.5</v>
      </c>
      <c r="P24" s="743" t="s">
        <v>4894</v>
      </c>
      <c r="Q24" s="743">
        <v>1</v>
      </c>
      <c r="R24" s="743" t="s">
        <v>4878</v>
      </c>
      <c r="S24" s="743" t="s">
        <v>7127</v>
      </c>
      <c r="T24" s="813" t="s">
        <v>5108</v>
      </c>
      <c r="U24" s="746">
        <f t="shared" si="1"/>
        <v>16.666666666666668</v>
      </c>
      <c r="V24" s="746">
        <f t="shared" si="3"/>
        <v>22</v>
      </c>
    </row>
    <row r="25" spans="1:22" ht="114.75" x14ac:dyDescent="0.2">
      <c r="A25" s="748">
        <f t="shared" si="2"/>
        <v>23</v>
      </c>
      <c r="B25" s="744" t="s">
        <v>206</v>
      </c>
      <c r="C25" s="745" t="s">
        <v>118</v>
      </c>
      <c r="D25" s="753" t="s">
        <v>280</v>
      </c>
      <c r="E25" s="745">
        <v>10</v>
      </c>
      <c r="F25" s="745">
        <v>1</v>
      </c>
      <c r="G25" s="745">
        <v>0.3</v>
      </c>
      <c r="H25" s="745">
        <v>2.2000000000000002</v>
      </c>
      <c r="I25" s="743">
        <v>2.2010000000000001</v>
      </c>
      <c r="J25" s="743">
        <v>0</v>
      </c>
      <c r="K25" s="743">
        <v>10</v>
      </c>
      <c r="L25" s="743">
        <v>3</v>
      </c>
      <c r="M25" s="814" t="s">
        <v>5109</v>
      </c>
      <c r="N25" s="745">
        <v>12</v>
      </c>
      <c r="O25" s="745">
        <v>0.5</v>
      </c>
      <c r="P25" s="743" t="s">
        <v>4895</v>
      </c>
      <c r="Q25" s="743">
        <v>1</v>
      </c>
      <c r="R25" s="743" t="s">
        <v>4878</v>
      </c>
      <c r="S25" s="743" t="s">
        <v>7128</v>
      </c>
      <c r="T25" s="813" t="s">
        <v>5109</v>
      </c>
      <c r="U25" s="746">
        <f t="shared" si="1"/>
        <v>1</v>
      </c>
      <c r="V25" s="746">
        <f t="shared" si="3"/>
        <v>23</v>
      </c>
    </row>
    <row r="26" spans="1:22" ht="114.75" x14ac:dyDescent="0.2">
      <c r="A26" s="748">
        <f t="shared" si="2"/>
        <v>24</v>
      </c>
      <c r="B26" s="744" t="s">
        <v>7623</v>
      </c>
      <c r="C26" s="745" t="s">
        <v>119</v>
      </c>
      <c r="D26" s="753" t="s">
        <v>6946</v>
      </c>
      <c r="E26" s="745">
        <v>1</v>
      </c>
      <c r="F26" s="745">
        <v>1</v>
      </c>
      <c r="G26" s="745">
        <v>2</v>
      </c>
      <c r="H26" s="745">
        <v>4</v>
      </c>
      <c r="I26" s="743">
        <v>4.01</v>
      </c>
      <c r="J26" s="743">
        <v>0</v>
      </c>
      <c r="K26" s="743">
        <v>0</v>
      </c>
      <c r="L26" s="743">
        <v>12</v>
      </c>
      <c r="M26" s="814" t="s">
        <v>7622</v>
      </c>
      <c r="N26" s="745">
        <v>24</v>
      </c>
      <c r="O26" s="745">
        <v>1</v>
      </c>
      <c r="P26" s="743" t="s">
        <v>7650</v>
      </c>
      <c r="Q26" s="743">
        <v>1</v>
      </c>
      <c r="R26" s="743" t="s">
        <v>4878</v>
      </c>
      <c r="S26" s="743" t="s">
        <v>7651</v>
      </c>
      <c r="T26" s="813" t="s">
        <v>7622</v>
      </c>
      <c r="U26" s="746">
        <f>HLOOKUP(C26,Tbl_Glob_Conv_EenhCont,VLOOKUP(D26,Tbl_Glob_Conv_EenhCont,2,FALSE),FALSE)</f>
        <v>24</v>
      </c>
      <c r="V26" s="746">
        <f t="shared" si="3"/>
        <v>24</v>
      </c>
    </row>
    <row r="27" spans="1:22" s="755" customFormat="1" x14ac:dyDescent="0.2">
      <c r="A27" s="754" t="s">
        <v>4075</v>
      </c>
      <c r="B27" s="755">
        <v>1</v>
      </c>
      <c r="C27" s="755">
        <f>B27+1</f>
        <v>2</v>
      </c>
      <c r="D27" s="755">
        <f t="shared" ref="D27:I27" si="4">C27+1</f>
        <v>3</v>
      </c>
      <c r="E27" s="755">
        <f t="shared" si="4"/>
        <v>4</v>
      </c>
      <c r="F27" s="755">
        <f t="shared" si="4"/>
        <v>5</v>
      </c>
      <c r="G27" s="755">
        <f t="shared" si="4"/>
        <v>6</v>
      </c>
      <c r="H27" s="755">
        <f t="shared" si="4"/>
        <v>7</v>
      </c>
      <c r="I27" s="755">
        <f t="shared" si="4"/>
        <v>8</v>
      </c>
      <c r="J27" s="755">
        <f t="shared" ref="J27" si="5">I27+1</f>
        <v>9</v>
      </c>
      <c r="K27" s="755">
        <f t="shared" ref="K27" si="6">J27+1</f>
        <v>10</v>
      </c>
      <c r="L27" s="755">
        <f t="shared" ref="L27" si="7">K27+1</f>
        <v>11</v>
      </c>
      <c r="M27" s="755">
        <f t="shared" ref="M27" si="8">L27+1</f>
        <v>12</v>
      </c>
      <c r="N27" s="755">
        <f t="shared" ref="N27" si="9">M27+1</f>
        <v>13</v>
      </c>
      <c r="O27" s="755">
        <f t="shared" ref="O27" si="10">N27+1</f>
        <v>14</v>
      </c>
      <c r="P27" s="755">
        <f t="shared" ref="P27" si="11">O27+1</f>
        <v>15</v>
      </c>
      <c r="Q27" s="755">
        <f t="shared" ref="Q27" si="12">P27+1</f>
        <v>16</v>
      </c>
      <c r="R27" s="755">
        <f t="shared" ref="R27" si="13">Q27+1</f>
        <v>17</v>
      </c>
      <c r="S27" s="755">
        <f t="shared" ref="S27" si="14">R27+1</f>
        <v>18</v>
      </c>
      <c r="T27" s="755">
        <f t="shared" ref="T27" si="15">S27+1</f>
        <v>19</v>
      </c>
      <c r="U27" s="755">
        <f t="shared" ref="U27" si="16">T27+1</f>
        <v>20</v>
      </c>
      <c r="V27" s="755">
        <v>21</v>
      </c>
    </row>
    <row r="29" spans="1:22" x14ac:dyDescent="0.2">
      <c r="B29" s="756" t="s">
        <v>6921</v>
      </c>
    </row>
    <row r="30" spans="1:22" ht="12.75" customHeight="1" x14ac:dyDescent="0.2">
      <c r="B30" s="898" t="s">
        <v>7129</v>
      </c>
      <c r="C30" s="898" t="s">
        <v>7129</v>
      </c>
      <c r="D30" s="898" t="s">
        <v>7129</v>
      </c>
      <c r="E30" s="898" t="s">
        <v>7129</v>
      </c>
      <c r="F30" s="898" t="s">
        <v>7129</v>
      </c>
      <c r="G30" s="898" t="s">
        <v>7129</v>
      </c>
      <c r="H30" s="898" t="s">
        <v>7129</v>
      </c>
      <c r="I30" s="898" t="s">
        <v>7129</v>
      </c>
      <c r="J30" s="898" t="s">
        <v>7129</v>
      </c>
      <c r="K30" s="898" t="s">
        <v>7129</v>
      </c>
      <c r="L30" s="898" t="s">
        <v>7129</v>
      </c>
    </row>
    <row r="31" spans="1:22" x14ac:dyDescent="0.2">
      <c r="B31" s="898" t="s">
        <v>7129</v>
      </c>
      <c r="C31" s="898" t="s">
        <v>7129</v>
      </c>
      <c r="D31" s="898" t="s">
        <v>7129</v>
      </c>
      <c r="E31" s="898" t="s">
        <v>7129</v>
      </c>
      <c r="F31" s="898" t="s">
        <v>7129</v>
      </c>
      <c r="G31" s="898" t="s">
        <v>7129</v>
      </c>
      <c r="H31" s="898" t="s">
        <v>7129</v>
      </c>
      <c r="I31" s="898" t="s">
        <v>7129</v>
      </c>
      <c r="J31" s="898" t="s">
        <v>7129</v>
      </c>
      <c r="K31" s="898" t="s">
        <v>7129</v>
      </c>
      <c r="L31" s="898" t="s">
        <v>7129</v>
      </c>
    </row>
    <row r="32" spans="1:22" x14ac:dyDescent="0.2">
      <c r="B32" s="898" t="s">
        <v>7129</v>
      </c>
      <c r="C32" s="898" t="s">
        <v>7129</v>
      </c>
      <c r="D32" s="898" t="s">
        <v>7129</v>
      </c>
      <c r="E32" s="898" t="s">
        <v>7129</v>
      </c>
      <c r="F32" s="898" t="s">
        <v>7129</v>
      </c>
      <c r="G32" s="898" t="s">
        <v>7129</v>
      </c>
      <c r="H32" s="898" t="s">
        <v>7129</v>
      </c>
      <c r="I32" s="898" t="s">
        <v>7129</v>
      </c>
      <c r="J32" s="898" t="s">
        <v>7129</v>
      </c>
      <c r="K32" s="898" t="s">
        <v>7129</v>
      </c>
      <c r="L32" s="898" t="s">
        <v>7129</v>
      </c>
    </row>
    <row r="33" spans="2:12" x14ac:dyDescent="0.2">
      <c r="B33" s="898" t="s">
        <v>7129</v>
      </c>
      <c r="C33" s="898" t="s">
        <v>7129</v>
      </c>
      <c r="D33" s="898" t="s">
        <v>7129</v>
      </c>
      <c r="E33" s="898" t="s">
        <v>7129</v>
      </c>
      <c r="F33" s="898" t="s">
        <v>7129</v>
      </c>
      <c r="G33" s="898" t="s">
        <v>7129</v>
      </c>
      <c r="H33" s="898" t="s">
        <v>7129</v>
      </c>
      <c r="I33" s="898" t="s">
        <v>7129</v>
      </c>
      <c r="J33" s="898" t="s">
        <v>7129</v>
      </c>
      <c r="K33" s="898" t="s">
        <v>7129</v>
      </c>
      <c r="L33" s="898" t="s">
        <v>7129</v>
      </c>
    </row>
    <row r="34" spans="2:12" x14ac:dyDescent="0.2">
      <c r="B34" s="898" t="s">
        <v>7129</v>
      </c>
      <c r="C34" s="898" t="s">
        <v>7129</v>
      </c>
      <c r="D34" s="898" t="s">
        <v>7129</v>
      </c>
      <c r="E34" s="898" t="s">
        <v>7129</v>
      </c>
      <c r="F34" s="898" t="s">
        <v>7129</v>
      </c>
      <c r="G34" s="898" t="s">
        <v>7129</v>
      </c>
      <c r="H34" s="898" t="s">
        <v>7129</v>
      </c>
      <c r="I34" s="898" t="s">
        <v>7129</v>
      </c>
      <c r="J34" s="898" t="s">
        <v>7129</v>
      </c>
      <c r="K34" s="898" t="s">
        <v>7129</v>
      </c>
      <c r="L34" s="898" t="s">
        <v>7129</v>
      </c>
    </row>
    <row r="35" spans="2:12" x14ac:dyDescent="0.2">
      <c r="B35" s="898" t="s">
        <v>7129</v>
      </c>
      <c r="C35" s="898" t="s">
        <v>7129</v>
      </c>
      <c r="D35" s="898" t="s">
        <v>7129</v>
      </c>
      <c r="E35" s="898" t="s">
        <v>7129</v>
      </c>
      <c r="F35" s="898" t="s">
        <v>7129</v>
      </c>
      <c r="G35" s="898" t="s">
        <v>7129</v>
      </c>
      <c r="H35" s="898" t="s">
        <v>7129</v>
      </c>
      <c r="I35" s="898" t="s">
        <v>7129</v>
      </c>
      <c r="J35" s="898" t="s">
        <v>7129</v>
      </c>
      <c r="K35" s="898" t="s">
        <v>7129</v>
      </c>
      <c r="L35" s="898" t="s">
        <v>7129</v>
      </c>
    </row>
    <row r="36" spans="2:12" x14ac:dyDescent="0.2">
      <c r="B36" s="898" t="s">
        <v>7129</v>
      </c>
      <c r="C36" s="898" t="s">
        <v>7129</v>
      </c>
      <c r="D36" s="898" t="s">
        <v>7129</v>
      </c>
      <c r="E36" s="898" t="s">
        <v>7129</v>
      </c>
      <c r="F36" s="898" t="s">
        <v>7129</v>
      </c>
      <c r="G36" s="898" t="s">
        <v>7129</v>
      </c>
      <c r="H36" s="898" t="s">
        <v>7129</v>
      </c>
      <c r="I36" s="898" t="s">
        <v>7129</v>
      </c>
      <c r="J36" s="898" t="s">
        <v>7129</v>
      </c>
      <c r="K36" s="898" t="s">
        <v>7129</v>
      </c>
      <c r="L36" s="898" t="s">
        <v>7129</v>
      </c>
    </row>
    <row r="37" spans="2:12" x14ac:dyDescent="0.2">
      <c r="B37" s="898" t="s">
        <v>7129</v>
      </c>
      <c r="C37" s="898" t="s">
        <v>7129</v>
      </c>
      <c r="D37" s="898" t="s">
        <v>7129</v>
      </c>
      <c r="E37" s="898" t="s">
        <v>7129</v>
      </c>
      <c r="F37" s="898" t="s">
        <v>7129</v>
      </c>
      <c r="G37" s="898" t="s">
        <v>7129</v>
      </c>
      <c r="H37" s="898" t="s">
        <v>7129</v>
      </c>
      <c r="I37" s="898" t="s">
        <v>7129</v>
      </c>
      <c r="J37" s="898" t="s">
        <v>7129</v>
      </c>
      <c r="K37" s="898" t="s">
        <v>7129</v>
      </c>
      <c r="L37" s="898" t="s">
        <v>7129</v>
      </c>
    </row>
    <row r="38" spans="2:12" x14ac:dyDescent="0.2">
      <c r="B38" s="898" t="s">
        <v>7129</v>
      </c>
      <c r="C38" s="898" t="s">
        <v>7129</v>
      </c>
      <c r="D38" s="898" t="s">
        <v>7129</v>
      </c>
      <c r="E38" s="898" t="s">
        <v>7129</v>
      </c>
      <c r="F38" s="898" t="s">
        <v>7129</v>
      </c>
      <c r="G38" s="898" t="s">
        <v>7129</v>
      </c>
      <c r="H38" s="898" t="s">
        <v>7129</v>
      </c>
      <c r="I38" s="898" t="s">
        <v>7129</v>
      </c>
      <c r="J38" s="898" t="s">
        <v>7129</v>
      </c>
      <c r="K38" s="898" t="s">
        <v>7129</v>
      </c>
      <c r="L38" s="898" t="s">
        <v>7129</v>
      </c>
    </row>
    <row r="39" spans="2:12" x14ac:dyDescent="0.2">
      <c r="B39" s="898" t="s">
        <v>7129</v>
      </c>
      <c r="C39" s="898" t="s">
        <v>7129</v>
      </c>
      <c r="D39" s="898" t="s">
        <v>7129</v>
      </c>
      <c r="E39" s="898" t="s">
        <v>7129</v>
      </c>
      <c r="F39" s="898" t="s">
        <v>7129</v>
      </c>
      <c r="G39" s="898" t="s">
        <v>7129</v>
      </c>
      <c r="H39" s="898" t="s">
        <v>7129</v>
      </c>
      <c r="I39" s="898" t="s">
        <v>7129</v>
      </c>
      <c r="J39" s="898" t="s">
        <v>7129</v>
      </c>
      <c r="K39" s="898" t="s">
        <v>7129</v>
      </c>
      <c r="L39" s="898" t="s">
        <v>7129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4244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435</v>
      </c>
      <c r="B2" s="379"/>
      <c r="C2" s="379"/>
      <c r="D2" s="379"/>
      <c r="E2" s="379"/>
      <c r="F2" s="379"/>
      <c r="G2" s="379"/>
    </row>
    <row r="3" spans="1:7" x14ac:dyDescent="0.2">
      <c r="A3" s="146" t="s">
        <v>436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480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437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438</v>
      </c>
      <c r="B7" s="382"/>
      <c r="C7" s="382"/>
      <c r="D7" s="382"/>
      <c r="E7" s="382"/>
      <c r="F7" s="382"/>
      <c r="G7" s="382"/>
    </row>
    <row r="8" spans="1:7" x14ac:dyDescent="0.2">
      <c r="A8" s="146" t="s">
        <v>439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7864</v>
      </c>
      <c r="B9" s="380"/>
      <c r="C9" s="380" t="s">
        <v>440</v>
      </c>
      <c r="D9" s="380" t="s">
        <v>440</v>
      </c>
      <c r="E9" s="380"/>
      <c r="F9" s="380"/>
      <c r="G9" s="380"/>
    </row>
    <row r="10" spans="1:7" x14ac:dyDescent="0.2">
      <c r="A10" s="146" t="s">
        <v>402</v>
      </c>
      <c r="B10" s="380"/>
      <c r="C10" s="380" t="s">
        <v>441</v>
      </c>
      <c r="D10" s="380" t="s">
        <v>441</v>
      </c>
      <c r="E10" s="380"/>
      <c r="F10" s="380"/>
      <c r="G10" s="380"/>
    </row>
    <row r="11" spans="1:7" ht="15.75" x14ac:dyDescent="0.3">
      <c r="A11" s="146" t="s">
        <v>442</v>
      </c>
      <c r="B11" s="380" t="s">
        <v>440</v>
      </c>
      <c r="C11" s="380" t="s">
        <v>440</v>
      </c>
      <c r="D11" s="380" t="s">
        <v>440</v>
      </c>
      <c r="E11" s="380"/>
      <c r="F11" s="380"/>
      <c r="G11" s="380"/>
    </row>
    <row r="12" spans="1:7" ht="15.75" x14ac:dyDescent="0.3">
      <c r="A12" s="146" t="s">
        <v>443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160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444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445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175</v>
      </c>
      <c r="C2" s="364" t="s">
        <v>144</v>
      </c>
      <c r="D2" s="364" t="s">
        <v>176</v>
      </c>
      <c r="E2" s="364" t="s">
        <v>145</v>
      </c>
      <c r="F2" s="364" t="s">
        <v>170</v>
      </c>
      <c r="G2" s="364" t="s">
        <v>171</v>
      </c>
      <c r="H2" s="364" t="s">
        <v>172</v>
      </c>
      <c r="I2" s="364" t="s">
        <v>177</v>
      </c>
      <c r="J2" s="364" t="s">
        <v>173</v>
      </c>
      <c r="K2" s="364" t="s">
        <v>723</v>
      </c>
      <c r="L2" s="364" t="s">
        <v>724</v>
      </c>
      <c r="M2" s="364" t="s">
        <v>449</v>
      </c>
    </row>
    <row r="3" spans="1:13" x14ac:dyDescent="0.2">
      <c r="A3" s="162" t="s">
        <v>4050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120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794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795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796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797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798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799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728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729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452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793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730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802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731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805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733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4051</v>
      </c>
    </row>
    <row r="24" spans="1:13" x14ac:dyDescent="0.2">
      <c r="A24" s="262" t="s">
        <v>455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410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818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742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743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744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801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4052</v>
      </c>
    </row>
    <row r="34" spans="1:13" x14ac:dyDescent="0.2">
      <c r="A34" s="262" t="s">
        <v>744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410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742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801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4233</v>
      </c>
      <c r="C1" s="376" t="s">
        <v>711</v>
      </c>
      <c r="D1" s="376" t="s">
        <v>712</v>
      </c>
    </row>
    <row r="2" spans="1:6" x14ac:dyDescent="0.2">
      <c r="B2" s="695">
        <v>1</v>
      </c>
      <c r="F2" s="263" t="s">
        <v>433</v>
      </c>
    </row>
    <row r="3" spans="1:6" x14ac:dyDescent="0.2">
      <c r="A3" s="263" t="s">
        <v>450</v>
      </c>
      <c r="B3" s="695">
        <f>B2+1</f>
        <v>2</v>
      </c>
      <c r="C3" s="263">
        <v>2.2000000000000002</v>
      </c>
      <c r="D3" s="263">
        <v>0.5</v>
      </c>
      <c r="F3" s="263" t="s">
        <v>853</v>
      </c>
    </row>
    <row r="4" spans="1:6" x14ac:dyDescent="0.2">
      <c r="A4" s="263" t="s">
        <v>453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454</v>
      </c>
      <c r="B5" s="695">
        <f t="shared" si="0"/>
        <v>4</v>
      </c>
      <c r="D5" s="263">
        <v>1.5</v>
      </c>
    </row>
    <row r="6" spans="1:6" x14ac:dyDescent="0.2">
      <c r="A6" s="263" t="s">
        <v>456</v>
      </c>
      <c r="B6" s="695">
        <f t="shared" si="0"/>
        <v>5</v>
      </c>
      <c r="D6" s="263">
        <v>2</v>
      </c>
    </row>
    <row r="7" spans="1:6" x14ac:dyDescent="0.2">
      <c r="A7" s="263" t="s">
        <v>457</v>
      </c>
      <c r="B7" s="695">
        <f t="shared" si="0"/>
        <v>6</v>
      </c>
      <c r="D7" s="263">
        <v>2.5</v>
      </c>
    </row>
    <row r="8" spans="1:6" x14ac:dyDescent="0.2">
      <c r="A8" s="263" t="s">
        <v>458</v>
      </c>
      <c r="B8" s="695">
        <f t="shared" si="0"/>
        <v>7</v>
      </c>
      <c r="D8" s="263">
        <v>3</v>
      </c>
    </row>
    <row r="9" spans="1:6" x14ac:dyDescent="0.2">
      <c r="A9" s="263" t="s">
        <v>459</v>
      </c>
      <c r="B9" s="695">
        <f t="shared" si="0"/>
        <v>8</v>
      </c>
      <c r="D9" s="263">
        <v>3.5</v>
      </c>
    </row>
    <row r="10" spans="1:6" x14ac:dyDescent="0.2">
      <c r="A10" s="263" t="s">
        <v>460</v>
      </c>
      <c r="B10" s="695">
        <f t="shared" si="0"/>
        <v>9</v>
      </c>
      <c r="D10" s="263">
        <v>4</v>
      </c>
    </row>
    <row r="11" spans="1:6" x14ac:dyDescent="0.2">
      <c r="A11" s="263" t="s">
        <v>461</v>
      </c>
      <c r="B11" s="695">
        <f t="shared" si="0"/>
        <v>10</v>
      </c>
      <c r="D11" s="263">
        <v>4.5</v>
      </c>
    </row>
    <row r="12" spans="1:6" x14ac:dyDescent="0.2">
      <c r="A12" s="263" t="s">
        <v>462</v>
      </c>
      <c r="B12" s="695">
        <f t="shared" si="0"/>
        <v>11</v>
      </c>
      <c r="D12" s="263">
        <v>5</v>
      </c>
    </row>
    <row r="13" spans="1:6" x14ac:dyDescent="0.2">
      <c r="A13" s="263" t="s">
        <v>233</v>
      </c>
      <c r="B13" s="695">
        <f t="shared" si="0"/>
        <v>12</v>
      </c>
    </row>
    <row r="14" spans="1:6" x14ac:dyDescent="0.2">
      <c r="A14" s="263" t="s">
        <v>463</v>
      </c>
      <c r="B14" s="695">
        <f t="shared" si="0"/>
        <v>13</v>
      </c>
    </row>
    <row r="15" spans="1:6" x14ac:dyDescent="0.2">
      <c r="A15" s="263" t="s">
        <v>46</v>
      </c>
      <c r="B15" s="695">
        <f t="shared" si="0"/>
        <v>14</v>
      </c>
    </row>
    <row r="16" spans="1:6" x14ac:dyDescent="0.2">
      <c r="A16" s="263" t="s">
        <v>7865</v>
      </c>
      <c r="B16" s="695">
        <f t="shared" si="0"/>
        <v>15</v>
      </c>
    </row>
    <row r="17" spans="1:2" x14ac:dyDescent="0.2">
      <c r="A17" s="263" t="s">
        <v>581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  <outlinePr showOutlineSymbols="0"/>
  </sheetPr>
  <dimension ref="B1:R85"/>
  <sheetViews>
    <sheetView showGridLines="0" showRowColHeaders="0" showZeros="0" showOutlineSymbols="0"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229</v>
      </c>
      <c r="D2" s="570" t="str">
        <f ca="1">Txt_Pat_AfspraakDat</f>
        <v>16-nov-2018</v>
      </c>
      <c r="E2" s="571"/>
      <c r="F2" s="569"/>
      <c r="G2" s="573" t="s">
        <v>230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4502</v>
      </c>
      <c r="D3" s="574" t="str">
        <f>Txt_Pat_FullName</f>
        <v/>
      </c>
      <c r="E3" s="574"/>
      <c r="F3" s="569"/>
      <c r="G3" s="573" t="s">
        <v>236</v>
      </c>
      <c r="H3" s="569" t="str">
        <f ca="1">Txt_Pat_GeboorteDat</f>
        <v/>
      </c>
      <c r="I3" s="569"/>
      <c r="J3" s="569" t="str">
        <f>Txt_Pat_Lengte</f>
        <v>Lengte:</v>
      </c>
      <c r="K3" s="569" t="str">
        <f>"Versie: " &amp; FormatDateTimeSeconds(Var_Glob_Versie)</f>
        <v xml:space="preserve">Versie: </v>
      </c>
      <c r="L3" s="566"/>
    </row>
    <row r="4" spans="2:18" s="321" customFormat="1" ht="17.25" customHeight="1" x14ac:dyDescent="0.2">
      <c r="B4" s="566"/>
      <c r="C4" s="569" t="s">
        <v>3457</v>
      </c>
      <c r="D4" s="569" t="str">
        <f>Txt_Pat_PatNo</f>
        <v/>
      </c>
      <c r="E4" s="571"/>
      <c r="F4" s="569"/>
      <c r="G4" s="577" t="s">
        <v>208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565</v>
      </c>
      <c r="D6" s="609"/>
      <c r="E6" s="609"/>
      <c r="F6" s="609"/>
      <c r="G6" s="609" t="s">
        <v>505</v>
      </c>
      <c r="H6" s="609"/>
      <c r="I6" s="609"/>
      <c r="J6" s="609" t="s">
        <v>572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571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578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7019</v>
      </c>
    </row>
    <row r="31" spans="3:15" ht="18" customHeight="1" x14ac:dyDescent="0.2">
      <c r="C31" s="455"/>
      <c r="G31" s="455"/>
      <c r="H31" s="821" t="str">
        <f>IF(_Neo_AfsprD_Wondkweek=0,"",_Neo_AfsprD_Wondkweek)</f>
        <v/>
      </c>
      <c r="I31" s="740"/>
      <c r="J31" s="899" t="str">
        <f>IF(NeoBerAfspr!J31=0,"",NeoBerAfspr!J31)</f>
        <v/>
      </c>
      <c r="K31" s="899"/>
      <c r="L31" s="899"/>
    </row>
    <row r="32" spans="3:15" ht="18" customHeight="1" x14ac:dyDescent="0.2">
      <c r="C32" s="455"/>
      <c r="H32" s="821"/>
      <c r="I32" s="740"/>
      <c r="J32" s="899"/>
      <c r="K32" s="899"/>
      <c r="L32" s="899"/>
    </row>
    <row r="33" spans="3:14" ht="18" customHeight="1" x14ac:dyDescent="0.2">
      <c r="H33" s="821"/>
      <c r="I33" s="740"/>
      <c r="J33" s="899"/>
      <c r="K33" s="899"/>
      <c r="L33" s="899"/>
    </row>
    <row r="34" spans="3:14" ht="18" customHeight="1" x14ac:dyDescent="0.2">
      <c r="C34" s="609" t="s">
        <v>764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766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538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565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571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764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505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551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565</v>
      </c>
      <c r="E6" s="1" t="s">
        <v>505</v>
      </c>
      <c r="I6" s="167" t="s">
        <v>551</v>
      </c>
    </row>
    <row r="7" spans="1:13" x14ac:dyDescent="0.2">
      <c r="A7" s="152" t="s">
        <v>500</v>
      </c>
      <c r="B7" s="179" t="b">
        <v>0</v>
      </c>
      <c r="E7" t="s">
        <v>507</v>
      </c>
      <c r="F7" s="179" t="b">
        <v>0</v>
      </c>
      <c r="I7" s="168" t="s">
        <v>537</v>
      </c>
      <c r="J7" s="179" t="b">
        <v>0</v>
      </c>
    </row>
    <row r="8" spans="1:13" x14ac:dyDescent="0.2">
      <c r="A8" s="152" t="s">
        <v>207</v>
      </c>
      <c r="B8" s="179" t="b">
        <v>0</v>
      </c>
      <c r="C8" s="183">
        <v>0</v>
      </c>
      <c r="D8" s="246">
        <v>1</v>
      </c>
      <c r="E8" t="s">
        <v>508</v>
      </c>
      <c r="F8" s="179" t="b">
        <v>0</v>
      </c>
      <c r="G8" t="s">
        <v>509</v>
      </c>
      <c r="H8" s="179" t="b">
        <v>0</v>
      </c>
      <c r="I8" s="168" t="s">
        <v>699</v>
      </c>
      <c r="J8" s="179" t="b">
        <v>0</v>
      </c>
      <c r="M8" s="151"/>
    </row>
    <row r="9" spans="1:13" x14ac:dyDescent="0.2">
      <c r="A9" s="152" t="s">
        <v>95</v>
      </c>
      <c r="B9" s="179" t="b">
        <v>0</v>
      </c>
      <c r="C9" s="179">
        <v>0</v>
      </c>
      <c r="D9" s="180">
        <v>1</v>
      </c>
      <c r="G9" t="s">
        <v>510</v>
      </c>
      <c r="H9" s="179" t="b">
        <v>0</v>
      </c>
      <c r="I9" s="168" t="s">
        <v>545</v>
      </c>
      <c r="J9" s="179" t="b">
        <v>0</v>
      </c>
      <c r="M9" s="151"/>
    </row>
    <row r="10" spans="1:13" x14ac:dyDescent="0.2">
      <c r="A10" s="152" t="s">
        <v>491</v>
      </c>
      <c r="B10" s="179" t="b">
        <v>0</v>
      </c>
      <c r="G10" t="s">
        <v>511</v>
      </c>
      <c r="H10" s="179" t="b">
        <v>0</v>
      </c>
      <c r="I10" s="168" t="s">
        <v>501</v>
      </c>
      <c r="J10" s="179" t="b">
        <v>0</v>
      </c>
      <c r="M10" s="151"/>
    </row>
    <row r="11" spans="1:13" x14ac:dyDescent="0.2">
      <c r="A11" s="152" t="s">
        <v>595</v>
      </c>
      <c r="B11" s="179" t="b">
        <v>0</v>
      </c>
      <c r="C11" s="152" t="s">
        <v>567</v>
      </c>
      <c r="D11" s="180" t="b">
        <v>0</v>
      </c>
      <c r="G11" t="s">
        <v>512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597</v>
      </c>
      <c r="B12" s="207">
        <v>0</v>
      </c>
      <c r="C12" s="164" t="s">
        <v>568</v>
      </c>
      <c r="D12" s="180" t="b">
        <v>0</v>
      </c>
      <c r="E12" s="152" t="s">
        <v>513</v>
      </c>
      <c r="F12" s="179" t="b">
        <v>0</v>
      </c>
      <c r="I12" s="168" t="s">
        <v>546</v>
      </c>
      <c r="J12" s="179" t="b">
        <v>0</v>
      </c>
      <c r="K12" s="151"/>
      <c r="L12" s="151"/>
      <c r="M12" s="151"/>
    </row>
    <row r="13" spans="1:13" x14ac:dyDescent="0.2">
      <c r="C13" s="152" t="s">
        <v>569</v>
      </c>
      <c r="D13" s="180" t="b">
        <v>0</v>
      </c>
      <c r="E13" s="152" t="s">
        <v>514</v>
      </c>
      <c r="F13" s="179" t="b">
        <v>0</v>
      </c>
      <c r="G13" t="s">
        <v>521</v>
      </c>
      <c r="H13" s="179" t="b">
        <v>0</v>
      </c>
      <c r="I13" s="168" t="s">
        <v>7020</v>
      </c>
      <c r="J13" s="179" t="b">
        <v>0</v>
      </c>
      <c r="M13" s="151"/>
    </row>
    <row r="14" spans="1:13" x14ac:dyDescent="0.2">
      <c r="C14" s="152" t="s">
        <v>570</v>
      </c>
      <c r="D14" s="180" t="b">
        <v>0</v>
      </c>
      <c r="E14" s="152" t="s">
        <v>515</v>
      </c>
      <c r="F14" s="179" t="b">
        <v>0</v>
      </c>
      <c r="I14" s="168" t="s">
        <v>497</v>
      </c>
      <c r="J14" s="179" t="b">
        <v>0</v>
      </c>
      <c r="M14" s="151"/>
    </row>
    <row r="15" spans="1:13" x14ac:dyDescent="0.2">
      <c r="A15" s="152" t="s">
        <v>596</v>
      </c>
      <c r="B15" s="179" t="b">
        <v>0</v>
      </c>
      <c r="E15" s="152" t="s">
        <v>516</v>
      </c>
      <c r="F15" s="179" t="b">
        <v>0</v>
      </c>
      <c r="G15" t="s">
        <v>522</v>
      </c>
      <c r="H15" s="179" t="b">
        <v>0</v>
      </c>
      <c r="I15" s="168" t="s">
        <v>498</v>
      </c>
      <c r="J15" s="179" t="b">
        <v>0</v>
      </c>
      <c r="M15" s="151"/>
    </row>
    <row r="16" spans="1:13" x14ac:dyDescent="0.2">
      <c r="A16" t="s">
        <v>493</v>
      </c>
      <c r="B16" s="179" t="b">
        <v>0</v>
      </c>
      <c r="E16" s="151"/>
      <c r="G16" t="s">
        <v>523</v>
      </c>
      <c r="H16" s="179" t="b">
        <v>0</v>
      </c>
      <c r="I16" s="168" t="s">
        <v>499</v>
      </c>
      <c r="J16" s="179" t="b">
        <v>0</v>
      </c>
      <c r="M16" s="151"/>
    </row>
    <row r="17" spans="1:13" x14ac:dyDescent="0.2">
      <c r="A17" s="152" t="s">
        <v>492</v>
      </c>
      <c r="B17" s="179" t="b">
        <v>0</v>
      </c>
      <c r="E17" s="152" t="s">
        <v>305</v>
      </c>
      <c r="F17" s="179" t="b">
        <v>0</v>
      </c>
      <c r="I17" s="168" t="s">
        <v>550</v>
      </c>
      <c r="J17" s="179" t="b">
        <v>0</v>
      </c>
      <c r="M17" s="151"/>
    </row>
    <row r="18" spans="1:13" x14ac:dyDescent="0.2">
      <c r="A18" s="152" t="s">
        <v>496</v>
      </c>
      <c r="B18" s="179" t="b">
        <v>0</v>
      </c>
      <c r="C18" s="179">
        <v>0</v>
      </c>
      <c r="D18" s="180">
        <v>1</v>
      </c>
      <c r="E18" s="152" t="s">
        <v>517</v>
      </c>
      <c r="F18" s="179" t="b">
        <v>0</v>
      </c>
      <c r="G18" t="s">
        <v>524</v>
      </c>
      <c r="H18" s="179" t="b">
        <v>0</v>
      </c>
      <c r="I18" s="168" t="s">
        <v>700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494</v>
      </c>
      <c r="B19" s="179" t="b">
        <v>0</v>
      </c>
      <c r="E19" s="151"/>
      <c r="G19" t="s">
        <v>525</v>
      </c>
      <c r="H19" s="179" t="b">
        <v>0</v>
      </c>
      <c r="I19" s="168" t="s">
        <v>305</v>
      </c>
      <c r="J19" s="179" t="b">
        <v>0</v>
      </c>
      <c r="M19" s="151"/>
    </row>
    <row r="20" spans="1:13" x14ac:dyDescent="0.2">
      <c r="E20" s="151"/>
      <c r="G20" t="s">
        <v>526</v>
      </c>
      <c r="H20" s="179" t="b">
        <v>0</v>
      </c>
      <c r="I20" s="168" t="s">
        <v>547</v>
      </c>
      <c r="J20" s="179" t="b">
        <v>0</v>
      </c>
      <c r="M20" s="151"/>
    </row>
    <row r="21" spans="1:13" x14ac:dyDescent="0.2">
      <c r="A21" s="1" t="s">
        <v>571</v>
      </c>
      <c r="B21" s="179"/>
      <c r="E21" s="152" t="s">
        <v>518</v>
      </c>
      <c r="F21" s="179" t="b">
        <v>0</v>
      </c>
      <c r="I21" s="168" t="s">
        <v>701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506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519</v>
      </c>
      <c r="F22" s="179" t="b">
        <v>0</v>
      </c>
      <c r="G22" t="s">
        <v>527</v>
      </c>
      <c r="H22" s="179" t="b">
        <v>0</v>
      </c>
      <c r="I22" s="168"/>
      <c r="J22" s="151"/>
      <c r="K22" s="152" t="s">
        <v>702</v>
      </c>
      <c r="L22" s="179" t="b">
        <v>0</v>
      </c>
      <c r="M22" s="151"/>
    </row>
    <row r="23" spans="1:13" x14ac:dyDescent="0.2">
      <c r="A23" s="152" t="s">
        <v>306</v>
      </c>
      <c r="B23" s="179" t="b">
        <v>0</v>
      </c>
      <c r="E23" s="152" t="s">
        <v>520</v>
      </c>
      <c r="F23" s="179" t="b">
        <v>0</v>
      </c>
      <c r="G23" t="s">
        <v>528</v>
      </c>
      <c r="H23" s="179" t="b">
        <v>0</v>
      </c>
      <c r="I23" s="168"/>
      <c r="J23" s="151"/>
      <c r="K23" s="152" t="s">
        <v>233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529</v>
      </c>
      <c r="H24" s="179" t="b">
        <v>0</v>
      </c>
      <c r="I24" s="168"/>
      <c r="J24" s="151"/>
      <c r="K24" s="152" t="s">
        <v>703</v>
      </c>
      <c r="L24" s="179" t="b">
        <v>0</v>
      </c>
      <c r="M24" s="151"/>
    </row>
    <row r="25" spans="1:13" x14ac:dyDescent="0.2">
      <c r="A25" s="152" t="s">
        <v>543</v>
      </c>
      <c r="B25" s="179" t="b">
        <v>0</v>
      </c>
      <c r="E25" s="151"/>
      <c r="G25" t="s">
        <v>530</v>
      </c>
      <c r="H25" s="179" t="b">
        <v>0</v>
      </c>
      <c r="I25" s="168" t="s">
        <v>573</v>
      </c>
      <c r="J25" s="179" t="b">
        <v>0</v>
      </c>
      <c r="K25" s="152" t="s">
        <v>574</v>
      </c>
      <c r="L25" s="179" t="b">
        <v>0</v>
      </c>
      <c r="M25" s="151"/>
    </row>
    <row r="26" spans="1:13" x14ac:dyDescent="0.2">
      <c r="A26" s="152" t="s">
        <v>544</v>
      </c>
      <c r="B26" s="179" t="b">
        <v>0</v>
      </c>
      <c r="E26" s="151"/>
      <c r="G26" t="s">
        <v>531</v>
      </c>
      <c r="H26" s="179" t="b">
        <v>0</v>
      </c>
      <c r="I26" s="168"/>
      <c r="K26" s="152" t="s">
        <v>575</v>
      </c>
      <c r="L26" s="179" t="b">
        <v>0</v>
      </c>
      <c r="M26" s="151"/>
    </row>
    <row r="27" spans="1:13" x14ac:dyDescent="0.2">
      <c r="A27" s="152" t="s">
        <v>307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532</v>
      </c>
      <c r="H27" s="179" t="b">
        <v>0</v>
      </c>
      <c r="I27" s="168"/>
      <c r="K27" s="152" t="s">
        <v>576</v>
      </c>
      <c r="L27" s="179" t="b">
        <v>0</v>
      </c>
      <c r="M27" s="151"/>
    </row>
    <row r="28" spans="1:13" x14ac:dyDescent="0.2">
      <c r="A28" s="152" t="s">
        <v>598</v>
      </c>
      <c r="B28" s="179" t="b">
        <v>0</v>
      </c>
      <c r="E28" s="151"/>
      <c r="G28" t="s">
        <v>533</v>
      </c>
      <c r="H28" s="179" t="b">
        <v>0</v>
      </c>
      <c r="I28" s="168"/>
      <c r="K28" s="152" t="s">
        <v>577</v>
      </c>
      <c r="L28" s="179" t="b">
        <v>0</v>
      </c>
    </row>
    <row r="29" spans="1:13" x14ac:dyDescent="0.2">
      <c r="A29" s="152" t="s">
        <v>599</v>
      </c>
      <c r="B29" s="179" t="b">
        <v>0</v>
      </c>
      <c r="E29" s="151"/>
      <c r="G29" t="s">
        <v>534</v>
      </c>
      <c r="H29" s="179" t="b">
        <v>0</v>
      </c>
      <c r="I29" s="168"/>
      <c r="K29" s="152" t="s">
        <v>213</v>
      </c>
      <c r="L29" s="179"/>
    </row>
    <row r="30" spans="1:13" x14ac:dyDescent="0.2">
      <c r="A30" s="152" t="s">
        <v>495</v>
      </c>
      <c r="B30" s="179" t="b">
        <v>0</v>
      </c>
      <c r="E30" s="151"/>
      <c r="G30" t="s">
        <v>535</v>
      </c>
      <c r="H30" s="179" t="b">
        <v>0</v>
      </c>
      <c r="I30" s="168" t="s">
        <v>421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536</v>
      </c>
      <c r="F31" s="179" t="b">
        <v>0</v>
      </c>
      <c r="G31" s="183"/>
      <c r="H31" s="152"/>
      <c r="I31" s="168" t="s">
        <v>7021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764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600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698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767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549</v>
      </c>
      <c r="B43" s="179" t="b">
        <v>0</v>
      </c>
      <c r="C43" s="152" t="s">
        <v>768</v>
      </c>
      <c r="D43" s="180" t="b">
        <v>0</v>
      </c>
      <c r="E43" s="151"/>
    </row>
    <row r="44" spans="1:9" x14ac:dyDescent="0.2">
      <c r="A44" s="152" t="s">
        <v>707</v>
      </c>
      <c r="B44" s="179" t="b">
        <v>0</v>
      </c>
      <c r="C44" s="152" t="s">
        <v>768</v>
      </c>
      <c r="D44" s="180" t="b">
        <v>0</v>
      </c>
      <c r="E44" s="151"/>
    </row>
    <row r="45" spans="1:9" x14ac:dyDescent="0.2">
      <c r="A45" s="168" t="s">
        <v>548</v>
      </c>
      <c r="B45" s="179" t="b">
        <v>0</v>
      </c>
      <c r="C45" s="152" t="s">
        <v>768</v>
      </c>
      <c r="D45" s="180" t="b">
        <v>0</v>
      </c>
      <c r="E45" s="151"/>
    </row>
    <row r="46" spans="1:9" x14ac:dyDescent="0.2">
      <c r="A46" s="152" t="s">
        <v>765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766</v>
      </c>
      <c r="D47" s="180">
        <v>0</v>
      </c>
    </row>
    <row r="55" spans="1:3" x14ac:dyDescent="0.2">
      <c r="A55" s="1" t="s">
        <v>538</v>
      </c>
    </row>
    <row r="56" spans="1:3" x14ac:dyDescent="0.2">
      <c r="A56" s="152" t="s">
        <v>565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764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505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551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outlinePr showOutlineSymbols="0"/>
    <pageSetUpPr autoPageBreaks="0"/>
  </sheetPr>
  <dimension ref="A1:CC41"/>
  <sheetViews>
    <sheetView showGridLines="0" showRowColHeaders="0" showZeros="0" showOutlineSymbols="0"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229</v>
      </c>
      <c r="D2" s="570" t="str">
        <f ca="1">Txt_Pat_AfspraakDat</f>
        <v>16-nov-2018</v>
      </c>
      <c r="E2" s="571"/>
      <c r="F2" s="569"/>
      <c r="G2" s="567"/>
      <c r="H2" s="573" t="s">
        <v>230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4503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236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4504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3457</v>
      </c>
      <c r="D4" s="569" t="str">
        <f>Txt_Pat_PatNo</f>
        <v/>
      </c>
      <c r="E4" s="571"/>
      <c r="F4" s="569"/>
      <c r="G4" s="567"/>
      <c r="H4" s="577" t="s">
        <v>208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107</v>
      </c>
      <c r="C6" s="623"/>
      <c r="D6" s="623" t="s">
        <v>555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553</v>
      </c>
      <c r="C8" s="604"/>
      <c r="D8" s="604" t="s">
        <v>556</v>
      </c>
      <c r="E8" s="604"/>
      <c r="F8" s="604" t="s">
        <v>557</v>
      </c>
      <c r="G8" s="604"/>
      <c r="H8" s="604" t="s">
        <v>558</v>
      </c>
      <c r="I8" s="604"/>
      <c r="J8" s="604" t="s">
        <v>108</v>
      </c>
      <c r="K8" s="604"/>
      <c r="L8" s="604" t="s">
        <v>559</v>
      </c>
      <c r="M8" s="604"/>
      <c r="N8" s="604"/>
      <c r="O8" s="604" t="s">
        <v>849</v>
      </c>
      <c r="P8" s="604" t="s">
        <v>563</v>
      </c>
      <c r="Q8" s="604" t="s">
        <v>848</v>
      </c>
      <c r="R8" s="604" t="s">
        <v>563</v>
      </c>
      <c r="S8" s="604" t="s">
        <v>850</v>
      </c>
      <c r="T8" s="604" t="s">
        <v>563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181</v>
      </c>
      <c r="C41" s="900" t="str">
        <f>IF(_Neo_Lab_Opm=0,"",_Neo_Lab_Opm)</f>
        <v/>
      </c>
      <c r="D41" s="901"/>
      <c r="E41" s="901"/>
      <c r="F41" s="901"/>
      <c r="G41" s="901"/>
      <c r="H41" s="901"/>
      <c r="I41" s="901"/>
      <c r="J41" s="901"/>
      <c r="K41" s="901"/>
      <c r="L41" s="901"/>
      <c r="M41" s="901"/>
      <c r="N41" s="901"/>
      <c r="O41" s="901"/>
      <c r="P41" s="901"/>
      <c r="Q41" s="901"/>
      <c r="R41" s="901"/>
      <c r="S41" s="901"/>
      <c r="T41" s="901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552</v>
      </c>
      <c r="B3" s="54" t="s">
        <v>553</v>
      </c>
      <c r="D3" s="54" t="s">
        <v>556</v>
      </c>
      <c r="F3" s="54" t="s">
        <v>557</v>
      </c>
      <c r="H3" s="54" t="s">
        <v>558</v>
      </c>
      <c r="J3" s="54" t="s">
        <v>108</v>
      </c>
      <c r="L3" s="70" t="s">
        <v>559</v>
      </c>
      <c r="N3" s="54" t="s">
        <v>560</v>
      </c>
      <c r="P3" s="54" t="s">
        <v>561</v>
      </c>
      <c r="R3" s="54" t="s">
        <v>562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704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585</v>
      </c>
      <c r="M1" s="158" t="s">
        <v>592</v>
      </c>
      <c r="N1" s="158" t="s">
        <v>586</v>
      </c>
      <c r="O1" s="158"/>
      <c r="P1" s="158"/>
      <c r="Q1" s="158"/>
      <c r="R1" s="158"/>
      <c r="S1" s="158" t="s">
        <v>593</v>
      </c>
      <c r="T1" s="158" t="s">
        <v>594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486</v>
      </c>
      <c r="D4" s="26" t="s">
        <v>487</v>
      </c>
      <c r="E4" s="26" t="s">
        <v>488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238</v>
      </c>
      <c r="C7" s="31" t="s">
        <v>44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856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857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45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91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7342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415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587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294</v>
      </c>
      <c r="C17" s="31" t="s">
        <v>588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489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202</v>
      </c>
      <c r="C19" s="31" t="s">
        <v>7341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7340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589</v>
      </c>
      <c r="D20" s="14" t="str">
        <f>IF(0.01*E5&gt;0.4,"0,4 mg iv",0.01*E5&amp;" mg iv")</f>
        <v>0 mg iv</v>
      </c>
      <c r="E20" s="902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02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903"/>
      <c r="F21" s="903"/>
      <c r="G21" s="47"/>
      <c r="H21" s="13"/>
      <c r="I21" s="13"/>
      <c r="J21" s="158"/>
      <c r="K21" s="158"/>
      <c r="L21" s="158" t="s">
        <v>854</v>
      </c>
      <c r="M21" s="158" t="s">
        <v>855</v>
      </c>
      <c r="N21" s="158" t="s">
        <v>586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203</v>
      </c>
      <c r="C23" s="31" t="s">
        <v>582</v>
      </c>
      <c r="D23" s="250" t="str">
        <f>CONCATENATE(FixPrecision(0.0144*(_Pat_Gewicht),2), " mg in 12 ml glucose 10%")</f>
        <v>0 mg in 12 ml glucose 10%</v>
      </c>
      <c r="E23" s="775" t="s">
        <v>7343</v>
      </c>
      <c r="F23" s="33"/>
      <c r="G23" s="45" t="s">
        <v>490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590</v>
      </c>
      <c r="D24" s="14" t="str">
        <f>CONCATENATE(FixPrecision(7.2*(_Pat_Gewicht),1), " mg in 12 ml glucose 10%")</f>
        <v>0 mg in 12 ml glucose 10%</v>
      </c>
      <c r="E24" s="776" t="s">
        <v>7344</v>
      </c>
      <c r="F24" s="13"/>
      <c r="G24" s="46" t="s">
        <v>252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591</v>
      </c>
      <c r="D25" s="35" t="str">
        <f>CONCATENATE(FixPrecision(0.072*(_Pat_Gewicht),2), " mg in 12 ml glucose 10%")</f>
        <v>0 mg in 12 ml glucose 10%</v>
      </c>
      <c r="E25" s="251" t="s">
        <v>7345</v>
      </c>
      <c r="F25" s="36"/>
      <c r="G25" s="47" t="s">
        <v>301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70</v>
      </c>
      <c r="C27" s="255" t="s">
        <v>204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858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551</v>
      </c>
      <c r="C30" s="269" t="s">
        <v>859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94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584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67" t="s">
        <v>244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68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69" t="s">
        <v>67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387</v>
      </c>
      <c r="D1" s="285" t="str">
        <f>Txt_Pat_Bed</f>
        <v/>
      </c>
      <c r="L1" s="54" t="s">
        <v>388</v>
      </c>
      <c r="M1" s="905">
        <f ca="1">TODAY()</f>
        <v>43420</v>
      </c>
      <c r="N1" s="906"/>
      <c r="O1" s="549"/>
      <c r="P1" s="549"/>
      <c r="Q1" s="56">
        <f ca="1">NOW()</f>
        <v>43420.916456597224</v>
      </c>
      <c r="R1" s="56"/>
    </row>
    <row r="2" spans="1:19" ht="6.75" customHeight="1" x14ac:dyDescent="0.2"/>
    <row r="3" spans="1:19" x14ac:dyDescent="0.2">
      <c r="B3" s="57" t="s">
        <v>4864</v>
      </c>
      <c r="J3" s="54" t="s">
        <v>265</v>
      </c>
      <c r="M3" s="907">
        <f>__0_PatNum</f>
        <v>0</v>
      </c>
      <c r="N3" s="907"/>
      <c r="O3" s="550"/>
      <c r="P3" s="550"/>
      <c r="Q3" s="58"/>
    </row>
    <row r="4" spans="1:19" x14ac:dyDescent="0.2">
      <c r="B4" s="57" t="s">
        <v>4865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4866</v>
      </c>
      <c r="J5" s="54" t="s">
        <v>4867</v>
      </c>
      <c r="M5" s="908" t="str">
        <f ca="1">Txt_Pat_GeboorteDat</f>
        <v/>
      </c>
      <c r="N5" s="908"/>
      <c r="O5" s="908"/>
      <c r="P5" s="908"/>
      <c r="Q5" s="908"/>
      <c r="R5" s="908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389</v>
      </c>
      <c r="S8" s="67"/>
    </row>
    <row r="9" spans="1:19" x14ac:dyDescent="0.2">
      <c r="B9" s="54" t="s">
        <v>4868</v>
      </c>
      <c r="D9" s="909" t="str">
        <f ca="1">Txt_Pat_AfspraakDat</f>
        <v>16-nov-2018</v>
      </c>
      <c r="E9" s="909"/>
      <c r="F9" s="906"/>
      <c r="I9" s="54" t="str">
        <f>Txt_Pat_Gewicht</f>
        <v>Gewicht:</v>
      </c>
      <c r="R9" s="66" t="s">
        <v>390</v>
      </c>
      <c r="S9" s="67"/>
    </row>
    <row r="10" spans="1:19" x14ac:dyDescent="0.2">
      <c r="B10" s="54" t="s">
        <v>386</v>
      </c>
      <c r="D10" s="54" t="str">
        <f>Txt_Pat_Bed</f>
        <v/>
      </c>
      <c r="I10" s="910" t="str">
        <f ca="1">Txt_Pat_Leeftijd</f>
        <v/>
      </c>
      <c r="J10" s="906"/>
      <c r="K10" s="906"/>
      <c r="L10" s="906"/>
      <c r="M10" s="906"/>
      <c r="N10" s="906"/>
      <c r="O10" s="906"/>
      <c r="P10" s="906"/>
      <c r="Q10" s="911"/>
      <c r="R10" s="66"/>
      <c r="S10" s="67"/>
    </row>
    <row r="11" spans="1:19" x14ac:dyDescent="0.2">
      <c r="B11" s="64" t="s">
        <v>391</v>
      </c>
      <c r="C11" s="64"/>
      <c r="D11" s="64"/>
      <c r="E11" s="64"/>
      <c r="F11" s="64"/>
      <c r="G11" s="64"/>
      <c r="H11" s="64"/>
      <c r="I11" s="64" t="s">
        <v>135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784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785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4869</v>
      </c>
      <c r="G30" s="60">
        <f>IF(NeoBerInfB!B21,NeoBerInfB!C21,NeoBerInfB!AX53)</f>
        <v>0</v>
      </c>
      <c r="H30" s="54" t="s">
        <v>4870</v>
      </c>
      <c r="Q30" s="67"/>
      <c r="R30" s="62"/>
      <c r="S30" s="67"/>
    </row>
    <row r="31" spans="1:19" x14ac:dyDescent="0.2">
      <c r="Q31" s="67"/>
      <c r="R31" s="76" t="s">
        <v>392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4871</v>
      </c>
      <c r="F49" s="54" t="s">
        <v>4872</v>
      </c>
      <c r="I49" s="54" t="s">
        <v>256</v>
      </c>
      <c r="L49" s="54" t="s">
        <v>4873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3%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85</v>
      </c>
      <c r="E62" s="64"/>
      <c r="F62" s="64"/>
      <c r="G62" s="64" t="s">
        <v>274</v>
      </c>
      <c r="H62" s="64"/>
      <c r="I62" s="64" t="s">
        <v>85</v>
      </c>
      <c r="J62" s="64"/>
      <c r="K62" s="64"/>
      <c r="L62" s="64" t="s">
        <v>274</v>
      </c>
      <c r="M62" s="64"/>
      <c r="N62" s="64" t="s">
        <v>85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904" t="s">
        <v>88</v>
      </c>
      <c r="C69" s="904"/>
      <c r="D69" s="904"/>
      <c r="E69" s="904"/>
      <c r="F69" s="904"/>
      <c r="G69" s="904"/>
      <c r="H69" s="904"/>
      <c r="I69" s="904"/>
      <c r="J69" s="904"/>
      <c r="K69" s="904"/>
      <c r="L69" s="904"/>
      <c r="M69" s="904"/>
      <c r="N69" s="904"/>
      <c r="O69" s="904"/>
      <c r="P69" s="904"/>
      <c r="Q69" s="904"/>
      <c r="R69" s="904"/>
      <c r="S69" s="904"/>
    </row>
    <row r="70" spans="2:19" x14ac:dyDescent="0.2">
      <c r="B70" s="54" t="s">
        <v>293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556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557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558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108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559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563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219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904" t="s">
        <v>56</v>
      </c>
      <c r="C80" s="904"/>
      <c r="D80" s="904"/>
      <c r="E80" s="904"/>
      <c r="F80" s="904"/>
      <c r="G80" s="904"/>
      <c r="H80" s="904"/>
      <c r="I80" s="904"/>
      <c r="J80" s="904"/>
      <c r="K80" s="904"/>
      <c r="L80" s="904"/>
      <c r="M80" s="904"/>
      <c r="N80" s="904"/>
      <c r="O80" s="904"/>
      <c r="P80" s="904"/>
      <c r="Q80" s="904"/>
      <c r="R80" s="904"/>
      <c r="S80" s="904"/>
    </row>
    <row r="81" spans="2:19" x14ac:dyDescent="0.2">
      <c r="B81" s="54" t="s">
        <v>565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571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505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764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551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5086</v>
      </c>
      <c r="B1" s="60" t="s">
        <v>7469</v>
      </c>
      <c r="H1" s="922" t="s">
        <v>395</v>
      </c>
      <c r="I1" s="922"/>
      <c r="J1" s="926" t="str">
        <f ca="1">DateToString(TODAY())</f>
        <v>16-nov-2018</v>
      </c>
      <c r="K1" s="926"/>
      <c r="L1" s="926"/>
      <c r="M1" s="922" t="s">
        <v>7034</v>
      </c>
      <c r="N1" s="922"/>
      <c r="O1" s="922">
        <f>__1_Bed</f>
        <v>0</v>
      </c>
      <c r="P1" s="922"/>
    </row>
    <row r="2" spans="1:17" x14ac:dyDescent="0.2">
      <c r="B2" s="921" t="s">
        <v>394</v>
      </c>
      <c r="C2" s="921"/>
      <c r="D2" s="927" t="str">
        <f>__3_VoorNaam&amp;" "&amp;__2_AchterNaam</f>
        <v xml:space="preserve"> </v>
      </c>
      <c r="E2" s="927"/>
      <c r="F2" s="927"/>
      <c r="G2" s="927"/>
      <c r="H2" s="922" t="s">
        <v>398</v>
      </c>
      <c r="I2" s="922"/>
      <c r="J2" s="907" t="str">
        <f>IF(OR(_User_Type="Artsen",_User_Type="Supervisor"), _User_LastName&amp;", "&amp;_User_FirstName,"")</f>
        <v/>
      </c>
      <c r="K2" s="907"/>
      <c r="L2" s="907"/>
      <c r="M2" s="922" t="s">
        <v>396</v>
      </c>
      <c r="N2" s="922"/>
      <c r="O2" s="928">
        <f ca="1">NOW()</f>
        <v>43420.916456597224</v>
      </c>
      <c r="P2" s="928"/>
    </row>
    <row r="3" spans="1:17" x14ac:dyDescent="0.2">
      <c r="B3" s="261" t="s">
        <v>7032</v>
      </c>
      <c r="D3" s="907" t="str">
        <f>Txt_Pat_PatNo</f>
        <v/>
      </c>
      <c r="E3" s="907"/>
      <c r="H3" s="921" t="s">
        <v>7033</v>
      </c>
      <c r="I3" s="921"/>
      <c r="J3" s="60">
        <f>(_Pat_Gewicht)</f>
        <v>0</v>
      </c>
      <c r="K3" s="261" t="s">
        <v>481</v>
      </c>
      <c r="L3" s="62"/>
      <c r="M3" s="922" t="s">
        <v>411</v>
      </c>
      <c r="N3" s="922"/>
      <c r="O3" s="921"/>
      <c r="P3" s="921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5" t="e">
        <f>StringReplaceEPI(INDEX(Tbl_Neo_BerMedCont,A5,10))&amp;" "&amp;D4&amp;" "&amp;E4</f>
        <v>#VALUE!</v>
      </c>
      <c r="E5" s="891"/>
      <c r="F5" s="891"/>
      <c r="G5" s="891"/>
      <c r="H5" s="891"/>
      <c r="I5" s="774" t="e">
        <f>INDEX(Tbl_Neo_BerMedCont,A5,11)</f>
        <v>#VALUE!</v>
      </c>
      <c r="J5" s="774" t="e">
        <f>INDEX(Tbl_Neo_BerMedCont,A5,14)&amp;" = "</f>
        <v>#VALUE!</v>
      </c>
      <c r="K5" s="774" t="e">
        <f>INDEX(Tbl_Neo_BerMedCont,A5,12)</f>
        <v>#VALUE!</v>
      </c>
      <c r="L5" s="668" t="s">
        <v>119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119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405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119</v>
      </c>
      <c r="Q6" s="62"/>
    </row>
    <row r="7" spans="1:17" ht="15.75" x14ac:dyDescent="0.25">
      <c r="A7" s="144"/>
      <c r="B7" s="667"/>
      <c r="C7" s="667"/>
      <c r="D7" s="720" t="s">
        <v>412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85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119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23" t="s">
        <v>4896</v>
      </c>
      <c r="C9" s="923"/>
      <c r="D9" s="923"/>
      <c r="E9" s="923"/>
      <c r="F9" s="923"/>
      <c r="G9" s="923"/>
      <c r="H9" s="923"/>
      <c r="I9" s="923"/>
      <c r="J9" s="924" t="s">
        <v>5087</v>
      </c>
      <c r="K9" s="924"/>
      <c r="L9" s="924"/>
      <c r="M9" s="924" t="s">
        <v>4897</v>
      </c>
      <c r="N9" s="924"/>
      <c r="O9" s="924" t="s">
        <v>4898</v>
      </c>
      <c r="P9" s="924"/>
      <c r="Q9" s="62"/>
    </row>
    <row r="10" spans="1:17" ht="15.75" customHeight="1" x14ac:dyDescent="0.2">
      <c r="A10" s="686"/>
      <c r="B10" s="920" t="e">
        <f>"Product: "&amp;INDEX(Tbl_Neo_BerMedCont,A5,20)</f>
        <v>#VALUE!</v>
      </c>
      <c r="C10" s="920"/>
      <c r="D10" s="920"/>
      <c r="E10" s="920"/>
      <c r="F10" s="920"/>
      <c r="G10" s="920"/>
      <c r="H10" s="920"/>
      <c r="I10" s="920"/>
      <c r="J10" s="920"/>
      <c r="K10" s="920"/>
      <c r="L10" s="920"/>
      <c r="M10" s="920"/>
      <c r="N10" s="920"/>
      <c r="O10" s="920"/>
      <c r="P10" s="920"/>
      <c r="Q10" s="62"/>
    </row>
    <row r="11" spans="1:17" ht="15.75" customHeight="1" x14ac:dyDescent="0.2">
      <c r="A11" s="686"/>
      <c r="B11" s="920"/>
      <c r="C11" s="920"/>
      <c r="D11" s="920"/>
      <c r="E11" s="920"/>
      <c r="F11" s="920"/>
      <c r="G11" s="920"/>
      <c r="H11" s="920"/>
      <c r="I11" s="920"/>
      <c r="J11" s="920"/>
      <c r="K11" s="920"/>
      <c r="L11" s="920"/>
      <c r="M11" s="920"/>
      <c r="N11" s="920"/>
      <c r="O11" s="920"/>
      <c r="P11" s="920"/>
      <c r="Q11" s="62"/>
    </row>
    <row r="12" spans="1:17" ht="9.9499999999999993" customHeight="1" x14ac:dyDescent="0.2">
      <c r="A12" s="686"/>
      <c r="B12" s="920"/>
      <c r="C12" s="920"/>
      <c r="D12" s="920"/>
      <c r="E12" s="920"/>
      <c r="F12" s="920"/>
      <c r="G12" s="920"/>
      <c r="H12" s="920"/>
      <c r="I12" s="920"/>
      <c r="J12" s="920"/>
      <c r="K12" s="920"/>
      <c r="L12" s="920"/>
      <c r="M12" s="920"/>
      <c r="N12" s="920"/>
      <c r="O12" s="920"/>
      <c r="P12" s="920"/>
      <c r="Q12" s="62"/>
    </row>
    <row r="13" spans="1:17" ht="15.75" customHeight="1" x14ac:dyDescent="0.2">
      <c r="A13" s="686"/>
      <c r="B13" s="920" t="str">
        <f>"Oplosmiddel: "&amp;IFERROR( VLOOKUP(J6,Tbl_Glob_ParEnt,14,FALSE),"")</f>
        <v xml:space="preserve">Oplosmiddel: </v>
      </c>
      <c r="C13" s="920"/>
      <c r="D13" s="920"/>
      <c r="E13" s="920"/>
      <c r="F13" s="920"/>
      <c r="G13" s="920"/>
      <c r="H13" s="920"/>
      <c r="I13" s="920"/>
      <c r="J13" s="920"/>
      <c r="K13" s="920"/>
      <c r="L13" s="920"/>
      <c r="M13" s="920"/>
      <c r="N13" s="920"/>
      <c r="O13" s="920"/>
      <c r="P13" s="920"/>
      <c r="Q13" s="62"/>
    </row>
    <row r="14" spans="1:17" ht="15.75" customHeight="1" x14ac:dyDescent="0.2">
      <c r="A14" s="686"/>
      <c r="B14" s="920"/>
      <c r="C14" s="920"/>
      <c r="D14" s="920"/>
      <c r="E14" s="920"/>
      <c r="F14" s="920"/>
      <c r="G14" s="920"/>
      <c r="H14" s="920"/>
      <c r="I14" s="920"/>
      <c r="J14" s="920"/>
      <c r="K14" s="920"/>
      <c r="L14" s="920"/>
      <c r="M14" s="920"/>
      <c r="N14" s="920"/>
      <c r="O14" s="920"/>
      <c r="P14" s="920"/>
      <c r="Q14" s="62"/>
    </row>
    <row r="15" spans="1:17" ht="15.75" customHeight="1" x14ac:dyDescent="0.2">
      <c r="A15" s="686"/>
      <c r="B15" s="920"/>
      <c r="C15" s="920"/>
      <c r="D15" s="920"/>
      <c r="E15" s="920"/>
      <c r="F15" s="920"/>
      <c r="G15" s="920"/>
      <c r="H15" s="920"/>
      <c r="I15" s="920"/>
      <c r="J15" s="920"/>
      <c r="K15" s="920"/>
      <c r="L15" s="920"/>
      <c r="M15" s="920"/>
      <c r="N15" s="920"/>
      <c r="O15" s="920"/>
      <c r="P15" s="920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7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4876</v>
      </c>
      <c r="C18" s="556"/>
      <c r="D18" s="113"/>
      <c r="E18" s="113"/>
      <c r="F18" s="757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9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9"/>
      <c r="D19" s="919"/>
      <c r="E19" s="919"/>
      <c r="F19" s="919"/>
      <c r="G19" s="919"/>
      <c r="H19" s="919"/>
      <c r="I19" s="919"/>
      <c r="J19" s="919"/>
      <c r="K19" s="919"/>
      <c r="L19" s="919"/>
      <c r="M19" s="919"/>
      <c r="N19" s="919"/>
      <c r="O19" s="919"/>
      <c r="P19" s="919"/>
      <c r="Q19" s="62"/>
    </row>
    <row r="20" spans="1:17" ht="9.9499999999999993" customHeight="1" x14ac:dyDescent="0.2">
      <c r="A20" s="686"/>
      <c r="B20" s="919"/>
      <c r="C20" s="919"/>
      <c r="D20" s="919"/>
      <c r="E20" s="919"/>
      <c r="F20" s="919"/>
      <c r="G20" s="919"/>
      <c r="H20" s="919"/>
      <c r="I20" s="919"/>
      <c r="J20" s="919"/>
      <c r="K20" s="919"/>
      <c r="L20" s="919"/>
      <c r="M20" s="919"/>
      <c r="N20" s="919"/>
      <c r="O20" s="919"/>
      <c r="P20" s="919"/>
      <c r="Q20" s="62"/>
    </row>
    <row r="21" spans="1:17" ht="14.25" customHeight="1" x14ac:dyDescent="0.2">
      <c r="A21" s="686"/>
      <c r="B21" s="919"/>
      <c r="C21" s="919"/>
      <c r="D21" s="919"/>
      <c r="E21" s="919"/>
      <c r="F21" s="919"/>
      <c r="G21" s="919"/>
      <c r="H21" s="919"/>
      <c r="I21" s="919"/>
      <c r="J21" s="919"/>
      <c r="K21" s="919"/>
      <c r="L21" s="919"/>
      <c r="M21" s="919"/>
      <c r="N21" s="919"/>
      <c r="O21" s="919"/>
      <c r="P21" s="919"/>
      <c r="Q21" s="62"/>
    </row>
    <row r="22" spans="1:17" ht="14.25" customHeight="1" x14ac:dyDescent="0.2">
      <c r="A22" s="686"/>
      <c r="B22" s="919"/>
      <c r="C22" s="919"/>
      <c r="D22" s="919"/>
      <c r="E22" s="919"/>
      <c r="F22" s="919"/>
      <c r="G22" s="919"/>
      <c r="H22" s="919"/>
      <c r="I22" s="919"/>
      <c r="J22" s="919"/>
      <c r="K22" s="919"/>
      <c r="L22" s="919"/>
      <c r="M22" s="919"/>
      <c r="N22" s="919"/>
      <c r="O22" s="919"/>
      <c r="P22" s="919"/>
      <c r="Q22" s="62"/>
    </row>
    <row r="23" spans="1:17" ht="14.25" customHeight="1" x14ac:dyDescent="0.2">
      <c r="A23" s="686"/>
      <c r="B23" s="919"/>
      <c r="C23" s="919"/>
      <c r="D23" s="919"/>
      <c r="E23" s="919"/>
      <c r="F23" s="919"/>
      <c r="G23" s="919"/>
      <c r="H23" s="919"/>
      <c r="I23" s="919"/>
      <c r="J23" s="919"/>
      <c r="K23" s="919"/>
      <c r="L23" s="919"/>
      <c r="M23" s="919"/>
      <c r="N23" s="919"/>
      <c r="O23" s="919"/>
      <c r="P23" s="919"/>
      <c r="Q23" s="62"/>
    </row>
    <row r="24" spans="1:17" ht="9.9499999999999993" customHeight="1" x14ac:dyDescent="0.2">
      <c r="A24" s="686"/>
      <c r="B24" s="919"/>
      <c r="C24" s="919"/>
      <c r="D24" s="919"/>
      <c r="E24" s="919"/>
      <c r="F24" s="919"/>
      <c r="G24" s="919"/>
      <c r="H24" s="919"/>
      <c r="I24" s="919"/>
      <c r="J24" s="919"/>
      <c r="K24" s="919"/>
      <c r="L24" s="919"/>
      <c r="M24" s="919"/>
      <c r="N24" s="919"/>
      <c r="O24" s="919"/>
      <c r="P24" s="919"/>
      <c r="Q24" s="62"/>
    </row>
    <row r="25" spans="1:17" ht="14.25" customHeight="1" x14ac:dyDescent="0.2">
      <c r="A25" s="686"/>
      <c r="B25" s="919"/>
      <c r="C25" s="919"/>
      <c r="D25" s="919"/>
      <c r="E25" s="919"/>
      <c r="F25" s="919"/>
      <c r="G25" s="919"/>
      <c r="H25" s="919"/>
      <c r="I25" s="919"/>
      <c r="J25" s="919"/>
      <c r="K25" s="919"/>
      <c r="L25" s="919"/>
      <c r="M25" s="919"/>
      <c r="N25" s="919"/>
      <c r="O25" s="919"/>
      <c r="P25" s="919"/>
      <c r="Q25" s="62"/>
    </row>
    <row r="26" spans="1:17" ht="14.25" customHeight="1" x14ac:dyDescent="0.2">
      <c r="A26" s="686"/>
      <c r="B26" s="919"/>
      <c r="C26" s="919"/>
      <c r="D26" s="919"/>
      <c r="E26" s="919"/>
      <c r="F26" s="919"/>
      <c r="G26" s="919"/>
      <c r="H26" s="919"/>
      <c r="I26" s="919"/>
      <c r="J26" s="919"/>
      <c r="K26" s="919"/>
      <c r="L26" s="919"/>
      <c r="M26" s="919"/>
      <c r="N26" s="919"/>
      <c r="O26" s="919"/>
      <c r="P26" s="919"/>
      <c r="Q26" s="62"/>
    </row>
    <row r="27" spans="1:17" ht="14.25" customHeight="1" x14ac:dyDescent="0.2">
      <c r="A27" s="686"/>
      <c r="B27" s="919"/>
      <c r="C27" s="919"/>
      <c r="D27" s="919"/>
      <c r="E27" s="919"/>
      <c r="F27" s="919"/>
      <c r="G27" s="919"/>
      <c r="H27" s="919"/>
      <c r="I27" s="919"/>
      <c r="J27" s="919"/>
      <c r="K27" s="919"/>
      <c r="L27" s="919"/>
      <c r="M27" s="919"/>
      <c r="N27" s="919"/>
      <c r="O27" s="919"/>
      <c r="P27" s="919"/>
      <c r="Q27" s="62"/>
    </row>
    <row r="28" spans="1:17" ht="9.9499999999999993" customHeight="1" x14ac:dyDescent="0.2">
      <c r="A28" s="686"/>
      <c r="B28" s="919"/>
      <c r="C28" s="919"/>
      <c r="D28" s="919"/>
      <c r="E28" s="919"/>
      <c r="F28" s="919"/>
      <c r="G28" s="919"/>
      <c r="H28" s="919"/>
      <c r="I28" s="919"/>
      <c r="J28" s="919"/>
      <c r="K28" s="919"/>
      <c r="L28" s="919"/>
      <c r="M28" s="919"/>
      <c r="N28" s="919"/>
      <c r="O28" s="919"/>
      <c r="P28" s="919"/>
      <c r="Q28" s="62"/>
    </row>
    <row r="29" spans="1:17" ht="14.25" customHeight="1" x14ac:dyDescent="0.2">
      <c r="A29" s="686"/>
      <c r="B29" s="919"/>
      <c r="C29" s="919"/>
      <c r="D29" s="919"/>
      <c r="E29" s="919"/>
      <c r="F29" s="919"/>
      <c r="G29" s="919"/>
      <c r="H29" s="919"/>
      <c r="I29" s="919"/>
      <c r="J29" s="919"/>
      <c r="K29" s="919"/>
      <c r="L29" s="919"/>
      <c r="M29" s="919"/>
      <c r="N29" s="919"/>
      <c r="O29" s="919"/>
      <c r="P29" s="919"/>
      <c r="Q29" s="62"/>
    </row>
    <row r="30" spans="1:17" ht="14.25" customHeight="1" x14ac:dyDescent="0.2">
      <c r="A30" s="686"/>
      <c r="B30" s="919"/>
      <c r="C30" s="919"/>
      <c r="D30" s="919"/>
      <c r="E30" s="919"/>
      <c r="F30" s="919"/>
      <c r="G30" s="919"/>
      <c r="H30" s="919"/>
      <c r="I30" s="919"/>
      <c r="J30" s="919"/>
      <c r="K30" s="919"/>
      <c r="L30" s="919"/>
      <c r="M30" s="919"/>
      <c r="N30" s="919"/>
      <c r="O30" s="919"/>
      <c r="P30" s="919"/>
      <c r="Q30" s="62"/>
    </row>
    <row r="31" spans="1:17" ht="14.25" customHeight="1" x14ac:dyDescent="0.2">
      <c r="A31" s="686"/>
      <c r="B31" s="919"/>
      <c r="C31" s="919"/>
      <c r="D31" s="919"/>
      <c r="E31" s="919"/>
      <c r="F31" s="919"/>
      <c r="G31" s="919"/>
      <c r="H31" s="919"/>
      <c r="I31" s="919"/>
      <c r="J31" s="919"/>
      <c r="K31" s="919"/>
      <c r="L31" s="919"/>
      <c r="M31" s="919"/>
      <c r="N31" s="919"/>
      <c r="O31" s="919"/>
      <c r="P31" s="919"/>
      <c r="Q31" s="62"/>
    </row>
    <row r="32" spans="1:17" ht="9.9499999999999993" customHeight="1" x14ac:dyDescent="0.2">
      <c r="A32" s="686"/>
      <c r="B32" s="919"/>
      <c r="C32" s="919"/>
      <c r="D32" s="919"/>
      <c r="E32" s="919"/>
      <c r="F32" s="919"/>
      <c r="G32" s="919"/>
      <c r="H32" s="919"/>
      <c r="I32" s="919"/>
      <c r="J32" s="919"/>
      <c r="K32" s="919"/>
      <c r="L32" s="919"/>
      <c r="M32" s="919"/>
      <c r="N32" s="919"/>
      <c r="O32" s="919"/>
      <c r="P32" s="919"/>
      <c r="Q32" s="62"/>
    </row>
    <row r="33" spans="1:17" ht="14.25" customHeight="1" x14ac:dyDescent="0.2">
      <c r="A33" s="686"/>
      <c r="B33" s="919"/>
      <c r="C33" s="919"/>
      <c r="D33" s="919"/>
      <c r="E33" s="919"/>
      <c r="F33" s="919"/>
      <c r="G33" s="919"/>
      <c r="H33" s="919"/>
      <c r="I33" s="919"/>
      <c r="J33" s="919"/>
      <c r="K33" s="919"/>
      <c r="L33" s="919"/>
      <c r="M33" s="919"/>
      <c r="N33" s="919"/>
      <c r="O33" s="919"/>
      <c r="P33" s="919"/>
      <c r="Q33" s="62"/>
    </row>
    <row r="34" spans="1:17" ht="14.25" customHeight="1" x14ac:dyDescent="0.2">
      <c r="A34" s="686"/>
      <c r="B34" s="919"/>
      <c r="C34" s="919"/>
      <c r="D34" s="919"/>
      <c r="E34" s="919"/>
      <c r="F34" s="919"/>
      <c r="G34" s="919"/>
      <c r="H34" s="919"/>
      <c r="I34" s="919"/>
      <c r="J34" s="919"/>
      <c r="K34" s="919"/>
      <c r="L34" s="919"/>
      <c r="M34" s="919"/>
      <c r="N34" s="919"/>
      <c r="O34" s="919"/>
      <c r="P34" s="919"/>
      <c r="Q34" s="62"/>
    </row>
    <row r="35" spans="1:17" ht="14.25" customHeight="1" x14ac:dyDescent="0.2">
      <c r="A35" s="686"/>
      <c r="B35" s="919"/>
      <c r="C35" s="919"/>
      <c r="D35" s="919"/>
      <c r="E35" s="919"/>
      <c r="F35" s="919"/>
      <c r="G35" s="919"/>
      <c r="H35" s="919"/>
      <c r="I35" s="919"/>
      <c r="J35" s="919"/>
      <c r="K35" s="919"/>
      <c r="L35" s="919"/>
      <c r="M35" s="919"/>
      <c r="N35" s="919"/>
      <c r="O35" s="919"/>
      <c r="P35" s="919"/>
      <c r="Q35" s="62"/>
    </row>
    <row r="36" spans="1:17" ht="9.9499999999999993" customHeight="1" x14ac:dyDescent="0.2">
      <c r="A36" s="686"/>
      <c r="B36" s="919"/>
      <c r="C36" s="919"/>
      <c r="D36" s="919"/>
      <c r="E36" s="919"/>
      <c r="F36" s="919"/>
      <c r="G36" s="919"/>
      <c r="H36" s="919"/>
      <c r="I36" s="919"/>
      <c r="J36" s="919"/>
      <c r="K36" s="919"/>
      <c r="L36" s="919"/>
      <c r="M36" s="919"/>
      <c r="N36" s="919"/>
      <c r="O36" s="919"/>
      <c r="P36" s="919"/>
      <c r="Q36" s="62"/>
    </row>
    <row r="37" spans="1:17" ht="14.25" customHeight="1" x14ac:dyDescent="0.2">
      <c r="A37" s="686"/>
      <c r="B37" s="919"/>
      <c r="C37" s="919"/>
      <c r="D37" s="919"/>
      <c r="E37" s="919"/>
      <c r="F37" s="919"/>
      <c r="G37" s="919"/>
      <c r="H37" s="919"/>
      <c r="I37" s="919"/>
      <c r="J37" s="919"/>
      <c r="K37" s="919"/>
      <c r="L37" s="919"/>
      <c r="M37" s="919"/>
      <c r="N37" s="919"/>
      <c r="O37" s="919"/>
      <c r="P37" s="919"/>
      <c r="Q37" s="62"/>
    </row>
    <row r="38" spans="1:17" ht="14.25" customHeight="1" x14ac:dyDescent="0.2">
      <c r="A38" s="686"/>
      <c r="B38" s="919"/>
      <c r="C38" s="919"/>
      <c r="D38" s="919"/>
      <c r="E38" s="919"/>
      <c r="F38" s="919"/>
      <c r="G38" s="919"/>
      <c r="H38" s="919"/>
      <c r="I38" s="919"/>
      <c r="J38" s="919"/>
      <c r="K38" s="919"/>
      <c r="L38" s="919"/>
      <c r="M38" s="919"/>
      <c r="N38" s="919"/>
      <c r="O38" s="919"/>
      <c r="P38" s="919"/>
      <c r="Q38" s="62"/>
    </row>
    <row r="39" spans="1:17" ht="14.25" customHeight="1" x14ac:dyDescent="0.2">
      <c r="A39" s="686"/>
      <c r="B39" s="919"/>
      <c r="C39" s="919"/>
      <c r="D39" s="919"/>
      <c r="E39" s="919"/>
      <c r="F39" s="919"/>
      <c r="G39" s="919"/>
      <c r="H39" s="919"/>
      <c r="I39" s="919"/>
      <c r="J39" s="919"/>
      <c r="K39" s="919"/>
      <c r="L39" s="919"/>
      <c r="M39" s="919"/>
      <c r="N39" s="919"/>
      <c r="O39" s="919"/>
      <c r="P39" s="919"/>
      <c r="Q39" s="62"/>
    </row>
    <row r="40" spans="1:17" ht="9.75" customHeight="1" x14ac:dyDescent="0.2">
      <c r="A40" s="686"/>
      <c r="B40" s="919"/>
      <c r="C40" s="919"/>
      <c r="D40" s="919"/>
      <c r="E40" s="919"/>
      <c r="F40" s="919"/>
      <c r="G40" s="919"/>
      <c r="H40" s="919"/>
      <c r="I40" s="919"/>
      <c r="J40" s="919"/>
      <c r="K40" s="919"/>
      <c r="L40" s="919"/>
      <c r="M40" s="919"/>
      <c r="N40" s="919"/>
      <c r="O40" s="919"/>
      <c r="P40" s="919"/>
      <c r="Q40" s="62"/>
    </row>
    <row r="41" spans="1:17" ht="14.25" customHeight="1" x14ac:dyDescent="0.2">
      <c r="A41" s="686"/>
      <c r="B41" s="919"/>
      <c r="C41" s="919"/>
      <c r="D41" s="919"/>
      <c r="E41" s="919"/>
      <c r="F41" s="919"/>
      <c r="G41" s="919"/>
      <c r="H41" s="919"/>
      <c r="I41" s="919"/>
      <c r="J41" s="919"/>
      <c r="K41" s="919"/>
      <c r="L41" s="919"/>
      <c r="M41" s="919"/>
      <c r="N41" s="919"/>
      <c r="O41" s="919"/>
      <c r="P41" s="919"/>
      <c r="Q41" s="62"/>
    </row>
    <row r="42" spans="1:17" ht="14.25" customHeight="1" x14ac:dyDescent="0.2">
      <c r="A42" s="686"/>
      <c r="B42" s="919"/>
      <c r="C42" s="919"/>
      <c r="D42" s="919"/>
      <c r="E42" s="919"/>
      <c r="F42" s="919"/>
      <c r="G42" s="919"/>
      <c r="H42" s="919"/>
      <c r="I42" s="919"/>
      <c r="J42" s="919"/>
      <c r="K42" s="919"/>
      <c r="L42" s="919"/>
      <c r="M42" s="919"/>
      <c r="N42" s="919"/>
      <c r="O42" s="919"/>
      <c r="P42" s="919"/>
      <c r="Q42" s="62"/>
    </row>
    <row r="43" spans="1:17" ht="193.5" customHeight="1" x14ac:dyDescent="0.2">
      <c r="A43" s="778" t="e">
        <f>INDEX(Tbl_Neo_BerMedCont,A5,21)</f>
        <v>#VALUE!</v>
      </c>
      <c r="B43" s="779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8" t="e">
        <f ca="1">IF(E44&lt;=$A$17,TODAY(),"")</f>
        <v>#VALUE!</v>
      </c>
      <c r="B45" s="918"/>
      <c r="C45" s="916" t="e">
        <f>IF(E44&lt;=$A$17,$O$1,"")</f>
        <v>#VALUE!</v>
      </c>
      <c r="D45" s="916"/>
      <c r="E45" s="70"/>
      <c r="F45" s="70"/>
      <c r="G45" s="918" t="e">
        <f ca="1">IF(K44&lt;=$A$17,TODAY(),"")</f>
        <v>#VALUE!</v>
      </c>
      <c r="H45" s="918"/>
      <c r="I45" s="916" t="e">
        <f>IF(K44&lt;=$A$17,$O$1,"")</f>
        <v>#VALUE!</v>
      </c>
      <c r="J45" s="916"/>
      <c r="K45" s="70"/>
      <c r="L45" s="70"/>
      <c r="M45" s="918" t="e">
        <f ca="1">IF(Q44&lt;=$A$17,TODAY(),"")</f>
        <v>#VALUE!</v>
      </c>
      <c r="N45" s="918"/>
      <c r="O45" s="916" t="e">
        <f>IF(Q44&lt;=$A$17,$O$1,"")</f>
        <v>#VALUE!</v>
      </c>
      <c r="P45" s="916"/>
      <c r="Q45" s="70"/>
    </row>
    <row r="46" spans="1:17" ht="12" customHeight="1" x14ac:dyDescent="0.2">
      <c r="A46" s="917" t="e">
        <f>IF(E44&lt;=$A$17,$D$2&amp;" "&amp;__0_PatNum,"")</f>
        <v>#VALUE!</v>
      </c>
      <c r="B46" s="917"/>
      <c r="C46" s="917"/>
      <c r="D46" s="917"/>
      <c r="E46" s="917"/>
      <c r="F46" s="70"/>
      <c r="G46" s="917" t="e">
        <f>IF(K44&lt;=$A$17,$D$2&amp;" "&amp;__0_PatNum,"")</f>
        <v>#VALUE!</v>
      </c>
      <c r="H46" s="917"/>
      <c r="I46" s="917"/>
      <c r="J46" s="917"/>
      <c r="K46" s="917"/>
      <c r="L46" s="70"/>
      <c r="M46" s="917" t="e">
        <f>IF(Q44&lt;=$A$17,$D$2&amp;" "&amp;__0_PatNum,"")</f>
        <v>#VALUE!</v>
      </c>
      <c r="N46" s="917"/>
      <c r="O46" s="917"/>
      <c r="P46" s="917"/>
      <c r="Q46" s="917"/>
    </row>
    <row r="47" spans="1:17" ht="12" customHeight="1" x14ac:dyDescent="0.2">
      <c r="A47" s="914" t="e">
        <f>IF(E44&lt;=$A$17,StringReplaceEPI( INDEX(Tbl_Neo_BerMedCont,$A$5,10))&amp;" "&amp;INDEX(Tbl_Neo_BerMedCont,$A$5,3)/10&amp;" "&amp;$E$4,"")</f>
        <v>#VALUE!</v>
      </c>
      <c r="B47" s="914"/>
      <c r="C47" s="914"/>
      <c r="D47" s="914"/>
      <c r="E47" s="914"/>
      <c r="F47" s="70"/>
      <c r="G47" s="914" t="e">
        <f>IF(K44&lt;=$A$17,StringReplaceEPI( INDEX(Tbl_Neo_BerMedCont,$A$5,10))&amp;" "&amp;INDEX(Tbl_Neo_BerMedCont,$A$5,3)/10&amp;" "&amp;$E$4,"")</f>
        <v>#VALUE!</v>
      </c>
      <c r="H47" s="914"/>
      <c r="I47" s="914"/>
      <c r="J47" s="914"/>
      <c r="K47" s="914"/>
      <c r="L47" s="70"/>
      <c r="M47" s="914" t="e">
        <f>IF(Q44&lt;=$A$17,StringReplaceEPI( INDEX(Tbl_Neo_BerMedCont,$A$5,10))&amp;" "&amp;INDEX(Tbl_Neo_BerMedCont,$A$5,3)/10&amp;" "&amp;$E$4,"")</f>
        <v>#VALUE!</v>
      </c>
      <c r="N47" s="914"/>
      <c r="O47" s="914"/>
      <c r="P47" s="914"/>
      <c r="Q47" s="914"/>
    </row>
    <row r="48" spans="1:17" ht="12" customHeight="1" x14ac:dyDescent="0.2">
      <c r="A48" s="916" t="e">
        <f>IF(E44&lt;=$A$17,$I$6&amp;" "&amp;IF(Var_Neo_InfB_Cont_DubbeleHoev,($N$7+$O$7/10)/2,$N$7+$O$7/10)&amp;" ml "&amp;$J$6&amp;" "&amp;$K$6,"")</f>
        <v>#VALUE!</v>
      </c>
      <c r="B48" s="916"/>
      <c r="C48" s="916"/>
      <c r="D48" s="915" t="e">
        <f>IF(E44&lt;=$A$17,IF(Var_Neo_InfB_Cont_DubbeleHoev,"("&amp;(($N$7+$O$7/10)/2)&amp;" ml extra)",""),"")</f>
        <v>#VALUE!</v>
      </c>
      <c r="E48" s="915"/>
      <c r="F48" s="70"/>
      <c r="G48" s="916" t="e">
        <f>IF(K44&lt;=$A$17,$I$6&amp;" "&amp;IF(Var_Neo_InfB_Cont_DubbeleHoev,($N$7+$O$7/10)/2,$N$7+$O$7/10)&amp;" ml "&amp;$J$6&amp;" "&amp;$K$6,"")</f>
        <v>#VALUE!</v>
      </c>
      <c r="H48" s="916"/>
      <c r="I48" s="916"/>
      <c r="J48" s="915" t="e">
        <f>IF(K44&lt;=$A$17,IF(Var_Neo_InfB_Cont_DubbeleHoev,"("&amp;(($N$7+$O$7/10)/2)&amp;" ml extra)",""),"")</f>
        <v>#VALUE!</v>
      </c>
      <c r="K48" s="915"/>
      <c r="L48" s="70"/>
      <c r="M48" s="916" t="e">
        <f>IF(Q44&lt;=$A$17,$I$6&amp;" "&amp;IF(Var_Neo_InfB_Cont_DubbeleHoev,($N$7+$O$7/10)/2,$N$7+$O$7/10)&amp;" ml "&amp;$J$6&amp;" "&amp;$K$6,"")</f>
        <v>#VALUE!</v>
      </c>
      <c r="N48" s="916"/>
      <c r="O48" s="916"/>
      <c r="P48" s="915" t="e">
        <f>IF(Q44&lt;=$A$17,IF(Var_Neo_InfB_Cont_DubbeleHoev,"("&amp;(($N$7+$O$7/10)/2)&amp;" ml extra)",""),"")</f>
        <v>#VALUE!</v>
      </c>
      <c r="Q48" s="915"/>
    </row>
    <row r="49" spans="1:17" ht="12" customHeight="1" x14ac:dyDescent="0.2">
      <c r="A49" s="914" t="e">
        <f>IF(E44&lt;=$A$17,$D$6&amp;IF(IsEpiduraal(INDEX(Tbl_Neo_BerMedCont,$A$5,10))," EPIDURAAL","")&amp;IF(E44&lt;=$A$17," = " &amp;$F$6,""),"")</f>
        <v>#VALUE!</v>
      </c>
      <c r="B49" s="914"/>
      <c r="C49" s="913"/>
      <c r="D49" s="913"/>
      <c r="E49" s="913"/>
      <c r="F49" s="70"/>
      <c r="G49" s="914" t="e">
        <f>IF(K44&lt;=$A$17,$D$6&amp;IF(IsEpiduraal(INDEX(Tbl_Neo_BerMedCont,$A$5,10))," EPIDURAAL","")&amp;IF(K44&lt;=$A$17," = " &amp;$F$6,""),"")</f>
        <v>#VALUE!</v>
      </c>
      <c r="H49" s="914"/>
      <c r="I49" s="913"/>
      <c r="J49" s="913"/>
      <c r="K49" s="913"/>
      <c r="L49" s="70"/>
      <c r="M49" s="914" t="e">
        <f>IF(Q44&lt;=$A$17,$D$6&amp;IF(IsEpiduraal(INDEX(Tbl_Neo_BerMedCont,$A$5,10))," EPIDURAAL","")&amp;IF(Q44&lt;=$A$17," = " &amp;$F$6,""),"")</f>
        <v>#VALUE!</v>
      </c>
      <c r="N49" s="914"/>
      <c r="O49" s="913"/>
      <c r="P49" s="913"/>
      <c r="Q49" s="913"/>
    </row>
    <row r="50" spans="1:17" ht="12" customHeight="1" x14ac:dyDescent="0.2">
      <c r="A50" s="912" t="e">
        <f>IF(IsEpiduraal($D$5),"EPIDURAAL","")</f>
        <v>#VALUE!</v>
      </c>
      <c r="B50" s="913"/>
      <c r="C50" s="912" t="e">
        <f>IF(E44&lt;=$A$17,"Exp: "&amp;TEXT($O$2+$A$43,"dd-mm-jj")&amp;" 22:00 "&amp;$B$43,"")</f>
        <v>#VALUE!</v>
      </c>
      <c r="D50" s="913"/>
      <c r="E50" s="913"/>
      <c r="F50" s="70"/>
      <c r="G50" s="912" t="e">
        <f>IF(IsEpiduraal($D$5),"EPIDURAAL","")</f>
        <v>#VALUE!</v>
      </c>
      <c r="H50" s="913"/>
      <c r="I50" s="912" t="e">
        <f>IF(K44&lt;=$A$17,"Exp: "&amp;TEXT($O$2+$A$43,"dd-mm-jj")&amp;" 22:00 "&amp;$B$43,"")</f>
        <v>#VALUE!</v>
      </c>
      <c r="J50" s="913"/>
      <c r="K50" s="913"/>
      <c r="L50" s="688"/>
      <c r="M50" s="912" t="e">
        <f>IF(IsEpiduraal($D$5),"EPIDURAAL","")</f>
        <v>#VALUE!</v>
      </c>
      <c r="N50" s="913"/>
      <c r="O50" s="912" t="e">
        <f>IF(Q44&lt;=$A$17,"Exp: "&amp;TEXT($O$2+$A$43,"dd-mm-jj")&amp;" 22:00 "&amp;$B$43,"")</f>
        <v>#VALUE!</v>
      </c>
      <c r="P50" s="913"/>
      <c r="Q50" s="913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8" t="e">
        <f ca="1">IF(E55&lt;=$A$17,TODAY(),"")</f>
        <v>#VALUE!</v>
      </c>
      <c r="B56" s="918"/>
      <c r="C56" s="916" t="e">
        <f>IF(E55&lt;=$A$17,$O$1,"")</f>
        <v>#VALUE!</v>
      </c>
      <c r="D56" s="916"/>
      <c r="E56" s="70"/>
      <c r="F56" s="70"/>
      <c r="G56" s="918" t="e">
        <f ca="1">IF(K55&lt;=$A$17,TODAY(),"")</f>
        <v>#VALUE!</v>
      </c>
      <c r="H56" s="918"/>
      <c r="I56" s="916" t="e">
        <f>IF(K55&lt;=$A$17,$O$1,"")</f>
        <v>#VALUE!</v>
      </c>
      <c r="J56" s="916"/>
      <c r="K56" s="70"/>
      <c r="L56" s="70"/>
      <c r="M56" s="918" t="e">
        <f ca="1">IF(Q55&lt;=$A$17,TODAY(),"")</f>
        <v>#VALUE!</v>
      </c>
      <c r="N56" s="918"/>
      <c r="O56" s="916" t="e">
        <f>IF(Q55&lt;=$A$17,$O$1,"")</f>
        <v>#VALUE!</v>
      </c>
      <c r="P56" s="916"/>
      <c r="Q56" s="70"/>
    </row>
    <row r="57" spans="1:17" ht="12" customHeight="1" x14ac:dyDescent="0.2">
      <c r="A57" s="917" t="e">
        <f>IF(E55&lt;=$A$17,$D$2&amp;" "&amp;__0_PatNum,"")</f>
        <v>#VALUE!</v>
      </c>
      <c r="B57" s="917"/>
      <c r="C57" s="917"/>
      <c r="D57" s="917"/>
      <c r="E57" s="917"/>
      <c r="F57" s="70"/>
      <c r="G57" s="917" t="e">
        <f>IF(K55&lt;=$A$17,$D$2&amp;" "&amp;__0_PatNum,"")</f>
        <v>#VALUE!</v>
      </c>
      <c r="H57" s="917"/>
      <c r="I57" s="917"/>
      <c r="J57" s="917"/>
      <c r="K57" s="917"/>
      <c r="L57" s="70"/>
      <c r="M57" s="917" t="e">
        <f>IF(Q55&lt;=$A$17,$D$2&amp;" "&amp;__0_PatNum,"")</f>
        <v>#VALUE!</v>
      </c>
      <c r="N57" s="917"/>
      <c r="O57" s="917"/>
      <c r="P57" s="917"/>
      <c r="Q57" s="917"/>
    </row>
    <row r="58" spans="1:17" ht="12" customHeight="1" x14ac:dyDescent="0.2">
      <c r="A58" s="914" t="e">
        <f>IF(E55&lt;=$A$17,StringReplaceEPI(INDEX(Tbl_Neo_BerMedCont,$A$5,10))&amp;" "&amp;INDEX(Tbl_Neo_BerMedCont,$A$5,3)/10&amp;" "&amp;$E$4,"")</f>
        <v>#VALUE!</v>
      </c>
      <c r="B58" s="914"/>
      <c r="C58" s="914"/>
      <c r="D58" s="914"/>
      <c r="E58" s="914"/>
      <c r="F58" s="70"/>
      <c r="G58" s="914" t="e">
        <f>IF(K55&lt;=$A$17,StringReplaceEPI(INDEX(Tbl_Neo_BerMedCont,$A$5,10))&amp;" "&amp;INDEX(Tbl_Neo_BerMedCont,$A$5,3)/10&amp;" "&amp;$E$4,"")</f>
        <v>#VALUE!</v>
      </c>
      <c r="H58" s="914"/>
      <c r="I58" s="914"/>
      <c r="J58" s="914"/>
      <c r="K58" s="914"/>
      <c r="L58" s="70"/>
      <c r="M58" s="914" t="e">
        <f>IF(Q55&lt;=$A$17,StringReplaceEPI(INDEX(Tbl_Neo_BerMedCont,$A$5,10))&amp;" "&amp;INDEX(Tbl_Neo_BerMedCont,$A$5,3)/10&amp;" "&amp;$E$4,"")</f>
        <v>#VALUE!</v>
      </c>
      <c r="N58" s="914"/>
      <c r="O58" s="914"/>
      <c r="P58" s="914"/>
      <c r="Q58" s="914"/>
    </row>
    <row r="59" spans="1:17" ht="12" customHeight="1" x14ac:dyDescent="0.2">
      <c r="A59" s="916" t="e">
        <f>IF(E55&lt;=$A$17,$I$6&amp;" "&amp;IF(Var_Neo_InfB_Cont_DubbeleHoev,($N$7+$O$7/10)/2,$N$7+$O$7/10)&amp;" ml "&amp;$J$6&amp;" "&amp;$K$6,"")</f>
        <v>#VALUE!</v>
      </c>
      <c r="B59" s="916"/>
      <c r="C59" s="916"/>
      <c r="D59" s="915" t="e">
        <f>IF(E55&lt;=$A$17,IF(Var_Neo_InfB_Cont_DubbeleHoev,"("&amp;(($N$7+$O$7/10)/2)&amp;" ml extra)",""),"")</f>
        <v>#VALUE!</v>
      </c>
      <c r="E59" s="915"/>
      <c r="F59" s="70"/>
      <c r="G59" s="916" t="e">
        <f>IF(K55&lt;=$A$17,$I$6&amp;" "&amp;IF(Var_Neo_InfB_Cont_DubbeleHoev,($N$7+$O$7/10)/2,$N$7+$O$7/10)&amp;" ml "&amp;$J$6&amp;" "&amp;$K$6,"")</f>
        <v>#VALUE!</v>
      </c>
      <c r="H59" s="916"/>
      <c r="I59" s="916"/>
      <c r="J59" s="915" t="e">
        <f>IF(K55&lt;=$A$17,IF(Var_Neo_InfB_Cont_DubbeleHoev,"("&amp;(($N$7+$O$7/10)/2)&amp;" ml extra)",""),"")</f>
        <v>#VALUE!</v>
      </c>
      <c r="K59" s="915"/>
      <c r="L59" s="70"/>
      <c r="M59" s="916" t="e">
        <f>IF(Q55&lt;=$A$17,$I$6&amp;" "&amp;IF(Var_Neo_InfB_Cont_DubbeleHoev,($N$7+$O$7/10)/2,$N$7+$O$7/10)&amp;" ml "&amp;$J$6&amp;" "&amp;$K$6,"")</f>
        <v>#VALUE!</v>
      </c>
      <c r="N59" s="916"/>
      <c r="O59" s="916"/>
      <c r="P59" s="915" t="e">
        <f>IF(Q55&lt;=$A$17,IF(Var_Neo_InfB_Cont_DubbeleHoev,"("&amp;(($N$7+$O$7/10)/2)&amp;" ml extra)",""),"")</f>
        <v>#VALUE!</v>
      </c>
      <c r="Q59" s="915"/>
    </row>
    <row r="60" spans="1:17" ht="12" customHeight="1" x14ac:dyDescent="0.2">
      <c r="A60" s="914" t="e">
        <f>IF(E55&lt;=$A$17,$D$6&amp;IF(IsEpiduraal(INDEX(Tbl_Neo_BerMedCont,$A$5,10))," EPIDURAAL","")&amp;IF(E55&lt;=$A$17," = " &amp;$F$6,""),"")</f>
        <v>#VALUE!</v>
      </c>
      <c r="B60" s="914"/>
      <c r="C60" s="913"/>
      <c r="D60" s="913"/>
      <c r="E60" s="913"/>
      <c r="F60" s="70"/>
      <c r="G60" s="914" t="e">
        <f>IF(K55&lt;=$A$17,$D$6&amp;IF(IsEpiduraal(INDEX(Tbl_Neo_BerMedCont,$A$5,10))," EPIDURAAL","")&amp;IF(K55&lt;=$A$17," = " &amp;$F$6,""),"")</f>
        <v>#VALUE!</v>
      </c>
      <c r="H60" s="914"/>
      <c r="I60" s="913"/>
      <c r="J60" s="913"/>
      <c r="K60" s="913"/>
      <c r="L60" s="70"/>
      <c r="M60" s="914" t="e">
        <f>IF(Q55&lt;=$A$17,$D$6&amp;IF(IsEpiduraal(INDEX(Tbl_Neo_BerMedCont,$A$5,10))," EPIDURAAL","")&amp;IF(Q55&lt;=$A$17," = " &amp;$F$6,""),"")</f>
        <v>#VALUE!</v>
      </c>
      <c r="N60" s="914"/>
      <c r="O60" s="913"/>
      <c r="P60" s="913"/>
      <c r="Q60" s="913"/>
    </row>
    <row r="61" spans="1:17" ht="12" customHeight="1" x14ac:dyDescent="0.2">
      <c r="A61" s="912" t="e">
        <f>IF(IsEpiduraal($D$5),"EPIDURAAL","")</f>
        <v>#VALUE!</v>
      </c>
      <c r="B61" s="913"/>
      <c r="C61" s="912" t="e">
        <f>IF(E55&lt;=$A$17,"Exp: "&amp;TEXT($O$2+$A$43,"dd-mm-jj")&amp;" 22:00 "&amp;$B$43,"")</f>
        <v>#VALUE!</v>
      </c>
      <c r="D61" s="913"/>
      <c r="E61" s="913"/>
      <c r="F61" s="688"/>
      <c r="G61" s="912" t="e">
        <f>IF(IsEpiduraal($D$5),"EPIDURAAL","")</f>
        <v>#VALUE!</v>
      </c>
      <c r="H61" s="913"/>
      <c r="I61" s="912" t="e">
        <f>IF(K55&lt;=$A$17,"Exp: "&amp;TEXT($O$2+$A$43,"dd-mm-jj")&amp;" 22:00 "&amp;$B$43,"")</f>
        <v>#VALUE!</v>
      </c>
      <c r="J61" s="913"/>
      <c r="K61" s="913"/>
      <c r="L61" s="688"/>
      <c r="M61" s="912" t="e">
        <f>IF(IsEpiduraal($D$5),"EPIDURAAL","")</f>
        <v>#VALUE!</v>
      </c>
      <c r="N61" s="913"/>
      <c r="O61" s="912" t="e">
        <f>IF(Q55&lt;=$A$17,"Exp: "&amp;TEXT($O$2+$A$43,"dd-mm-jj")&amp;" 22:00 "&amp;$B$43,"")</f>
        <v>#VALUE!</v>
      </c>
      <c r="P61" s="913"/>
      <c r="Q61" s="913"/>
    </row>
  </sheetData>
  <mergeCells count="82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57:E57"/>
    <mergeCell ref="G57:K57"/>
    <mergeCell ref="M57:Q57"/>
    <mergeCell ref="A58:E58"/>
    <mergeCell ref="G58:K58"/>
    <mergeCell ref="M58:Q58"/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0.30.03-beta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50" t="str">
        <f ca="1">Txt_Pat_GeboorteDat</f>
        <v/>
      </c>
      <c r="F2" s="850"/>
      <c r="G2" s="209" t="str">
        <f>Txt_Pat_Gewicht</f>
        <v>Gewicht:</v>
      </c>
      <c r="H2" s="503"/>
      <c r="O2" s="503" t="s">
        <v>135</v>
      </c>
      <c r="Q2" s="929" t="str">
        <f>IF(OR(_User_Type="Artsen",_User_Type="Supervisor"), _User_LastName&amp;", "&amp;_User_FirstName,"")</f>
        <v/>
      </c>
      <c r="R2" s="929"/>
      <c r="S2" s="929"/>
      <c r="T2" s="929"/>
      <c r="U2" s="929"/>
      <c r="V2" s="929"/>
      <c r="X2" s="497" t="s">
        <v>229</v>
      </c>
      <c r="AA2" s="849">
        <f ca="1">TODAY()</f>
        <v>43420</v>
      </c>
      <c r="AB2" s="849"/>
      <c r="AC2" s="849"/>
      <c r="AD2" s="849"/>
      <c r="AE2" s="849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135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229</v>
      </c>
      <c r="Y25" s="151"/>
      <c r="Z25" s="151"/>
      <c r="AA25" s="851">
        <f ca="1">TODAY()</f>
        <v>43420</v>
      </c>
      <c r="AB25" s="851"/>
      <c r="AC25" s="851"/>
      <c r="AD25" s="851"/>
      <c r="AE25" s="151"/>
      <c r="AF25" s="151"/>
    </row>
    <row r="26" spans="2:32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Patients" label="Patienten">
          <button id="btnPatientList" label="Patienten Lijst" image="MapOpen" onAction="ButtonOnAction"/>
          <button id="btnSavePatient" label="Patient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64</vt:i4>
      </vt:variant>
      <vt:variant>
        <vt:lpstr>Benoemde bereiken</vt:lpstr>
      </vt:variant>
      <vt:variant>
        <vt:i4>2366</vt:i4>
      </vt:variant>
    </vt:vector>
  </HeadingPairs>
  <TitlesOfParts>
    <vt:vector size="2430" baseType="lpstr">
      <vt:lpstr>Global--&gt;</vt:lpstr>
      <vt:lpstr>GlobGuiFront</vt:lpstr>
      <vt:lpstr>GlobGuiMedDisc</vt:lpstr>
      <vt:lpstr>GlobBerMedDisc</vt:lpstr>
      <vt:lpstr>GlobTblMedDisc</vt:lpstr>
      <vt:lpstr>GlobTblMedOpdr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DB_DatabaseBusy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SettingProdDB</vt:lpstr>
      <vt:lpstr>SettingProdServer</vt:lpstr>
      <vt:lpstr>SettingServer</vt:lpstr>
      <vt:lpstr>SettingTestDB</vt:lpstr>
      <vt:lpstr>SettingTestLogDir</vt:lpstr>
      <vt:lpstr>SettingTestServer</vt:lpstr>
      <vt:lpstr>SettingUseDatabase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2018-05-18T09:38:04Z</cp:lastPrinted>
  <dcterms:created xsi:type="dcterms:W3CDTF">2000-03-04T00:29:05Z</dcterms:created>
  <dcterms:modified xsi:type="dcterms:W3CDTF">2018-11-16T21:01:08Z</dcterms:modified>
</cp:coreProperties>
</file>