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G11" i="21" s="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46" i="20" l="1"/>
  <c r="H40" i="10"/>
  <c r="M46" i="20"/>
  <c r="M40" i="10"/>
  <c r="H39" i="10"/>
  <c r="G45" i="20"/>
  <c r="V7" i="21" l="1"/>
  <c r="H7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W15" i="21"/>
  <c r="F92" i="5" s="1"/>
  <c r="I34" i="20"/>
  <c r="H16" i="21"/>
  <c r="D94" i="5" s="1"/>
  <c r="F14" i="21"/>
  <c r="V14" i="21" s="1"/>
  <c r="F32" i="20" s="1"/>
  <c r="V16" i="21"/>
  <c r="A21" i="32" s="1"/>
  <c r="V21" i="21"/>
  <c r="X18" i="21"/>
  <c r="H24" i="21"/>
  <c r="H83" i="5" s="1"/>
  <c r="H23" i="21"/>
  <c r="H82" i="5" s="1"/>
  <c r="F6" i="21" l="1"/>
  <c r="X16" i="21"/>
  <c r="X7" i="21"/>
  <c r="W7" i="21"/>
  <c r="A24" i="31"/>
  <c r="A23" i="28"/>
  <c r="A23" i="30"/>
  <c r="A23" i="29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G3" i="21" l="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U19" i="11"/>
  <c r="U5" i="11"/>
  <c r="U28" i="11"/>
  <c r="U7" i="11"/>
  <c r="U15" i="11"/>
  <c r="U8" i="11"/>
  <c r="U17" i="11"/>
  <c r="U9" i="11"/>
  <c r="U14" i="11"/>
  <c r="U35" i="11"/>
  <c r="U29" i="11"/>
  <c r="U25" i="11"/>
  <c r="U23" i="11"/>
  <c r="U21" i="11"/>
  <c r="U32" i="11"/>
  <c r="U27" i="11"/>
  <c r="U31" i="11"/>
  <c r="U24" i="11"/>
  <c r="U34" i="11"/>
  <c r="U20" i="11"/>
  <c r="U12" i="11"/>
  <c r="U11" i="11"/>
  <c r="U33" i="11"/>
  <c r="U10" i="11"/>
  <c r="U18" i="11"/>
  <c r="B25" i="6"/>
  <c r="U6" i="11"/>
  <c r="U30" i="11"/>
  <c r="U22" i="11"/>
  <c r="U26" i="11"/>
  <c r="U16" i="11"/>
  <c r="U13" i="11"/>
  <c r="N10" i="39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N3" i="13"/>
  <c r="G2" i="13"/>
  <c r="I3" i="10"/>
  <c r="E2" i="10"/>
  <c r="AR3" i="14"/>
  <c r="T10" i="13" s="1"/>
  <c r="AR4" i="14"/>
  <c r="T11" i="13" s="1"/>
  <c r="AR5" i="14"/>
  <c r="T12" i="13" s="1"/>
  <c r="AR6" i="14"/>
  <c r="T13" i="13" s="1"/>
  <c r="AR7" i="14"/>
  <c r="T14" i="13" s="1"/>
  <c r="AR8" i="14"/>
  <c r="T15" i="13" s="1"/>
  <c r="AR9" i="14"/>
  <c r="T16" i="13" s="1"/>
  <c r="AR10" i="14"/>
  <c r="T17" i="13" s="1"/>
  <c r="AR11" i="14"/>
  <c r="T18" i="13" s="1"/>
  <c r="AR12" i="14"/>
  <c r="T19" i="13" s="1"/>
  <c r="AR13" i="14"/>
  <c r="T20" i="13" s="1"/>
  <c r="AR14" i="14"/>
  <c r="T21" i="13" s="1"/>
  <c r="AR15" i="14"/>
  <c r="T22" i="13" s="1"/>
  <c r="AR16" i="14"/>
  <c r="T23" i="13" s="1"/>
  <c r="AR17" i="14"/>
  <c r="T24" i="13" s="1"/>
  <c r="AR18" i="14"/>
  <c r="T25" i="13" s="1"/>
  <c r="AR19" i="14"/>
  <c r="T26" i="13" s="1"/>
  <c r="AR20" i="14"/>
  <c r="T27" i="13" s="1"/>
  <c r="AR21" i="14"/>
  <c r="T28" i="13" s="1"/>
  <c r="AR22" i="14"/>
  <c r="T29" i="13" s="1"/>
  <c r="AR23" i="14"/>
  <c r="T30" i="13" s="1"/>
  <c r="AR24" i="14"/>
  <c r="T31" i="13" s="1"/>
  <c r="AR25" i="14"/>
  <c r="T32" i="13" s="1"/>
  <c r="AR26" i="14"/>
  <c r="T33" i="13" s="1"/>
  <c r="AR27" i="14"/>
  <c r="T34" i="13" s="1"/>
  <c r="AR28" i="14"/>
  <c r="T35" i="13" s="1"/>
  <c r="AR29" i="14"/>
  <c r="T36" i="13" s="1"/>
  <c r="AR30" i="14"/>
  <c r="T37" i="13" s="1"/>
  <c r="AR31" i="14"/>
  <c r="T38" i="13" s="1"/>
  <c r="AR2" i="14"/>
  <c r="T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M10" i="13" s="1"/>
  <c r="Z4" i="14"/>
  <c r="M11" i="13" s="1"/>
  <c r="Z5" i="14"/>
  <c r="M12" i="13" s="1"/>
  <c r="Z6" i="14"/>
  <c r="M13" i="13" s="1"/>
  <c r="Z7" i="14"/>
  <c r="M14" i="13" s="1"/>
  <c r="Z8" i="14"/>
  <c r="M15" i="13" s="1"/>
  <c r="Z9" i="14"/>
  <c r="M16" i="13" s="1"/>
  <c r="Z10" i="14"/>
  <c r="M17" i="13" s="1"/>
  <c r="Z11" i="14"/>
  <c r="M18" i="13" s="1"/>
  <c r="Z12" i="14"/>
  <c r="M19" i="13" s="1"/>
  <c r="M19" i="75" s="1"/>
  <c r="Z13" i="14"/>
  <c r="M20" i="13" s="1"/>
  <c r="Z14" i="14"/>
  <c r="M21" i="13" s="1"/>
  <c r="Z15" i="14"/>
  <c r="M22" i="13" s="1"/>
  <c r="Z16" i="14"/>
  <c r="M23" i="13" s="1"/>
  <c r="Z17" i="14"/>
  <c r="M24" i="13" s="1"/>
  <c r="Z18" i="14"/>
  <c r="M25" i="13" s="1"/>
  <c r="Z19" i="14"/>
  <c r="M26" i="13" s="1"/>
  <c r="Z20" i="14"/>
  <c r="M27" i="13" s="1"/>
  <c r="Z21" i="14"/>
  <c r="M28" i="13" s="1"/>
  <c r="Z22" i="14"/>
  <c r="M29" i="13" s="1"/>
  <c r="Z23" i="14"/>
  <c r="M30" i="13" s="1"/>
  <c r="Z24" i="14"/>
  <c r="M31" i="13" s="1"/>
  <c r="Z25" i="14"/>
  <c r="M32" i="13" s="1"/>
  <c r="Z26" i="14"/>
  <c r="M33" i="13" s="1"/>
  <c r="Z27" i="14"/>
  <c r="M34" i="13" s="1"/>
  <c r="Z28" i="14"/>
  <c r="M35" i="13" s="1"/>
  <c r="Z29" i="14"/>
  <c r="M36" i="13" s="1"/>
  <c r="Z30" i="14"/>
  <c r="M37" i="13" s="1"/>
  <c r="Z31" i="14"/>
  <c r="M38" i="13" s="1"/>
  <c r="W3" i="14"/>
  <c r="W4" i="14"/>
  <c r="W5" i="14"/>
  <c r="W6" i="14"/>
  <c r="W7" i="14"/>
  <c r="W8" i="14"/>
  <c r="W9" i="14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M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AH28" i="45"/>
  <c r="AH23" i="45"/>
  <c r="AH30" i="45"/>
  <c r="AH31" i="45"/>
  <c r="AH25" i="45"/>
  <c r="AH24" i="45"/>
  <c r="AH27" i="45"/>
  <c r="AH29" i="45"/>
  <c r="AH26" i="45"/>
  <c r="AE31" i="45" l="1"/>
  <c r="AE30" i="45"/>
  <c r="AE29" i="45"/>
  <c r="AE28" i="45"/>
  <c r="AE27" i="45"/>
  <c r="D5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M60" i="87" l="1"/>
  <c r="G60" i="87"/>
  <c r="A60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U4" i="27" l="1"/>
  <c r="Q4" i="27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N2" i="13"/>
  <c r="I2" i="10"/>
  <c r="A30" i="11"/>
  <c r="AO3" i="14"/>
  <c r="R10" i="13" s="1"/>
  <c r="AO4" i="14"/>
  <c r="R11" i="13" s="1"/>
  <c r="AO5" i="14"/>
  <c r="R12" i="13" s="1"/>
  <c r="AO6" i="14"/>
  <c r="R13" i="13" s="1"/>
  <c r="AO7" i="14"/>
  <c r="R14" i="13" s="1"/>
  <c r="AO8" i="14"/>
  <c r="R15" i="13" s="1"/>
  <c r="AO9" i="14"/>
  <c r="R16" i="13" s="1"/>
  <c r="AO10" i="14"/>
  <c r="R17" i="13" s="1"/>
  <c r="AO11" i="14"/>
  <c r="R18" i="13" s="1"/>
  <c r="AO12" i="14"/>
  <c r="R19" i="13" s="1"/>
  <c r="AO13" i="14"/>
  <c r="R20" i="13" s="1"/>
  <c r="AO14" i="14"/>
  <c r="R21" i="13" s="1"/>
  <c r="AO15" i="14"/>
  <c r="R22" i="13" s="1"/>
  <c r="AO16" i="14"/>
  <c r="R23" i="13" s="1"/>
  <c r="AO17" i="14"/>
  <c r="R24" i="13" s="1"/>
  <c r="AO18" i="14"/>
  <c r="R25" i="13" s="1"/>
  <c r="AO19" i="14"/>
  <c r="R26" i="13" s="1"/>
  <c r="AO20" i="14"/>
  <c r="R27" i="13" s="1"/>
  <c r="AO21" i="14"/>
  <c r="R28" i="13" s="1"/>
  <c r="AO22" i="14"/>
  <c r="R29" i="13" s="1"/>
  <c r="AO23" i="14"/>
  <c r="R30" i="13" s="1"/>
  <c r="AO24" i="14"/>
  <c r="R31" i="13" s="1"/>
  <c r="AO25" i="14"/>
  <c r="R32" i="13" s="1"/>
  <c r="AO26" i="14"/>
  <c r="R33" i="13" s="1"/>
  <c r="AO27" i="14"/>
  <c r="R34" i="13" s="1"/>
  <c r="AO28" i="14"/>
  <c r="R35" i="13" s="1"/>
  <c r="AO29" i="14"/>
  <c r="R36" i="13" s="1"/>
  <c r="AO30" i="14"/>
  <c r="R37" i="13" s="1"/>
  <c r="AO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F9" i="84" s="1"/>
  <c r="F9" i="16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N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AB27" i="14" s="1"/>
  <c r="U27" i="14"/>
  <c r="J34" i="13"/>
  <c r="H28" i="14"/>
  <c r="K28" i="14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K38" i="13"/>
  <c r="U30" i="14"/>
  <c r="AA30" i="14"/>
  <c r="AB30" i="14" s="1"/>
  <c r="K30" i="14"/>
  <c r="K37" i="13"/>
  <c r="AA29" i="14"/>
  <c r="AB29" i="14" s="1"/>
  <c r="S29" i="14"/>
  <c r="K29" i="14"/>
  <c r="K36" i="13"/>
  <c r="U28" i="14"/>
  <c r="AA28" i="14"/>
  <c r="AB28" i="14" s="1"/>
  <c r="K35" i="13"/>
  <c r="T27" i="14"/>
  <c r="S27" i="14"/>
  <c r="K27" i="14"/>
  <c r="K34" i="13"/>
  <c r="AA26" i="14"/>
  <c r="AB26" i="14" s="1"/>
  <c r="S26" i="14"/>
  <c r="K33" i="13"/>
  <c r="U25" i="14"/>
  <c r="T25" i="14"/>
  <c r="AA25" i="14"/>
  <c r="AB25" i="14" s="1"/>
  <c r="K25" i="14"/>
  <c r="K32" i="13"/>
  <c r="K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26" i="14"/>
  <c r="N25" i="14"/>
  <c r="N29" i="14"/>
  <c r="N24" i="14"/>
  <c r="N30" i="14"/>
  <c r="N22" i="14"/>
  <c r="N23" i="14"/>
  <c r="N27" i="14"/>
  <c r="AN31" i="14" l="1"/>
  <c r="AB22" i="14"/>
  <c r="C42" i="9" s="1"/>
  <c r="AD31" i="14"/>
  <c r="C51" i="9" l="1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39" i="57"/>
  <c r="B43" i="57"/>
  <c r="B42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Q56" i="45"/>
  <c r="AV56" i="45"/>
  <c r="AO56" i="45"/>
  <c r="AM56" i="45"/>
  <c r="AN56" i="45"/>
  <c r="AP56" i="45"/>
  <c r="AW56" i="45"/>
  <c r="AX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T56" i="45"/>
  <c r="AU56" i="45"/>
  <c r="AR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M57" i="45"/>
  <c r="AL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N58" i="45"/>
  <c r="AP58" i="45"/>
  <c r="AV57" i="45"/>
  <c r="AT57" i="45"/>
  <c r="AW57" i="45"/>
  <c r="AQ58" i="45"/>
  <c r="AS57" i="45"/>
  <c r="AO57" i="45"/>
  <c r="AL58" i="45"/>
  <c r="AM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U57" i="45"/>
  <c r="AN57" i="45"/>
  <c r="AX57" i="45"/>
  <c r="AR57" i="45"/>
  <c r="AV58" i="45"/>
  <c r="AP57" i="45"/>
  <c r="AS58" i="45"/>
  <c r="AR58" i="45"/>
  <c r="AQ57" i="45"/>
  <c r="AW58" i="45"/>
  <c r="AT58" i="45"/>
  <c r="AU58" i="45"/>
  <c r="AX58" i="45"/>
  <c r="AO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E5" i="12" l="1"/>
  <c r="C9" i="10" s="1"/>
  <c r="AA5" i="12"/>
  <c r="W5" i="12"/>
  <c r="G51" i="5"/>
  <c r="F9" i="10"/>
  <c r="E51" i="5"/>
  <c r="V5" i="12"/>
  <c r="J9" i="10"/>
  <c r="C1" i="9"/>
  <c r="X9" i="21" l="1"/>
  <c r="B26" i="20" s="1"/>
  <c r="C4" i="9"/>
  <c r="B39" i="20"/>
  <c r="H3" i="14"/>
  <c r="Q3" i="14"/>
  <c r="H4" i="14"/>
  <c r="Q4" i="14"/>
  <c r="H5" i="14"/>
  <c r="H6" i="14"/>
  <c r="H7" i="14"/>
  <c r="H8" i="14"/>
  <c r="H9" i="14"/>
  <c r="H10" i="14"/>
  <c r="K17" i="13" s="1"/>
  <c r="H11" i="14"/>
  <c r="K18" i="13" s="1"/>
  <c r="H12" i="14"/>
  <c r="H13" i="14"/>
  <c r="H14" i="14"/>
  <c r="H15" i="14"/>
  <c r="H16" i="14"/>
  <c r="K23" i="13" s="1"/>
  <c r="H17" i="14"/>
  <c r="H18" i="14"/>
  <c r="K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K19" i="13"/>
  <c r="L20" i="13"/>
  <c r="K20" i="13"/>
  <c r="L21" i="13"/>
  <c r="K21" i="13"/>
  <c r="L22" i="13"/>
  <c r="K22" i="13"/>
  <c r="L23" i="13"/>
  <c r="L24" i="13"/>
  <c r="K24" i="13"/>
  <c r="L25" i="13"/>
  <c r="L26" i="13"/>
  <c r="K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K16" i="13" l="1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O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K28" i="13"/>
  <c r="K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K9" i="13"/>
  <c r="S2" i="14"/>
  <c r="X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P9" i="13"/>
  <c r="S9" i="13"/>
  <c r="E4" i="16"/>
  <c r="D4" i="16"/>
  <c r="F4" i="84" l="1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M8" i="14"/>
  <c r="AF7" i="14"/>
  <c r="AE7" i="14" s="1"/>
  <c r="M7" i="14"/>
  <c r="AF6" i="14"/>
  <c r="AE6" i="14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6" i="14"/>
  <c r="N15" i="14"/>
  <c r="N10" i="14"/>
  <c r="N16" i="14"/>
  <c r="N14" i="14"/>
  <c r="N17" i="14"/>
  <c r="N13" i="14"/>
  <c r="N11" i="14"/>
  <c r="N4" i="14"/>
  <c r="N12" i="14"/>
  <c r="N2" i="14"/>
  <c r="N7" i="14"/>
  <c r="N3" i="14"/>
  <c r="N20" i="14"/>
  <c r="N21" i="14"/>
  <c r="N18" i="14"/>
  <c r="N8" i="14"/>
  <c r="N19" i="14"/>
  <c r="N9" i="14"/>
  <c r="N5" i="14"/>
  <c r="AN9" i="14" l="1"/>
  <c r="AN8" i="14"/>
  <c r="AN7" i="14"/>
  <c r="AN6" i="14"/>
  <c r="AN5" i="14"/>
  <c r="AN4" i="14"/>
  <c r="AN3" i="14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11" i="9"/>
  <c r="C8" i="9"/>
  <c r="C15" i="9"/>
  <c r="C7" i="9"/>
  <c r="C6" i="9"/>
  <c r="AD9" i="14"/>
  <c r="AD8" i="14"/>
  <c r="AD7" i="14"/>
  <c r="AD6" i="14"/>
  <c r="AD5" i="14"/>
  <c r="AD4" i="14"/>
  <c r="AD3" i="14"/>
  <c r="AD2" i="14"/>
  <c r="C29" i="9" l="1"/>
  <c r="N16" i="13"/>
  <c r="C28" i="9"/>
  <c r="N15" i="13"/>
  <c r="C27" i="9"/>
  <c r="N14" i="13"/>
  <c r="C26" i="9"/>
  <c r="N13" i="13"/>
  <c r="C25" i="9"/>
  <c r="N12" i="13"/>
  <c r="C24" i="9"/>
  <c r="N11" i="13"/>
  <c r="N10" i="13"/>
  <c r="C22" i="9"/>
  <c r="N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W21" i="21" l="1"/>
  <c r="J80" i="5" s="1"/>
  <c r="L26" i="20"/>
  <c r="J82" i="5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9" i="24"/>
  <c r="L10" i="24"/>
  <c r="L12" i="24"/>
  <c r="L11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3" i="24"/>
  <c r="L6" i="24"/>
  <c r="M11" i="24"/>
  <c r="L13" i="24"/>
  <c r="L8" i="24"/>
  <c r="M12" i="24"/>
  <c r="L15" i="24"/>
  <c r="L7" i="24"/>
  <c r="M10" i="24"/>
  <c r="L5" i="24"/>
  <c r="M7" i="24"/>
  <c r="L14" i="24"/>
  <c r="M9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6" i="24"/>
  <c r="M8" i="24"/>
  <c r="M14" i="24"/>
  <c r="M5" i="24"/>
  <c r="M3" i="24"/>
  <c r="M13" i="24"/>
  <c r="M15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<sst xmlns="http://schemas.openxmlformats.org/spreadsheetml/2006/main" count="11232" uniqueCount="5388">
  <si>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</si>
  <si>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</si>
  <si>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</si>
  <si>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</si>
  <si>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</si>
  <si>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</si>
  <si>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</si>
  <si>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</si>
  <si>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</si>
  <si>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</si>
  <si>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</si>
  <si>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</si>
  <si>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</si>
  <si>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</si>
  <si>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</si>
  <si>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</si>
  <si>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</si>
  <si>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</si>
  <si>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</si>
  <si>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</si>
  <si>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</si>
  <si>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</si>
  <si>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</si>
  <si>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</si>
  <si>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</si>
  <si>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</si>
  <si>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</si>
  <si>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</si>
  <si>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</si>
  <si>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</si>
  <si>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</si>
  <si>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</si>
  <si>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</si>
  <si>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</si>
  <si>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</si>
  <si>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</si>
  <si>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</si>
  <si>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</si>
  <si>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</si>
  <si>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</si>
  <si>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</si>
  <si>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</si>
  <si>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</si>
  <si>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</si>
  <si>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</si>
  <si>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</si>
  <si>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</si>
  <si>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</si>
  <si>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</si>
  <si>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</si>
  <si>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</si>
  <si>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</si>
  <si>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</si>
  <si>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</si>
  <si>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</si>
  <si>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</si>
  <si>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</si>
  <si>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</si>
  <si>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</si>
  <si>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</si>
  <si>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</si>
  <si>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</si>
  <si>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</si>
  <si>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</si>
  <si>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</si>
  <si>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</si>
  <si>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</si>
  <si>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</si>
  <si>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</si>
  <si>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</si>
  <si>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</si>
  <si>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</si>
  <si>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</si>
  <si>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</si>
  <si>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</si>
  <si>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</si>
  <si>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</si>
  <si>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</si>
  <si>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</si>
  <si>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</si>
  <si>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</si>
  <si>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</si>
  <si>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</si>
  <si>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</si>
  <si>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</si>
  <si>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</si>
  <si>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</si>
  <si>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</si>
  <si>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</si>
  <si>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</si>
  <si>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</si>
  <si>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</si>
  <si>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</si>
  <si>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</si>
  <si>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</si>
  <si>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</si>
  <si>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</si>
  <si>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</si>
  <si>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</si>
  <si>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</si>
  <si>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</si>
  <si>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</si>
  <si>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</si>
  <si>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</si>
  <si>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</si>
  <si>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</si>
  <si>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</si>
  <si>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</si>
  <si>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</si>
  <si>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</si>
  <si>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</si>
  <si>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</si>
  <si>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</si>
  <si>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</si>
  <si>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</si>
  <si>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</si>
  <si>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</si>
  <si>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</si>
  <si>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</si>
  <si>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</si>
  <si>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</si>
  <si>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</si>
  <si>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</si>
  <si>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</si>
  <si>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</si>
  <si>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</si>
  <si>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</si>
  <si>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</si>
  <si>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</si>
  <si>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</si>
  <si>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</si>
  <si>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</si>
  <si>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</si>
  <si>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</si>
  <si>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</si>
  <si>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</si>
  <si>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</si>
  <si>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</si>
  <si>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</si>
  <si>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</si>
  <si>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</si>
  <si>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</si>
  <si>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</si>
  <si>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</si>
  <si>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</si>
  <si>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</si>
  <si>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</si>
  <si>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</si>
  <si>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</si>
  <si>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</si>
  <si>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</si>
  <si>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</si>
  <si>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</si>
  <si>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</si>
  <si>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</si>
  <si>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</si>
  <si>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</si>
  <si>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</si>
  <si>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</si>
  <si>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</si>
  <si>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</si>
  <si>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</si>
  <si>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</si>
  <si>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</si>
  <si>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</si>
  <si>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</si>
  <si>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</si>
  <si>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</si>
  <si>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</si>
  <si>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</si>
  <si>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</si>
  <si>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</si>
  <si>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</si>
  <si>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</si>
  <si>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</si>
  <si>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</si>
  <si>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</si>
  <si>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</si>
  <si>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</si>
  <si>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</si>
  <si>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</si>
  <si>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</si>
  <si>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</si>
  <si>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</si>
  <si>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</si>
  <si>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</si>
  <si>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</si>
  <si>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</si>
  <si>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</si>
  <si>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</si>
  <si>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</si>
  <si>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</si>
  <si>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</si>
  <si>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</si>
  <si>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</si>
  <si>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</si>
  <si>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</si>
  <si>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</si>
  <si>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</si>
  <si>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</si>
  <si>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</si>
  <si>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</si>
  <si>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</si>
  <si>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</si>
  <si>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</si>
  <si>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</si>
  <si>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</si>
  <si>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</si>
  <si>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</si>
  <si>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</si>
  <si>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</si>
  <si>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</si>
  <si>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</si>
  <si>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</si>
  <si>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</si>
  <si>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</si>
  <si>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</si>
  <si>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</si>
  <si>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</si>
  <si>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</si>
  <si>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</si>
  <si>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</si>
  <si>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</si>
  <si>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</si>
  <si>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</si>
  <si>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</si>
  <si>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</si>
  <si>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</si>
  <si>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</si>
  <si>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</si>
  <si>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</si>
  <si>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</si>
  <si>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</si>
  <si>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</si>
  <si>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</si>
  <si>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</si>
  <si>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</si>
  <si>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</si>
  <si>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</si>
  <si>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</si>
  <si>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</si>
  <si>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</si>
  <si>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</si>
  <si>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</si>
  <si>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</si>
  <si>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</si>
  <si>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</si>
  <si>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</si>
  <si>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</si>
  <si>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</si>
  <si>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</si>
  <si>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</si>
  <si>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</si>
  <si>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</si>
  <si>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</si>
  <si>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</si>
  <si>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</si>
  <si>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</si>
  <si>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</si>
  <si>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</si>
  <si>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</si>
  <si>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</si>
  <si>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</si>
  <si>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</si>
  <si>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</si>
  <si>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</si>
  <si>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</si>
  <si>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</si>
  <si>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</si>
  <si>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</si>
  <si>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</si>
  <si>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</si>
  <si>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</si>
  <si>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</si>
  <si>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</si>
  <si>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</si>
  <si>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</si>
  <si>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</si>
  <si>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</si>
  <si>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</si>
  <si>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</si>
  <si>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</si>
  <si>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</si>
  <si>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</si>
  <si>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</si>
  <si>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</si>
  <si>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</si>
  <si>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</si>
  <si>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</si>
  <si>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</si>
  <si>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</si>
  <si>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</si>
  <si>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</si>
  <si>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</si>
  <si>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</si>
  <si>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</si>
  <si>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</si>
  <si>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</si>
  <si>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</si>
  <si>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</si>
  <si>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</si>
  <si>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</si>
  <si>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</si>
  <si>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</si>
  <si>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</si>
  <si>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</si>
  <si>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</si>
  <si>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</si>
  <si>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</si>
  <si>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</si>
  <si>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</si>
  <si>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</si>
  <si>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</si>
  <si>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</si>
  <si>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</si>
  <si>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</si>
  <si>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</si>
  <si>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</si>
  <si>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</si>
  <si>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</si>
  <si>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</si>
  <si>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</si>
  <si>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</si>
  <si>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</si>
  <si>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</si>
  <si>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</si>
  <si>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</si>
  <si>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</si>
  <si>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</si>
  <si>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</si>
  <si>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</si>
  <si>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</si>
  <si>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</si>
  <si>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</si>
  <si>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</si>
  <si>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</si>
  <si>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</si>
  <si>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</si>
  <si>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</si>
  <si>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</si>
  <si>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</si>
  <si>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</si>
  <si>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</si>
  <si>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</si>
  <si>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</si>
  <si>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</si>
  <si>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</si>
  <si>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</si>
  <si>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</si>
  <si>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</si>
  <si>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</si>
  <si>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</si>
  <si>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</si>
  <si>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</si>
  <si>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</si>
  <si>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</si>
  <si>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</si>
  <si>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</si>
  <si>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</si>
  <si>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</si>
  <si>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</si>
  <si>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</si>
  <si>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</si>
  <si>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</si>
  <si>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</si>
  <si>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</si>
  <si>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</si>
  <si>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</si>
  <si>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</si>
  <si>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</si>
  <si>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</si>
  <si>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</si>
  <si>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</si>
  <si>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</si>
  <si>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</si>
  <si>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</si>
  <si>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</si>
  <si>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</si>
  <si>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</si>
  <si>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</si>
  <si>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</si>
  <si>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</si>
  <si>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</si>
  <si>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</si>
  <si>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</si>
  <si>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</si>
  <si>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</si>
  <si>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</si>
  <si>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</si>
  <si>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</si>
  <si>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</si>
  <si>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</si>
  <si>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</si>
  <si>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</si>
  <si>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</si>
  <si>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</si>
  <si>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</si>
  <si>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</si>
  <si>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</si>
  <si>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</si>
  <si>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</si>
  <si>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</si>
  <si>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</si>
  <si>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</si>
  <si>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</si>
  <si>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</si>
  <si>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</si>
  <si>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</si>
  <si>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</si>
  <si>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</si>
  <si>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</si>
  <si>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</si>
  <si>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</si>
  <si>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</si>
  <si>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</si>
  <si>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</si>
  <si>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</si>
  <si>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</si>
  <si>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</si>
  <si>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</si>
  <si>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</si>
  <si>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</si>
  <si>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</si>
  <si>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</si>
  <si>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</si>
  <si>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</si>
  <si>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</si>
  <si>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</si>
  <si>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</si>
  <si>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</si>
  <si>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</si>
  <si>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</si>
  <si>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</si>
  <si>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</si>
  <si>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</si>
  <si>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</si>
  <si>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</si>
  <si>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</si>
  <si>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</si>
  <si>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</si>
  <si>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</si>
  <si>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</si>
  <si>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</si>
  <si>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</si>
  <si>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</si>
  <si>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</si>
  <si>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</si>
  <si>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</si>
  <si>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</si>
  <si>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</si>
  <si>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</si>
  <si>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</si>
  <si>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</si>
  <si>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</si>
  <si>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</si>
  <si>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</si>
  <si>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</si>
  <si>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</si>
  <si>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</si>
  <si>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</si>
  <si>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</si>
  <si>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</si>
  <si>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</si>
  <si>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</si>
  <si>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</si>
  <si>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</si>
  <si>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</si>
  <si>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</si>
  <si>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</si>
  <si>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</si>
  <si>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</si>
  <si>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</si>
  <si>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</si>
  <si>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</si>
  <si>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</si>
  <si>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</si>
  <si>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</si>
  <si>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</si>
  <si>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</si>
  <si>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</si>
  <si>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</si>
  <si>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</si>
  <si>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</si>
  <si>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</si>
  <si>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</si>
  <si>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</si>
  <si>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</si>
  <si>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</si>
  <si>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</si>
  <si>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</si>
  <si>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</si>
  <si>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</si>
  <si>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</si>
  <si>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</si>
  <si>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</si>
  <si>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</si>
  <si>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</si>
  <si>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</si>
  <si>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</si>
  <si>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</si>
  <si>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</si>
  <si>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</si>
  <si>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</si>
  <si>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</si>
  <si>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</si>
  <si>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</si>
  <si>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</si>
  <si>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</si>
  <si>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</si>
  <si>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</si>
  <si>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</si>
  <si>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</si>
  <si>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</si>
  <si>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</si>
  <si>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</si>
  <si>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</si>
  <si>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</si>
  <si>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</si>
  <si>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</si>
  <si>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</si>
  <si>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</si>
  <si>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</si>
  <si>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</si>
  <si>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</si>
  <si>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</si>
  <si>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</si>
  <si>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</si>
  <si>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</si>
  <si>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</si>
  <si>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</si>
  <si>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</si>
  <si>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</si>
  <si>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</si>
  <si>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</si>
  <si>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</si>
  <si>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</si>
  <si>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</si>
  <si>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</si>
  <si>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</si>
  <si>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</si>
  <si>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</si>
  <si>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</si>
  <si>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</si>
  <si>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</si>
  <si>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</si>
  <si>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</si>
  <si>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</si>
  <si>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</si>
  <si>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</si>
  <si>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</si>
  <si>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</si>
  <si>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</si>
  <si>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</si>
  <si>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</si>
  <si>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</si>
  <si>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</si>
  <si>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</si>
  <si>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</si>
  <si>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</si>
  <si>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</si>
  <si>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</si>
  <si>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</si>
  <si>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</si>
  <si>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</si>
  <si>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</si>
  <si>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</si>
  <si>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</si>
  <si>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</si>
  <si>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</si>
  <si>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</si>
  <si>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</si>
  <si>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</si>
  <si>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</si>
  <si>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</si>
  <si>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</si>
  <si>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</si>
  <si>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</si>
  <si>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</si>
  <si>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</si>
  <si>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</si>
  <si>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</si>
  <si>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</si>
  <si>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</si>
  <si>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</si>
  <si>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</si>
  <si>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</si>
  <si>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</si>
  <si>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</si>
  <si>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</si>
  <si>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</si>
  <si>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</si>
  <si>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</si>
  <si>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</si>
  <si>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</si>
  <si>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</si>
  <si>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</si>
  <si>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</si>
  <si>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</si>
  <si>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</si>
  <si>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</si>
  <si>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</si>
  <si>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</si>
  <si>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</si>
  <si>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</si>
  <si>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</si>
  <si>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</si>
  <si>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</si>
  <si>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</si>
  <si>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</si>
  <si>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</si>
  <si>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</si>
  <si>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</si>
  <si>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</si>
  <si>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</si>
  <si>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</si>
  <si>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</si>
  <si>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</si>
  <si>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</si>
  <si>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</si>
  <si>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</si>
  <si>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</si>
  <si>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</si>
  <si>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</si>
  <si>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</si>
  <si>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</si>
  <si>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</si>
  <si>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</si>
  <si>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</si>
  <si>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</si>
  <si>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</si>
  <si>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</si>
  <si>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</si>
  <si>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</si>
  <si>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</si>
  <si>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</si>
  <si>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</si>
  <si>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</si>
  <si>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</si>
  <si>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</si>
  <si>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</si>
  <si>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</si>
  <si>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</si>
  <si>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</si>
  <si>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</si>
  <si>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</si>
  <si>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</si>
  <si>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</si>
  <si>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</si>
  <si>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</si>
  <si>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</si>
  <si>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</si>
  <si>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</si>
  <si>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</si>
  <si>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</si>
  <si>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</si>
  <si>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</si>
  <si>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</si>
  <si>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</si>
  <si>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</si>
  <si>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</si>
  <si>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</si>
  <si>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</si>
  <si>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</si>
  <si>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</si>
  <si>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</si>
  <si>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</si>
  <si>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</si>
  <si>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</si>
  <si>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</si>
  <si>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</si>
  <si>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</si>
  <si>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</si>
  <si>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</si>
  <si>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</si>
  <si>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</si>
  <si>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</si>
  <si>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</si>
  <si>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</si>
  <si>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</si>
  <si>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</si>
  <si>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</si>
  <si>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</si>
  <si>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</si>
  <si>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</si>
  <si>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</si>
  <si>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</si>
  <si>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</si>
  <si>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</si>
  <si>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</si>
  <si>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</si>
  <si>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</si>
  <si>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</si>
  <si>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</si>
  <si>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</si>
  <si>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</si>
  <si>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</si>
  <si>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</si>
  <si>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</si>
  <si>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</si>
  <si>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</si>
  <si>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</si>
  <si>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</si>
  <si>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</si>
  <si>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</si>
  <si>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</si>
  <si>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</si>
  <si>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</si>
  <si>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</si>
  <si>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</si>
  <si>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</si>
  <si>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</si>
  <si>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</si>
  <si>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</si>
  <si>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</si>
  <si>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</si>
  <si>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</si>
  <si>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</si>
  <si>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</si>
  <si>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</si>
  <si>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</si>
  <si>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</si>
  <si>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</si>
  <si>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</si>
  <si>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</si>
  <si>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</si>
  <si>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</si>
  <si>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</si>
  <si>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</si>
  <si>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</si>
  <si>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</si>
  <si>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</si>
  <si>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</si>
  <si>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</si>
  <si>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</si>
  <si>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</si>
  <si>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</si>
  <si>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</si>
  <si>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</si>
  <si>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</si>
  <si>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</si>
  <si>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</si>
  <si>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</si>
  <si>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</si>
  <si>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</si>
  <si>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</si>
  <si>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</si>
  <si>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</si>
  <si>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</si>
  <si>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</si>
  <si>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</si>
  <si>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</si>
  <si>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</si>
  <si>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</si>
  <si>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</si>
  <si>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</si>
  <si>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</si>
  <si>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</si>
  <si>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</si>
  <si>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</si>
  <si>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</si>
  <si>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</si>
  <si>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</si>
  <si>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</si>
  <si>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</si>
  <si>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</si>
  <si>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</si>
  <si>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</si>
  <si>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</si>
  <si>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</si>
  <si>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</si>
  <si>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</si>
  <si>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</si>
  <si>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</si>
  <si>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</si>
  <si>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</si>
  <si>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</si>
  <si>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</si>
  <si>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</si>
  <si>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</si>
  <si>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</si>
  <si>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</si>
  <si>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</si>
  <si>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</si>
  <si>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</si>
  <si>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</si>
  <si>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</si>
  <si>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</si>
  <si>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</si>
  <si>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</si>
  <si>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</si>
  <si>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</si>
  <si>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</si>
  <si>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</si>
  <si>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</si>
  <si>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</si>
  <si>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</si>
  <si>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</si>
  <si>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</si>
  <si>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</si>
  <si>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</si>
  <si>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</si>
  <si>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</si>
  <si>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</si>
  <si>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</si>
  <si>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</si>
  <si>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</si>
  <si>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</si>
  <si>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</si>
  <si>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</si>
  <si>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</si>
  <si>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</si>
  <si>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</si>
  <si>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</si>
  <si>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</si>
  <si>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</si>
  <si>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</si>
  <si>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</si>
  <si>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</si>
  <si>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</si>
  <si>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</si>
  <si>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</si>
  <si>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</si>
  <si>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</si>
  <si>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</si>
  <si>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</si>
  <si>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</si>
  <si>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</si>
  <si>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</si>
  <si>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</si>
  <si>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</si>
  <si>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</si>
  <si>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</si>
  <si>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</si>
  <si>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</si>
  <si>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</si>
  <si>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</si>
  <si>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</si>
  <si>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</si>
  <si>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</si>
  <si>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</si>
  <si>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</si>
  <si>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</si>
  <si>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</si>
  <si>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</si>
  <si>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</si>
  <si>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</si>
  <si>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</si>
  <si>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</si>
  <si>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</si>
  <si>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</si>
  <si>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</si>
  <si>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</si>
  <si>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</si>
  <si>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</si>
  <si>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</si>
  <si>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</si>
  <si>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</si>
  <si>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</si>
  <si>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</si>
  <si>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</si>
  <si>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</si>
  <si>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</si>
  <si>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</si>
  <si>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</si>
  <si>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</si>
  <si>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</si>
  <si>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</si>
  <si>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</si>
  <si>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</si>
  <si>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</si>
  <si>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</si>
  <si>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</si>
  <si>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</si>
  <si>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</si>
  <si>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</si>
  <si>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</si>
  <si>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</si>
  <si>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</si>
  <si>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</si>
  <si>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</si>
  <si>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</si>
  <si>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</si>
  <si>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</si>
  <si>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</si>
  <si>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</si>
  <si>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</si>
  <si>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</si>
  <si>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</si>
  <si>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</si>
  <si>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</si>
  <si>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</si>
  <si>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</si>
  <si>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</si>
  <si>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</si>
  <si>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</si>
  <si>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</si>
  <si>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</si>
  <si>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</si>
  <si>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</si>
  <si>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</si>
  <si>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</si>
  <si>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</si>
  <si>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</si>
  <si>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</si>
  <si>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</si>
  <si>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</si>
  <si>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</si>
  <si>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</si>
  <si>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</si>
  <si>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</si>
  <si>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</si>
  <si>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</si>
  <si>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</si>
  <si>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</si>
  <si>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</si>
  <si>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</si>
  <si>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</si>
  <si>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</si>
  <si>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</si>
  <si>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</si>
  <si>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</si>
  <si>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</si>
  <si>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</si>
  <si>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</si>
  <si>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</si>
  <si>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</si>
  <si>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</si>
  <si>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</si>
  <si>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</si>
  <si>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</si>
  <si>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</si>
  <si>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</si>
  <si>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</si>
  <si>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</si>
  <si>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</si>
  <si>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</si>
  <si>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</si>
  <si>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</si>
  <si>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</si>
  <si>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</si>
  <si>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</si>
  <si>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</si>
  <si>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</si>
  <si>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</si>
  <si>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</si>
  <si>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</si>
  <si>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</si>
  <si>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</si>
  <si>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</si>
  <si>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</si>
  <si>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</si>
  <si>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</si>
  <si>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</si>
  <si>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</si>
  <si>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</si>
  <si>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</si>
  <si>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</si>
  <si>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</si>
  <si>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</si>
  <si>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</si>
  <si>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</si>
  <si>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</si>
  <si>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</si>
  <si>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</si>
  <si>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</si>
  <si>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</si>
  <si>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</si>
  <si>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</si>
  <si>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</si>
  <si>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</si>
  <si>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</si>
  <si>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</si>
  <si>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</si>
  <si>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</si>
  <si>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</si>
  <si>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</si>
  <si>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</si>
  <si>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</si>
  <si>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</si>
  <si>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</si>
  <si>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</si>
  <si>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</si>
  <si>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</si>
  <si>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</si>
  <si>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</si>
  <si>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</si>
  <si>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</si>
  <si>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</si>
  <si>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</si>
  <si>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</si>
  <si>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</si>
  <si>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</si>
  <si>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</si>
  <si>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</si>
  <si>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</si>
  <si>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</si>
  <si>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</si>
  <si>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</si>
  <si>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</si>
  <si>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</si>
  <si>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</si>
  <si>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</si>
  <si>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</si>
  <si>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</si>
  <si>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</si>
  <si>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</si>
  <si>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</si>
  <si>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</si>
  <si>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</si>
  <si>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</si>
  <si>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</si>
  <si>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</si>
  <si>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</si>
  <si>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</si>
  <si>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</si>
  <si>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</si>
  <si>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</si>
  <si>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</si>
  <si>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</si>
  <si>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</si>
  <si>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</si>
  <si>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</si>
  <si>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</si>
  <si>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</si>
  <si>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</si>
  <si>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</si>
  <si>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</si>
  <si>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</si>
  <si>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</si>
  <si>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</si>
  <si>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</si>
  <si>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</si>
  <si>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</si>
  <si>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</si>
  <si>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</si>
  <si>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</si>
  <si>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</si>
  <si>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</si>
  <si>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</si>
  <si>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</si>
  <si>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</si>
  <si>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</si>
  <si>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</si>
  <si>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</si>
  <si>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</si>
  <si>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</si>
  <si>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</si>
  <si>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</si>
  <si>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</si>
  <si>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</si>
  <si>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</si>
  <si>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</si>
  <si>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</si>
  <si>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</si>
  <si>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</si>
  <si>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</si>
  <si>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</si>
  <si>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</si>
  <si>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</si>
  <si>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</si>
  <si>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</si>
  <si>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</si>
  <si>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</si>
  <si>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</si>
  <si>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</si>
  <si>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</si>
  <si>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</si>
  <si>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</si>
  <si>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</si>
  <si>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</si>
  <si>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</si>
  <si>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</si>
  <si>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</si>
  <si>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</si>
  <si>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</si>
  <si>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</si>
  <si>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</si>
  <si>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</si>
  <si>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</si>
  <si>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</si>
  <si>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</si>
  <si>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</si>
  <si>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</si>
  <si>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</si>
  <si>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</si>
  <si>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</si>
  <si>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</si>
  <si>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</si>
  <si>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</si>
  <si>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</si>
  <si>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</si>
  <si>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</si>
  <si>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</si>
  <si>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</si>
  <si>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</si>
  <si>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</si>
  <si>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</si>
  <si>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</si>
  <si>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</si>
  <si>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</si>
  <si>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</si>
  <si>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</si>
  <si>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</si>
  <si>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</si>
  <si>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</si>
  <si>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</si>
  <si>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</si>
  <si>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</si>
  <si>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</si>
  <si>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</si>
  <si>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</si>
  <si>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</si>
  <si>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</si>
  <si>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</si>
  <si>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</si>
  <si>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</si>
  <si>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</si>
  <si>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</si>
  <si>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</si>
  <si>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</si>
  <si>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</si>
  <si>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</si>
  <si>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</si>
  <si>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</si>
  <si>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</si>
  <si>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</si>
  <si>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</si>
  <si>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</si>
  <si>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</si>
  <si>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</si>
  <si>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</si>
  <si>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</si>
  <si>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</si>
  <si>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</si>
  <si>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</si>
  <si>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</si>
  <si>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</si>
  <si>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</si>
  <si>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</si>
  <si>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</si>
  <si>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</si>
  <si>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</si>
  <si>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</si>
  <si>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</si>
  <si>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</si>
  <si>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</si>
  <si>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</si>
  <si>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</si>
  <si>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</si>
  <si>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</si>
  <si>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</si>
  <si>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</si>
  <si>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</si>
  <si>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</si>
  <si>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</si>
  <si>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</si>
  <si>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</si>
  <si>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</si>
  <si>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</si>
  <si>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</si>
  <si>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</si>
  <si>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</si>
  <si>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</si>
  <si>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</si>
  <si>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</si>
  <si>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</si>
  <si>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</si>
  <si>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</si>
  <si>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</si>
  <si>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</si>
  <si>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</si>
  <si>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</si>
  <si>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</si>
  <si>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</si>
  <si>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</si>
  <si>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</si>
  <si>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</si>
  <si>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</si>
  <si>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</si>
  <si>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</si>
  <si>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</si>
  <si>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</si>
  <si>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</si>
  <si>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</si>
  <si>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</si>
  <si>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</si>
  <si>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</si>
  <si>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</si>
  <si>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</si>
  <si>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</si>
  <si>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</si>
  <si>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</si>
  <si>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</si>
  <si>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</si>
  <si>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</si>
  <si>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</si>
  <si>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</si>
  <si>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</si>
  <si>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</si>
  <si>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</si>
  <si>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</si>
  <si>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</si>
  <si>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</si>
  <si>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</si>
  <si>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</si>
  <si>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</si>
  <si>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</si>
  <si>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</si>
  <si>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</si>
  <si>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</si>
  <si>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</si>
  <si>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</si>
  <si>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</si>
  <si>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</si>
  <si>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</si>
  <si>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</si>
  <si>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</si>
  <si>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</si>
  <si>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</si>
  <si>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</si>
  <si>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</si>
  <si>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</si>
  <si>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</si>
  <si>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</si>
  <si>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</si>
  <si>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</si>
  <si>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</si>
  <si>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</si>
  <si>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</si>
  <si>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</si>
  <si>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</si>
  <si>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</si>
  <si>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</si>
  <si>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</si>
  <si>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</si>
  <si>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</si>
  <si>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</si>
  <si>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</si>
  <si>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</si>
  <si>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</si>
  <si>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</si>
  <si>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</si>
  <si>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</si>
  <si>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</si>
  <si>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</si>
  <si>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</si>
  <si>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</si>
  <si>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</si>
  <si>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</si>
  <si>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</si>
  <si>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</si>
  <si>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</si>
  <si>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</si>
  <si>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</si>
  <si>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</si>
  <si>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</si>
  <si>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</si>
  <si>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</si>
  <si>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</si>
  <si>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</si>
  <si>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</si>
  <si>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</si>
  <si>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</si>
  <si>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</si>
  <si>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</si>
  <si>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</si>
  <si>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</si>
  <si>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</si>
  <si>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</si>
  <si>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</si>
  <si>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</si>
  <si>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</si>
  <si>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</si>
  <si>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</si>
  <si>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</si>
  <si>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</si>
  <si>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</si>
  <si>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</si>
  <si>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</si>
  <si>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</si>
  <si>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</si>
  <si>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</si>
  <si>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</si>
  <si>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</si>
  <si>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</si>
  <si>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</si>
  <si>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</si>
  <si>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</si>
  <si>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</si>
  <si>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</si>
  <si>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</si>
  <si>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</si>
  <si>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</si>
  <si>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</si>
  <si>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</si>
  <si>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</si>
  <si>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</si>
  <si>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</si>
  <si>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</si>
  <si>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</si>
  <si>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</si>
  <si>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</si>
  <si>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</si>
  <si>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</si>
  <si>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</si>
  <si>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</si>
  <si>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</si>
  <si>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</si>
  <si>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</si>
  <si>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</si>
  <si>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</si>
  <si>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</si>
  <si>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</si>
  <si>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</si>
  <si>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</si>
  <si>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</si>
  <si>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</si>
  <si>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</si>
  <si>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</si>
  <si>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</si>
  <si>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</si>
  <si>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</si>
  <si>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</si>
  <si>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</si>
  <si>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</si>
  <si>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</si>
  <si>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</si>
  <si>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</si>
  <si>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</si>
  <si>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</si>
  <si>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</si>
  <si>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</si>
  <si>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</si>
  <si>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</si>
  <si>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</si>
  <si>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</si>
  <si>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</si>
  <si>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</si>
  <si>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</si>
  <si>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</si>
  <si>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</si>
  <si>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</si>
  <si>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</si>
  <si>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</si>
  <si>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</si>
  <si>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</si>
  <si>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</si>
  <si>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</si>
  <si>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</si>
  <si>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</si>
  <si>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</si>
  <si>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</si>
  <si>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</si>
  <si>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</si>
  <si>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</si>
  <si>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</si>
  <si>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</si>
  <si>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</si>
  <si>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</si>
  <si>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</si>
  <si>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</si>
  <si>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</si>
  <si>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</si>
  <si>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</si>
  <si>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</si>
  <si>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</si>
  <si>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</si>
  <si>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</si>
  <si>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</si>
  <si>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</si>
  <si>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</si>
  <si>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</si>
  <si>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</si>
  <si>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</si>
  <si>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</si>
  <si>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</si>
  <si>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</si>
  <si>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</si>
  <si>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</si>
  <si>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</si>
  <si>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</si>
  <si>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</si>
  <si>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</si>
  <si>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</si>
  <si>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</si>
  <si>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</si>
  <si>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</si>
  <si>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</si>
  <si>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</si>
  <si>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</si>
  <si>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</si>
  <si>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</si>
  <si>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</si>
  <si>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</si>
  <si>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</si>
  <si>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</si>
  <si>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</si>
  <si>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</si>
  <si>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</si>
  <si>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</si>
  <si>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</si>
  <si>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</si>
  <si>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</si>
  <si>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</si>
  <si>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</si>
  <si>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</si>
  <si>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</si>
  <si>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</si>
  <si>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</si>
  <si>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</si>
  <si>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</si>
  <si>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</si>
  <si>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</si>
  <si>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</si>
  <si>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</si>
  <si>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</si>
  <si>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</si>
  <si>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</si>
  <si>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</si>
  <si>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</si>
  <si>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</si>
  <si>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</si>
  <si>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</si>
  <si>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</si>
  <si>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</si>
  <si>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</si>
  <si>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</si>
  <si>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</si>
  <si>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</si>
  <si>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</si>
  <si>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</si>
  <si>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</si>
  <si>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</si>
  <si>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</si>
  <si>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</si>
  <si>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</si>
  <si>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</si>
  <si>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</si>
  <si>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</si>
  <si>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</si>
  <si>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</si>
  <si>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</si>
  <si>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</si>
  <si>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</si>
  <si>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</si>
  <si>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</si>
  <si>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</si>
  <si>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</si>
  <si>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</si>
  <si>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</si>
  <si>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</si>
  <si>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</si>
  <si>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</si>
  <si>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</si>
  <si>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</si>
  <si>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</si>
  <si>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</si>
  <si>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</si>
  <si>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</si>
  <si>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</si>
  <si>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</si>
  <si>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</si>
  <si>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</si>
  <si>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</si>
  <si>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</si>
  <si>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</si>
  <si>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</si>
  <si>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</si>
  <si>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</si>
  <si>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</si>
  <si>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</si>
  <si>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</si>
  <si>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</si>
  <si>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</si>
  <si>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</si>
  <si>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</si>
  <si>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</si>
  <si>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</si>
  <si>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</si>
  <si>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</si>
  <si>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</si>
  <si>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</si>
  <si>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</si>
  <si>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</si>
  <si>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</si>
  <si>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</si>
  <si>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</si>
  <si>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</si>
  <si>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</si>
  <si>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</si>
  <si>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</si>
  <si>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</si>
  <si>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</si>
  <si>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</si>
  <si>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</si>
  <si>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</si>
  <si>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</si>
  <si>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</si>
  <si>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</si>
  <si>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</si>
  <si>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</si>
  <si>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</si>
  <si>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</si>
  <si>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</si>
  <si>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</si>
  <si>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</si>
  <si>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</si>
  <si>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</si>
  <si>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</si>
  <si>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</si>
  <si>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</si>
  <si>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</si>
  <si>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</si>
  <si>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</si>
  <si>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</si>
  <si>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</si>
  <si>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</si>
  <si>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</si>
  <si>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</si>
  <si>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</si>
  <si>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</si>
  <si>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</si>
  <si>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</si>
  <si>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</si>
  <si>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</si>
  <si>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</si>
  <si>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</si>
  <si>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</si>
  <si>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</si>
  <si>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</si>
  <si>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</si>
  <si>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</si>
  <si>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</si>
  <si>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</si>
  <si>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</si>
  <si>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</si>
  <si>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</si>
  <si>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</si>
  <si>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</si>
  <si>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</si>
  <si>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</si>
  <si>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</si>
  <si>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</si>
  <si>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</si>
  <si>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</si>
  <si>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</si>
  <si>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</si>
  <si>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</si>
  <si>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</si>
  <si>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</si>
  <si>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</si>
  <si>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</si>
  <si>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</si>
  <si>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</si>
  <si>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</si>
  <si>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</si>
  <si>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</si>
  <si>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</si>
  <si>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</si>
  <si>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</si>
  <si>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</si>
  <si>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</si>
  <si>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</si>
  <si>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</si>
  <si>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</si>
  <si>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</si>
  <si>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</si>
  <si>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</si>
  <si>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</si>
  <si>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</si>
  <si>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</si>
  <si>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</si>
  <si>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</si>
  <si>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</si>
  <si>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</si>
  <si>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</si>
  <si>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</si>
  <si>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</si>
  <si>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</si>
  <si>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</si>
  <si>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</si>
  <si>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</si>
  <si>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</si>
  <si>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</si>
  <si>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</si>
  <si>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</si>
  <si>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</si>
  <si>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</si>
  <si>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</si>
  <si>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</si>
  <si>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</si>
  <si>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</si>
  <si>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</si>
  <si>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</si>
  <si>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</si>
  <si>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</si>
  <si>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</si>
  <si>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</si>
  <si>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</si>
  <si>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</si>
  <si>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</si>
  <si>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</si>
  <si>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</si>
  <si>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</si>
  <si>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</si>
  <si>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</si>
  <si>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</si>
  <si>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</si>
  <si>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</si>
  <si>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</si>
  <si>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</si>
  <si>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</si>
  <si>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</si>
  <si>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</si>
  <si>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</si>
  <si>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</si>
  <si>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</si>
  <si>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</si>
  <si>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</si>
  <si>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</si>
  <si>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</si>
  <si>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</si>
  <si>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</si>
  <si>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</si>
  <si>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</si>
  <si>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</si>
  <si>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</si>
  <si>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</si>
  <si>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</si>
  <si>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</si>
  <si>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</si>
  <si>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</si>
  <si>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</si>
  <si>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</si>
  <si>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</si>
  <si>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</si>
  <si>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</si>
  <si>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</si>
  <si>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</si>
  <si>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</si>
  <si>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</si>
  <si>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</si>
  <si>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</si>
  <si>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</si>
  <si>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</si>
  <si>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</si>
  <si>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</si>
  <si>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</si>
  <si>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</si>
  <si>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</si>
  <si>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</si>
  <si>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</si>
  <si>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</si>
  <si>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</si>
  <si>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</si>
  <si>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</si>
  <si>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</si>
  <si>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</si>
  <si>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</si>
  <si>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</si>
  <si>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</si>
  <si>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</si>
  <si>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</si>
  <si>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</si>
  <si>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</si>
  <si>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</si>
  <si>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</si>
  <si>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</si>
  <si>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</si>
  <si>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</si>
  <si>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</si>
  <si>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</si>
  <si>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</si>
  <si>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</si>
  <si>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</si>
  <si>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</si>
  <si>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</si>
  <si>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</si>
  <si>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</si>
  <si>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</si>
  <si>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</si>
  <si>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</si>
  <si>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</si>
  <si>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</si>
  <si>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</si>
  <si>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</si>
  <si>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</si>
  <si>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</si>
  <si>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</si>
  <si>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</si>
  <si>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</si>
  <si>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</si>
  <si>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</si>
  <si>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</si>
  <si>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</si>
  <si>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</si>
  <si>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</si>
  <si>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</si>
  <si>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</si>
  <si>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</si>
  <si>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</si>
  <si>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</si>
  <si>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</si>
  <si>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</si>
  <si>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</si>
  <si>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</si>
  <si>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</si>
  <si>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</si>
  <si>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</si>
  <si>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</si>
  <si>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</si>
  <si>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</si>
  <si>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</si>
  <si>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</si>
  <si>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</si>
  <si>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</si>
  <si>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</si>
  <si>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</si>
  <si>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</si>
  <si>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</si>
  <si>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</si>
  <si>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</si>
  <si>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</si>
  <si>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</si>
  <si>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</si>
  <si>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</si>
  <si>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</si>
  <si>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</si>
  <si>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</si>
  <si>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</si>
  <si>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</si>
  <si>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</si>
  <si>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</si>
  <si>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</si>
  <si>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</si>
  <si>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</si>
  <si>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</si>
  <si>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</si>
  <si>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</si>
  <si>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</si>
  <si>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</si>
  <si>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</si>
  <si>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</si>
  <si>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</si>
  <si>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</si>
  <si>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</si>
  <si>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</si>
  <si>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</si>
  <si>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</si>
  <si>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</si>
  <si>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</si>
  <si>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</si>
  <si>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</si>
  <si>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</si>
  <si>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</si>
  <si>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</si>
  <si>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</si>
  <si>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</si>
  <si>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</si>
  <si>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</si>
  <si>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</si>
  <si>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</si>
  <si>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</si>
  <si>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</si>
  <si>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</si>
  <si>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</si>
  <si>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</si>
  <si>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</si>
  <si>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</si>
  <si>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</si>
  <si>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</si>
  <si>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</si>
  <si>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</si>
  <si>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</si>
  <si>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</si>
  <si>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</si>
  <si>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</si>
  <si>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</si>
  <si>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</si>
  <si>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</si>
  <si>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</si>
  <si>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</si>
  <si>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</si>
  <si>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</si>
  <si>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</si>
  <si>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</si>
  <si>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</si>
  <si>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</si>
  <si>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</si>
  <si>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</si>
  <si>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</si>
  <si>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</si>
  <si>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</si>
  <si>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</si>
  <si>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</si>
  <si>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</si>
  <si>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</si>
  <si>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</si>
  <si>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</si>
  <si>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</si>
  <si>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</si>
  <si>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</si>
  <si>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</si>
  <si>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</si>
  <si>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</si>
  <si>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</si>
  <si>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</si>
  <si>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</si>
  <si>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</si>
  <si>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</si>
  <si>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</si>
  <si>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</si>
  <si>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</si>
  <si>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</si>
  <si>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</si>
  <si>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</si>
  <si>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</si>
  <si>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</si>
  <si>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</si>
  <si>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</si>
  <si>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</si>
  <si>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</si>
  <si>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</si>
  <si>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</si>
  <si>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</si>
  <si>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</si>
  <si>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</si>
  <si>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</si>
  <si>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</si>
  <si>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</si>
  <si>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</si>
  <si>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</si>
  <si>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</si>
  <si>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</si>
  <si>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</si>
  <si>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</si>
  <si>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</si>
  <si>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</si>
  <si>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</si>
  <si>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</si>
  <si>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</si>
  <si>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</si>
  <si>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</si>
  <si>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</si>
  <si>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</si>
  <si>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</si>
  <si>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</si>
  <si>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</si>
  <si>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</si>
  <si>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</si>
  <si>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</si>
  <si>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</si>
  <si>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</si>
  <si>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</si>
  <si>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</si>
  <si>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</si>
  <si>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</si>
  <si>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</si>
  <si>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</si>
  <si>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</si>
  <si>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</si>
  <si>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</si>
  <si>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</si>
  <si>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</si>
  <si>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</si>
  <si>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</si>
  <si>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</si>
  <si>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</si>
  <si>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</si>
  <si>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</si>
  <si>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</si>
  <si>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</si>
  <si>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</si>
  <si>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</si>
  <si>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</si>
  <si>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</si>
  <si>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</si>
  <si>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</si>
  <si>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</si>
  <si>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</si>
  <si>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</si>
  <si>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</si>
  <si>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</si>
  <si>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</si>
  <si>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</si>
  <si>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</si>
  <si>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</si>
  <si>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</si>
  <si>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</si>
  <si>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</si>
  <si>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</si>
  <si>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</si>
  <si>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</si>
  <si>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</si>
  <si>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</si>
  <si>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</si>
  <si>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</si>
  <si>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</si>
  <si>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</si>
  <si>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</si>
  <si>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</si>
  <si>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</si>
  <si>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</si>
  <si>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</si>
  <si>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</si>
  <si>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</si>
  <si>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</si>
  <si>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</si>
  <si>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</si>
  <si>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</si>
  <si>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</si>
  <si>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</si>
  <si>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</si>
  <si>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</si>
  <si>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</si>
  <si>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</si>
  <si>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</si>
  <si>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</si>
  <si>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</si>
  <si>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</si>
  <si>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</si>
  <si>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</si>
  <si>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</si>
  <si>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</si>
  <si>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</si>
  <si>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</si>
  <si>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</si>
  <si>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</si>
  <si>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</si>
  <si>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</si>
  <si>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</si>
  <si>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</si>
  <si>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</si>
  <si>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</si>
  <si>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</si>
  <si>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</si>
  <si>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</si>
  <si>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</si>
  <si>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</si>
  <si>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</si>
  <si>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</si>
  <si>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</si>
  <si>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</si>
  <si>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</si>
  <si>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</si>
  <si>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</si>
  <si>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</si>
  <si>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</si>
  <si>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</si>
  <si>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</si>
  <si>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</si>
  <si>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</si>
  <si>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</si>
  <si>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</si>
  <si>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</si>
  <si>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</si>
  <si>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</si>
  <si>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</si>
  <si>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</si>
  <si>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</si>
  <si>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</si>
  <si>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</si>
  <si>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</si>
  <si>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</si>
  <si>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</si>
  <si>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</si>
  <si>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</si>
  <si>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</si>
  <si>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</si>
  <si>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</si>
  <si>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</si>
  <si>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</si>
  <si>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</si>
  <si>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</si>
  <si>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</si>
  <si>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</si>
  <si>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</si>
  <si>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</si>
  <si>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</si>
  <si>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</si>
  <si>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</si>
  <si>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</si>
  <si>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</si>
  <si>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</si>
  <si>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</si>
  <si>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</si>
  <si>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</si>
  <si>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</si>
  <si>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</si>
  <si>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</si>
  <si>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</si>
  <si>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</si>
  <si>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</si>
  <si>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</si>
  <si>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</si>
  <si>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</si>
  <si>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</si>
  <si>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</si>
  <si>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</si>
  <si>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</si>
  <si>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</si>
  <si>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</si>
  <si>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</si>
  <si>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</si>
  <si>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</si>
  <si>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</si>
  <si>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</si>
  <si>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</si>
  <si>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</si>
  <si>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</si>
  <si>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</si>
  <si>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</si>
  <si>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</si>
  <si>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</si>
  <si>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</si>
  <si>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</si>
  <si>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</si>
  <si>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</si>
  <si>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</si>
  <si>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</si>
  <si>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</si>
  <si>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</si>
  <si>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</si>
  <si>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</si>
  <si>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</si>
  <si>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</si>
  <si>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</si>
  <si>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</si>
  <si>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</si>
  <si>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</si>
  <si>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</si>
  <si>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</si>
  <si>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</si>
  <si>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</si>
  <si>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</si>
  <si>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</si>
  <si>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</si>
  <si>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</si>
  <si>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</si>
  <si>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</si>
  <si>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</si>
  <si>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</si>
  <si>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</si>
  <si>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</si>
  <si>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</si>
  <si>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</si>
  <si>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</si>
  <si>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</si>
  <si>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</si>
  <si>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</si>
  <si>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</si>
  <si>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</si>
  <si>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</si>
  <si>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</si>
  <si>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</si>
  <si>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</si>
  <si>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</si>
  <si>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</si>
  <si>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</si>
  <si>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</si>
  <si>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</si>
  <si>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</si>
  <si>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</si>
  <si>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</si>
  <si>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</si>
  <si>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</si>
  <si>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</si>
  <si>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</si>
  <si>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</si>
  <si>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</si>
  <si>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</si>
  <si>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</si>
  <si>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</si>
  <si>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</si>
  <si>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</si>
  <si>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</si>
  <si>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</si>
  <si>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</si>
  <si>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</si>
  <si>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</si>
  <si>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</si>
  <si>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</si>
  <si>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</si>
  <si>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</si>
  <si>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</si>
  <si>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</si>
  <si>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</si>
  <si>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</si>
  <si>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</si>
  <si>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</si>
  <si>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</si>
  <si>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</si>
  <si>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</si>
  <si>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</si>
  <si>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</si>
  <si>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</si>
  <si>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</si>
  <si>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</si>
  <si>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</si>
  <si>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</si>
  <si>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</si>
  <si>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</si>
  <si>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</si>
  <si>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</si>
  <si>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</si>
  <si>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</si>
  <si>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</si>
  <si>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</si>
  <si>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</si>
  <si>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</si>
  <si>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</si>
  <si>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</si>
  <si>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</si>
  <si>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</si>
  <si>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</si>
  <si>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</si>
  <si>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</si>
  <si>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</si>
  <si>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</si>
  <si>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</si>
  <si>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</si>
  <si>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</si>
  <si>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</si>
  <si>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</si>
  <si>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</si>
  <si>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</si>
  <si>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</si>
  <si>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</si>
  <si>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</si>
  <si>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</si>
  <si>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</si>
  <si>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</si>
  <si>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</si>
  <si>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</si>
  <si>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</si>
  <si>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</si>
  <si>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</si>
  <si>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</si>
  <si>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</si>
  <si>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</si>
  <si>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</si>
  <si>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</si>
  <si>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</si>
  <si>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</si>
  <si>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</si>
  <si>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</si>
  <si>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</si>
  <si>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</si>
  <si>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</si>
  <si>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</si>
  <si>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</si>
  <si>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</si>
  <si>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</si>
  <si>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</si>
  <si>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</si>
  <si>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</si>
  <si>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</si>
  <si>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</si>
  <si>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</si>
  <si>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</si>
  <si>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</si>
  <si>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</si>
  <si>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</si>
  <si>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</si>
  <si>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</si>
  <si>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</si>
  <si>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</si>
  <si>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</si>
  <si>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</si>
  <si>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</si>
  <si>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</si>
  <si>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</si>
  <si>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</si>
  <si>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</si>
  <si>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</si>
  <si>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</si>
  <si>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</si>
  <si>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</si>
  <si>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</si>
  <si>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</si>
  <si>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</si>
  <si>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</si>
  <si>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</si>
  <si>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</si>
  <si>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</si>
  <si>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</si>
  <si>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</si>
  <si>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</si>
  <si>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</si>
  <si>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</si>
  <si>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</si>
  <si>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</si>
  <si>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</si>
  <si>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</si>
  <si>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</si>
  <si>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</si>
  <si>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</si>
  <si>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</si>
  <si>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</si>
  <si>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</si>
  <si>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</si>
  <si>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</si>
  <si>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</si>
  <si>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</si>
  <si>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</si>
  <si>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</si>
  <si>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</si>
  <si>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</si>
  <si>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</si>
  <si>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</si>
  <si>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</si>
  <si>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</si>
  <si>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</si>
  <si>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</si>
  <si>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</si>
  <si>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</si>
  <si>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</si>
  <si>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</si>
  <si>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</si>
  <si>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</si>
  <si>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</si>
  <si>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</si>
  <si>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</si>
  <si>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</si>
  <si>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</si>
  <si>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</si>
  <si>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</si>
  <si>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</si>
  <si>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</si>
  <si>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</si>
  <si>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</si>
  <si>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</si>
  <si>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</si>
  <si>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</si>
  <si>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</si>
  <si>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</si>
  <si>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</si>
  <si>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</si>
  <si>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</si>
  <si>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</si>
  <si>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</si>
  <si>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</si>
  <si>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</si>
  <si>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</si>
  <si>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</si>
  <si>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</si>
  <si>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</si>
  <si>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</si>
  <si>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</si>
  <si>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</si>
  <si>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</si>
  <si>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</si>
  <si>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</si>
  <si>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</si>
  <si>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</si>
  <si>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</si>
  <si>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</si>
  <si>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</si>
  <si>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</si>
  <si>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</si>
  <si>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</si>
  <si>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</si>
  <si>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</si>
  <si>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</si>
  <si>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</si>
  <si>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</si>
  <si>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</si>
  <si>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</si>
  <si>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</si>
  <si>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</si>
  <si>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</si>
  <si>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</si>
  <si>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</si>
  <si>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</si>
  <si>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</si>
  <si>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</si>
  <si>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</si>
  <si>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</si>
  <si>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</si>
  <si>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</si>
  <si>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</si>
  <si>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</si>
  <si>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</si>
  <si>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</si>
  <si>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</si>
  <si>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</si>
  <si>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</si>
  <si>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</si>
  <si>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</si>
  <si>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</si>
  <si>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</si>
  <si>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</si>
  <si>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</si>
  <si>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</si>
  <si>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</si>
  <si>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</si>
  <si>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</si>
  <si>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</si>
  <si>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</si>
  <si>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</si>
  <si>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</si>
  <si>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</si>
  <si>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</si>
  <si>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</si>
  <si>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</si>
  <si>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</si>
  <si>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</si>
  <si>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</si>
  <si>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</si>
  <si>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</si>
  <si>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</si>
  <si>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</si>
  <si>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</si>
  <si>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</si>
  <si>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</si>
  <si>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</si>
  <si>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</si>
  <si>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</si>
  <si>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</si>
  <si>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</si>
  <si>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</si>
  <si>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</si>
  <si>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</si>
  <si>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</si>
  <si>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</si>
  <si>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</si>
  <si>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</si>
  <si>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</si>
  <si>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</si>
  <si>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</si>
  <si>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</si>
  <si>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</si>
  <si>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</si>
  <si>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</si>
  <si>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</si>
  <si>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</si>
  <si>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</si>
  <si>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</si>
  <si>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</si>
  <si>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</si>
  <si>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</si>
  <si>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</si>
  <si>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</si>
  <si>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</si>
  <si>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</si>
  <si>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</si>
  <si>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</si>
  <si>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</si>
  <si>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</si>
  <si>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</si>
  <si>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</si>
  <si>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</si>
  <si>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</si>
  <si>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</si>
  <si>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</si>
  <si>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</si>
  <si>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</si>
  <si>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</si>
  <si>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</si>
  <si>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</si>
  <si>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</si>
  <si>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</si>
  <si>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</si>
  <si>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</si>
  <si>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</si>
  <si>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</si>
  <si>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</si>
  <si>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</si>
  <si>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</si>
  <si>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</si>
  <si>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</si>
  <si>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</si>
  <si>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</si>
  <si>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</si>
  <si>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</si>
  <si>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</si>
  <si>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</si>
  <si>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</si>
  <si>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</si>
  <si>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</si>
  <si>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</si>
  <si>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</si>
  <si>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</si>
  <si>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</si>
  <si>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</si>
  <si>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</si>
  <si>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</si>
  <si>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</si>
  <si>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</si>
  <si>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</si>
  <si>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</si>
  <si>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</si>
  <si>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</si>
  <si>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</si>
  <si>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</si>
  <si>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</si>
  <si>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</si>
  <si>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</si>
  <si>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</si>
  <si>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</si>
  <si>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</si>
  <si>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</si>
  <si>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</si>
  <si>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</si>
  <si>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</si>
  <si>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</si>
  <si>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</si>
  <si>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</si>
  <si>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</si>
  <si>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</si>
  <si>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</si>
  <si>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</si>
  <si>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</si>
  <si>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</si>
  <si>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</si>
  <si>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</si>
  <si>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</si>
  <si>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</si>
  <si>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</si>
  <si>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</si>
  <si>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</si>
  <si>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</si>
  <si>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</si>
  <si>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</si>
  <si>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</si>
  <si>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</si>
  <si>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</si>
  <si>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</si>
  <si>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</si>
  <si>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</si>
  <si>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</si>
  <si>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</si>
  <si>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</si>
  <si>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</si>
  <si>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</si>
  <si>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</si>
  <si>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</si>
  <si>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</si>
  <si>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</si>
  <si>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</si>
  <si>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</si>
  <si>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</si>
  <si>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</si>
  <si>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</si>
  <si>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</si>
  <si>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</si>
  <si>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</si>
  <si>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</si>
  <si>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</si>
  <si>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</si>
  <si>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</si>
  <si>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</si>
  <si>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</si>
  <si>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</si>
  <si>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</si>
  <si>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</si>
  <si>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</si>
  <si>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</si>
  <si>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</si>
  <si>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</si>
  <si>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</si>
  <si>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</si>
  <si>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</si>
  <si>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</si>
  <si>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</si>
  <si>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</si>
  <si>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</si>
  <si>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</si>
  <si>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</si>
  <si>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</si>
  <si>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</si>
  <si>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</si>
  <si>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</si>
  <si>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</si>
  <si>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</si>
  <si>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</si>
  <si>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</si>
  <si>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</si>
  <si>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</si>
  <si>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</si>
  <si>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</si>
  <si>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</si>
  <si>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</si>
  <si>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</si>
  <si>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</si>
  <si>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</si>
  <si>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</si>
  <si>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</si>
  <si>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</si>
  <si>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</si>
  <si>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</si>
  <si>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</si>
  <si>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</si>
  <si>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</si>
  <si>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</si>
  <si>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</si>
  <si>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</si>
  <si>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</si>
  <si>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</si>
  <si>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</si>
  <si>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</si>
  <si>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</si>
  <si>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</si>
  <si>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</si>
  <si>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</si>
  <si>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</si>
  <si>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</si>
  <si>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</si>
  <si>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</si>
  <si>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</si>
  <si>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</si>
  <si>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</si>
  <si>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</si>
  <si>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</si>
  <si>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</si>
  <si>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</si>
  <si>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</si>
  <si>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</si>
  <si>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</si>
  <si>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</si>
  <si>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</si>
  <si>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</si>
  <si>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</si>
  <si>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</si>
  <si>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</si>
  <si>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</si>
  <si>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</si>
  <si>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</si>
  <si>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</si>
  <si>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</si>
  <si>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</si>
  <si>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</si>
  <si>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</si>
  <si>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</si>
  <si>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</si>
  <si>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</si>
  <si>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</si>
  <si>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</si>
  <si>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</si>
  <si>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</si>
  <si>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</si>
  <si>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</si>
  <si>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</si>
  <si>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</si>
  <si>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</si>
  <si>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</si>
  <si>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</si>
  <si>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</si>
  <si>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</si>
  <si>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</si>
  <si>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</si>
  <si>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</si>
  <si>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</si>
  <si>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</si>
  <si>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</si>
  <si>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</si>
  <si>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</si>
  <si>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</si>
  <si>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</si>
  <si>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</si>
  <si>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</si>
  <si>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</si>
  <si>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</si>
  <si>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</si>
  <si>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</si>
  <si>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</si>
  <si>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</si>
  <si>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</si>
  <si>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</si>
  <si>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</si>
  <si>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</si>
  <si>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</si>
  <si>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</si>
  <si>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</si>
  <si>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</si>
  <si>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</si>
  <si>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</si>
  <si>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</si>
  <si>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</si>
  <si>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</si>
  <si>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</si>
  <si>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</si>
  <si>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</si>
  <si>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</si>
  <si>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</si>
  <si>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</si>
  <si>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</si>
  <si>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</si>
  <si>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</si>
  <si>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</si>
  <si>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</si>
  <si>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</si>
  <si>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</si>
  <si>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</si>
  <si>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</si>
  <si>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</si>
  <si>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</si>
  <si>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</si>
  <si>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</si>
  <si>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</si>
  <si>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</si>
  <si>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</si>
  <si>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</si>
  <si>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</si>
  <si>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</si>
  <si>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</si>
  <si>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</si>
  <si>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</si>
  <si>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</si>
  <si>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</si>
  <si>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</si>
  <si>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</si>
  <si>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</si>
  <si>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</si>
  <si>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</si>
  <si>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</si>
  <si>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</si>
  <si>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</si>
  <si>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</si>
  <si>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</si>
  <si>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</si>
  <si>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</si>
  <si>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</si>
  <si>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</si>
  <si>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</si>
  <si>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</si>
  <si>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</si>
  <si>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</si>
  <si>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</si>
  <si>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</si>
  <si>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</si>
  <si>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</si>
  <si>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</si>
  <si>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</si>
  <si>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</si>
  <si>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</si>
  <si>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</si>
  <si>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</si>
  <si>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</si>
  <si>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</si>
  <si>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</si>
  <si>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</si>
  <si>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</si>
  <si>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</si>
  <si>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</si>
  <si>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</si>
  <si>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</si>
  <si>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</si>
  <si>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</si>
  <si>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</si>
  <si>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</si>
  <si>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</si>
  <si>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</si>
  <si>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</si>
  <si>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</si>
  <si>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</si>
  <si>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</si>
  <si>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</si>
  <si>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</si>
  <si>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</si>
  <si>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</si>
  <si>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</si>
  <si>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</si>
  <si>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</si>
  <si>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</si>
  <si>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</si>
  <si>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</si>
  <si>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</si>
  <si>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</si>
  <si>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</si>
  <si>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</si>
  <si>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</si>
  <si>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</si>
  <si>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</si>
  <si>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</si>
  <si>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</si>
  <si>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</si>
  <si>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</si>
  <si>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</si>
  <si>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</si>
  <si>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</si>
  <si>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</si>
  <si>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</si>
  <si>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</si>
  <si>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</si>
  <si>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</si>
  <si>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</si>
  <si>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</si>
  <si>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</si>
  <si>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</si>
  <si>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</si>
  <si>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</si>
  <si>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</si>
  <si>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</si>
  <si>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</si>
  <si>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</si>
  <si>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</si>
  <si>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</si>
  <si>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</si>
  <si>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</si>
  <si>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</si>
  <si>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</si>
  <si>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</si>
  <si>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</si>
  <si>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</si>
  <si>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</si>
  <si>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</si>
  <si>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</si>
  <si>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</si>
  <si>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</si>
  <si>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</si>
  <si>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</si>
  <si>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</si>
  <si>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</si>
  <si>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</si>
  <si>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</si>
  <si>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</si>
  <si>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</si>
  <si>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</si>
  <si>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</si>
  <si>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</si>
  <si>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</si>
  <si>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</si>
  <si>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</si>
  <si>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</si>
  <si>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</si>
  <si>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</si>
  <si>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</si>
  <si>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</si>
  <si>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</si>
  <si>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</si>
  <si>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</si>
  <si>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</si>
  <si>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</si>
  <si>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</si>
  <si>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</si>
  <si>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</si>
  <si>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</si>
  <si>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</si>
  <si>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</si>
  <si>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</si>
  <si>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</si>
  <si>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</si>
  <si>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</si>
  <si>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</si>
  <si>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</si>
  <si>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</si>
  <si>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</si>
  <si>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</si>
  <si>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</si>
  <si>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</si>
  <si>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</si>
  <si>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</si>
  <si>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</si>
  <si>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</si>
  <si>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</si>
  <si>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</si>
  <si>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</si>
  <si>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</si>
  <si>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</si>
  <si>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</si>
  <si>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</si>
  <si>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</si>
  <si>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</si>
  <si>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</si>
  <si>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</si>
  <si>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</si>
  <si>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</si>
  <si>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</si>
  <si>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</si>
  <si>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</si>
  <si>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</si>
  <si>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</si>
  <si>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</si>
  <si>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</si>
  <si>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</si>
  <si>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</si>
  <si>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</si>
  <si>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</si>
  <si>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</si>
  <si>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</si>
  <si>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</si>
  <si>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</si>
  <si>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</si>
  <si>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</si>
  <si>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</si>
  <si>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</si>
  <si>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</si>
  <si>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</si>
  <si>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</si>
  <si>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</si>
  <si>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</si>
  <si>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</si>
  <si>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</si>
  <si>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</si>
  <si>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</si>
  <si>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</si>
  <si>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</si>
  <si>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</si>
  <si>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</si>
  <si>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</si>
  <si>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</si>
  <si>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</si>
  <si>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</si>
  <si>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</si>
  <si>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</si>
  <si>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</si>
  <si>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</si>
  <si>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</si>
  <si>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</si>
  <si>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</si>
  <si>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</si>
  <si>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</si>
  <si>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</si>
  <si>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</si>
  <si>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</si>
  <si>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</si>
  <si>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</si>
  <si>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</si>
  <si>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</si>
  <si>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</si>
  <si>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</si>
  <si>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</si>
  <si>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</si>
  <si>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</si>
  <si>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</si>
  <si>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</si>
  <si>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</si>
  <si>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</si>
  <si>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</si>
  <si>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</si>
  <si>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</si>
  <si>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</si>
  <si>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</si>
  <si>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</si>
  <si>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</si>
  <si>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</si>
  <si>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</si>
  <si>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</si>
  <si>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</si>
  <si>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</si>
  <si>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</si>
  <si>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</si>
  <si>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</si>
  <si>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</si>
  <si>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</si>
  <si>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</si>
  <si>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</si>
  <si>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</si>
  <si>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</si>
  <si>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</si>
  <si>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</si>
  <si>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</si>
  <si>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</si>
  <si>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</si>
  <si>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</si>
  <si>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</si>
  <si>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</si>
  <si>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</si>
  <si>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</si>
  <si>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</si>
  <si>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</si>
  <si>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</si>
  <si>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</si>
  <si>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</si>
  <si>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</si>
  <si>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</si>
  <si>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</si>
  <si>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</si>
  <si>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</si>
  <si>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</si>
  <si>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</si>
  <si>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</si>
  <si>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</si>
  <si>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</si>
  <si>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</si>
  <si>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</si>
  <si>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</si>
  <si>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</si>
  <si>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</si>
  <si>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</si>
  <si>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</si>
  <si>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</si>
  <si>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</si>
  <si>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</si>
  <si>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</si>
  <si>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</si>
  <si>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</si>
  <si>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</si>
  <si>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</si>
  <si>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</si>
  <si>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</si>
  <si>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</si>
  <si>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</si>
  <si>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</si>
  <si>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</si>
  <si>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</si>
  <si>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</si>
  <si>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</si>
  <si>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</si>
  <si>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</si>
  <si>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</si>
  <si>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</si>
  <si>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</si>
  <si>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</si>
  <si>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</si>
  <si>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</si>
  <si>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</si>
  <si>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</si>
  <si>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</si>
  <si>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</si>
  <si>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</si>
  <si>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</si>
  <si>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</si>
  <si>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</si>
  <si>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</si>
  <si>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</si>
  <si>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</si>
  <si>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</si>
  <si>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</si>
  <si>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</si>
  <si>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</si>
  <si>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</si>
  <si>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</si>
  <si>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</si>
  <si>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</si>
  <si>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</si>
  <si>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</si>
  <si>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</si>
  <si>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</si>
  <si>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</si>
  <si>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</si>
  <si>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</si>
  <si>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</si>
  <si>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</si>
  <si>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</si>
  <si>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</si>
  <si>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</si>
  <si>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</si>
  <si>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</si>
  <si>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</si>
  <si>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</si>
  <si>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</si>
  <si>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</si>
  <si>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</si>
  <si>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</si>
  <si>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</si>
  <si>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</si>
  <si>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</si>
  <si>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</si>
  <si>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</si>
  <si>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</si>
  <si>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</si>
  <si>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</si>
  <si>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</si>
  <si>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</si>
  <si>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</si>
  <si>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</si>
  <si>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</si>
  <si>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</si>
  <si>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</si>
  <si>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</si>
  <si>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</si>
  <si>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</si>
  <si>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</si>
  <si>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</si>
  <si>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</si>
  <si>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</si>
  <si>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</si>
  <si>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</si>
  <si>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</si>
  <si>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</si>
  <si>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</si>
  <si>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</si>
  <si>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</si>
  <si>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</si>
  <si>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</si>
  <si>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</si>
  <si>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</si>
  <si>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</si>
  <si>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</si>
  <si>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</si>
  <si>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</si>
  <si>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</si>
  <si>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</si>
  <si>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</si>
  <si>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</si>
  <si>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</si>
  <si>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</si>
  <si>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</si>
  <si>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</si>
  <si>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</si>
  <si>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</si>
  <si>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</si>
  <si>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</si>
  <si>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</si>
  <si>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</si>
  <si>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</si>
  <si>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</si>
  <si>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</si>
  <si>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</si>
  <si>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</si>
  <si>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</si>
  <si>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</si>
  <si>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</si>
  <si>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</si>
  <si>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</si>
  <si>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</si>
  <si>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</si>
  <si>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</si>
  <si>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</si>
  <si>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</si>
  <si>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</si>
  <si>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</si>
  <si>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</si>
  <si>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</si>
  <si>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</si>
  <si>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</si>
  <si>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</si>
  <si>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</si>
  <si>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</si>
  <si>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</si>
  <si>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</si>
  <si>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</si>
  <si>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</si>
  <si>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</si>
  <si>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</si>
  <si>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</si>
  <si>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</si>
  <si>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</si>
  <si>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</si>
  <si>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</si>
  <si>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</si>
  <si>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</si>
  <si>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</si>
  <si>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</si>
  <si>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</si>
  <si>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</si>
  <si>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</si>
  <si>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</si>
  <si>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</si>
  <si>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</si>
  <si>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</si>
  <si>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</si>
  <si>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</si>
  <si>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</si>
  <si>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</si>
  <si>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</si>
  <si>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</si>
  <si>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</si>
  <si>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</si>
  <si>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</si>
  <si>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</si>
  <si>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</si>
  <si>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</si>
  <si>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</si>
  <si>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</si>
  <si>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</si>
  <si>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</si>
  <si>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</si>
  <si>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</si>
  <si>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</si>
  <si>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</si>
  <si>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</si>
  <si>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</si>
  <si>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</si>
  <si>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</si>
  <si>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</si>
  <si>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</si>
  <si>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</si>
  <si>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</si>
  <si>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</si>
  <si>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</si>
  <si>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</si>
  <si>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</si>
  <si>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</si>
  <si>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</si>
  <si>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</si>
  <si>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</si>
  <si>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</si>
  <si>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</si>
  <si>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</si>
  <si>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</si>
  <si>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</si>
  <si>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</si>
  <si>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</si>
  <si>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</si>
  <si>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</si>
  <si>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</si>
  <si>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</si>
  <si>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</si>
  <si>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</si>
  <si>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</si>
  <si>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</si>
  <si>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</si>
  <si>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</si>
  <si>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</si>
  <si>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</si>
  <si>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</si>
  <si>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</si>
  <si>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</si>
  <si>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</si>
  <si>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</si>
  <si>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</si>
  <si>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</si>
  <si>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</si>
  <si>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</si>
  <si>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</si>
  <si>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</si>
  <si>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</si>
  <si>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</si>
  <si>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</si>
  <si>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</si>
  <si>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</si>
  <si>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</si>
  <si>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</si>
  <si>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</si>
  <si>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</si>
  <si>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</si>
  <si>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</si>
  <si>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</si>
  <si>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</si>
  <si>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</si>
  <si>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</si>
  <si>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</si>
  <si>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</si>
  <si>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</si>
  <si>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</si>
  <si>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</si>
  <si>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</si>
  <si>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</si>
  <si>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</si>
  <si>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</si>
  <si>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</si>
  <si>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</si>
  <si>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</si>
  <si>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</si>
  <si>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</si>
  <si>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</si>
  <si>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</si>
  <si>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</si>
  <si>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</si>
  <si>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</si>
  <si>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</si>
  <si>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</si>
  <si>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</si>
  <si>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</si>
  <si>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</si>
  <si>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</si>
  <si>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</si>
  <si>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</si>
  <si>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</si>
  <si>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</si>
  <si>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</si>
  <si>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</si>
  <si>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</si>
  <si>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</si>
  <si>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</si>
  <si>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</si>
  <si>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</si>
  <si>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</si>
  <si>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</si>
  <si>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</si>
  <si>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</si>
  <si>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</si>
  <si>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</si>
  <si>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</si>
  <si>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</si>
  <si>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</si>
  <si>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</si>
  <si>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</si>
  <si>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</si>
  <si>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</si>
  <si>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</si>
  <si>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</si>
  <si>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</si>
  <si>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</si>
  <si>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</si>
  <si>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</si>
  <si>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</si>
  <si>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</si>
  <si>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</si>
  <si>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</si>
  <si>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</si>
  <si>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</si>
  <si>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</si>
  <si>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</si>
  <si>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</si>
  <si>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</si>
  <si>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</si>
  <si>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</si>
  <si>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</si>
  <si>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</si>
  <si>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</si>
  <si>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</si>
  <si>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</si>
  <si>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</si>
  <si>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</si>
  <si>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</si>
  <si>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</si>
  <si>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</si>
  <si>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</si>
  <si>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</si>
  <si>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</si>
  <si>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</si>
  <si>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</si>
  <si>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</si>
  <si>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</si>
  <si>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</si>
  <si>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</si>
  <si>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</si>
  <si>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</si>
  <si>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</si>
  <si>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</si>
  <si>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</si>
  <si>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</si>
  <si>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</si>
  <si>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</si>
  <si>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</si>
  <si>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</si>
  <si>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</si>
  <si>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</si>
  <si>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</si>
  <si>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</si>
  <si>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</si>
  <si>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</si>
  <si>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</si>
  <si>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</si>
  <si>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</si>
  <si>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</si>
  <si>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</si>
  <si>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</si>
  <si>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</si>
  <si>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</si>
  <si>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</si>
  <si>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</si>
  <si>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</si>
  <si>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</si>
  <si>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</si>
  <si>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</si>
  <si>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</si>
  <si>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</si>
  <si>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</si>
  <si>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</si>
  <si>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</si>
  <si>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</si>
  <si>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</si>
  <si>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</si>
  <si>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</si>
  <si>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</si>
  <si>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</si>
  <si>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</si>
  <si>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</si>
  <si>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</si>
  <si>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</si>
  <si>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</si>
  <si>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</si>
  <si>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</si>
  <si>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</si>
  <si>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</si>
  <si>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</si>
  <si>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</si>
  <si>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</si>
  <si>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</si>
  <si>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</si>
  <si>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</si>
  <si>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</si>
  <si>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</si>
  <si>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</si>
  <si>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</si>
  <si>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</si>
  <si>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</si>
  <si>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</si>
  <si>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</si>
  <si>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</si>
  <si>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</si>
  <si>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</si>
  <si>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</si>
  <si>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</si>
  <si>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</si>
  <si>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</si>
  <si>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</si>
  <si>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</si>
  <si>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</si>
  <si>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</si>
  <si>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</si>
  <si>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</si>
  <si>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</si>
  <si>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</si>
  <si>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</si>
  <si>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</si>
  <si>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</si>
  <si>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</si>
  <si>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</si>
  <si>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</si>
  <si>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</si>
  <si>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</si>
  <si>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</si>
  <si>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</si>
  <si>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</si>
  <si>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</si>
  <si>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</si>
  <si>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</si>
  <si>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</si>
  <si>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</si>
  <si>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</si>
  <si>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</si>
  <si>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</si>
  <si>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</si>
  <si>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</si>
  <si>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</si>
  <si>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</si>
  <si>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</si>
  <si>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</si>
  <si>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</si>
  <si>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</si>
  <si>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</si>
  <si>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</si>
  <si>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</si>
  <si>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</si>
  <si>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</si>
  <si>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</si>
  <si>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</si>
  <si>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</si>
  <si>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</si>
  <si>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</si>
  <si>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</si>
  <si>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</si>
  <si>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</si>
  <si>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</si>
  <si>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</si>
  <si>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</si>
  <si>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</si>
  <si>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</si>
  <si>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</si>
  <si>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</si>
  <si>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</si>
  <si>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</si>
  <si>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</si>
  <si>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</si>
  <si>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</si>
  <si>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</si>
  <si>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</si>
  <si>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</si>
  <si>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</si>
  <si>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</si>
  <si>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</si>
  <si>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</si>
  <si>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</si>
  <si>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</si>
  <si>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</si>
  <si>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</si>
  <si>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</si>
  <si>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</si>
  <si>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</si>
  <si>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</si>
  <si>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</si>
  <si>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</si>
  <si>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</si>
  <si>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</si>
  <si>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</si>
  <si>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</si>
  <si>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</si>
  <si>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</si>
  <si>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</si>
  <si>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</si>
  <si>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</si>
  <si>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</si>
  <si>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</si>
  <si>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</si>
  <si>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</si>
  <si>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</si>
  <si>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</si>
  <si>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</si>
  <si>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</si>
  <si>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</si>
  <si>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</si>
  <si>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</si>
  <si>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</si>
  <si>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</si>
  <si>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</si>
  <si>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</si>
  <si>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</si>
  <si>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</si>
  <si>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</si>
  <si>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</si>
  <si>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</si>
  <si>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</si>
  <si>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</si>
  <si>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</si>
  <si>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</si>
  <si>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</si>
  <si>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</si>
  <si>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</si>
  <si>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</si>
  <si>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</si>
  <si>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</si>
  <si>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</si>
  <si>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</si>
  <si>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</si>
  <si>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</si>
  <si>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</si>
  <si>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</si>
  <si>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</si>
  <si>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</si>
  <si>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</si>
  <si>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</si>
  <si>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</si>
  <si>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</si>
  <si>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</si>
  <si>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</si>
  <si>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</si>
  <si>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</si>
  <si>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</si>
  <si>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</si>
  <si>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</si>
  <si>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</si>
  <si>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</si>
  <si>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</si>
  <si>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</si>
  <si>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</si>
  <si>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</si>
  <si>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</si>
  <si>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</si>
  <si>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</si>
  <si>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</si>
  <si>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</si>
  <si>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</si>
  <si>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</si>
  <si>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</si>
  <si>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</si>
  <si>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</si>
  <si>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</si>
  <si>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</si>
  <si>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</si>
  <si>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</si>
  <si>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</si>
  <si>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</si>
  <si>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</si>
  <si>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</si>
  <si>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</si>
  <si>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</si>
  <si>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</si>
  <si>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</si>
  <si>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</si>
  <si>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</si>
  <si>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</si>
  <si>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</si>
  <si>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</si>
  <si>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</si>
  <si>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</si>
  <si>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</si>
  <si>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</si>
  <si>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</si>
  <si>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</si>
  <si>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</si>
  <si>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</si>
  <si>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</si>
  <si>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</si>
  <si>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</si>
  <si>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</si>
  <si>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</si>
  <si>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</si>
  <si>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</si>
  <si>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</si>
  <si>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</si>
  <si>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</si>
  <si>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</si>
  <si>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</si>
  <si>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</si>
  <si>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</si>
  <si>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</si>
  <si>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</si>
  <si>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</si>
  <si>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</si>
  <si>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</si>
  <si>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</si>
  <si>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</si>
  <si>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</si>
  <si>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</si>
  <si>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</si>
  <si>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</si>
  <si>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</si>
  <si>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</si>
  <si>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</si>
  <si>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</si>
  <si>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</si>
  <si>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</si>
  <si>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</si>
  <si>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</si>
  <si>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</si>
  <si>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</si>
  <si>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</si>
  <si>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</si>
  <si>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</si>
  <si>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</si>
  <si>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</si>
  <si>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</si>
  <si>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</si>
  <si>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</si>
  <si>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</si>
  <si>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</si>
  <si>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</si>
  <si>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</si>
  <si>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</si>
  <si>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</si>
  <si>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</si>
  <si>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</si>
  <si>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</si>
  <si>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</si>
  <si>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</si>
  <si>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</si>
  <si>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</si>
  <si>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</si>
  <si>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</si>
  <si>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</si>
  <si>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</si>
  <si>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</si>
  <si>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</si>
  <si>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</si>
  <si>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</si>
  <si>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</si>
  <si>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</si>
  <si>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</si>
  <si>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</si>
  <si>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</si>
  <si>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</si>
  <si>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</si>
  <si>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</si>
  <si>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</si>
  <si>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</si>
  <si>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</si>
  <si>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</si>
  <si>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</si>
  <si>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</si>
  <si>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</si>
  <si>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</si>
  <si>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</si>
  <si>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</si>
  <si>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</si>
  <si>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</si>
  <si>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</si>
  <si>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</si>
  <si>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</si>
  <si>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</si>
  <si>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</si>
  <si>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</si>
  <si>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</si>
  <si>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</si>
  <si>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</si>
  <si>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</si>
  <si>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</si>
  <si>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</si>
  <si>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</si>
  <si>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</si>
  <si>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</si>
  <si>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</si>
  <si>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</si>
  <si>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</si>
  <si>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</si>
  <si>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</si>
  <si>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</si>
  <si>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</si>
  <si>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</si>
  <si>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</si>
  <si>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</si>
  <si>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</si>
  <si>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</si>
  <si>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</si>
  <si>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</si>
  <si>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</si>
  <si>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</si>
  <si>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</si>
  <si>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</si>
  <si>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</si>
  <si>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</si>
  <si>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</si>
  <si>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</si>
  <si>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</si>
  <si>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</si>
  <si>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</si>
  <si>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</si>
  <si>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</si>
  <si>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</si>
  <si>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</si>
  <si>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</si>
  <si>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</si>
  <si>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</si>
  <si>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</si>
  <si>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</si>
  <si>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</si>
  <si>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</si>
  <si>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</si>
  <si>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</si>
  <si>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</si>
  <si>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</si>
  <si>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</si>
  <si>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</si>
  <si>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</si>
  <si>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</si>
  <si>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</si>
  <si>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</si>
  <si>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</si>
  <si>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</si>
  <si>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</si>
  <si>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</si>
  <si>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</si>
  <si>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</si>
  <si>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</si>
  <si>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</si>
  <si>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</si>
  <si>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</si>
  <si>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</si>
  <si>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</si>
  <si>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</si>
  <si>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</si>
  <si>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</si>
  <si>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</si>
  <si>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</si>
  <si>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</si>
  <si>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</si>
  <si>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</si>
  <si>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</si>
  <si>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</si>
  <si>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</si>
  <si>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</si>
  <si>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</si>
  <si>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</si>
  <si>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</si>
  <si>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</si>
  <si>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</si>
  <si>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</si>
  <si>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</si>
  <si>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</si>
  <si>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</si>
  <si>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</si>
  <si>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</si>
  <si>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</si>
  <si>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</si>
  <si>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</si>
  <si>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</si>
  <si>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</si>
  <si>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</si>
  <si>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</si>
  <si>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</si>
  <si>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</si>
  <si>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</si>
  <si>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</si>
  <si>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</si>
  <si>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</si>
  <si>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</si>
  <si>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</si>
  <si>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</si>
  <si>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</si>
  <si>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</si>
  <si>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</si>
  <si>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</si>
  <si>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</si>
  <si>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</si>
  <si>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</si>
  <si>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</si>
  <si>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</si>
  <si>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</si>
  <si>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</si>
  <si>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</si>
  <si>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</si>
  <si>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</si>
  <si>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</si>
  <si>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</si>
  <si>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</si>
  <si>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</si>
  <si>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</si>
  <si>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</si>
  <si>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</si>
  <si>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</si>
  <si>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</si>
  <si>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</si>
  <si>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</si>
  <si>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</si>
  <si>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</si>
  <si>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</si>
  <si>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</si>
  <si>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</si>
  <si>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</si>
  <si>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</si>
  <si>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</si>
  <si>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</si>
  <si>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</si>
  <si>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</si>
  <si>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</si>
  <si>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</si>
  <si>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</si>
  <si>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</si>
  <si>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</si>
  <si>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</si>
  <si>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</si>
  <si>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</si>
  <si>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</si>
  <si>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</si>
  <si>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</si>
  <si>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</si>
  <si>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</si>
  <si>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</si>
  <si>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</si>
  <si>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</si>
  <si>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</si>
  <si>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</si>
  <si>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</si>
  <si>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</si>
  <si>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</si>
  <si>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</si>
  <si>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</si>
  <si>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</si>
  <si>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</si>
  <si>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</si>
  <si>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</si>
  <si>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</si>
  <si>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</si>
  <si>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</si>
  <si>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</si>
  <si>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</si>
  <si>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</si>
  <si>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</si>
  <si>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</si>
  <si>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</si>
  <si>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</si>
  <si>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</si>
  <si>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</si>
  <si>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</si>
  <si>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</si>
  <si>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</si>
  <si>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</si>
  <si>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</si>
  <si>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</si>
  <si>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</si>
  <si>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</si>
  <si>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</si>
  <si>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</si>
  <si>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</si>
  <si>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</si>
  <si>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</si>
  <si>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</si>
  <si>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</si>
  <si>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</si>
  <si>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</si>
  <si>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</si>
  <si>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</si>
  <si>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</si>
  <si>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</si>
  <si>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</si>
  <si>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</si>
  <si>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</si>
  <si>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</si>
  <si>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</si>
  <si>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</si>
  <si>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</si>
  <si>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</si>
  <si>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</si>
  <si>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</si>
  <si>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</si>
  <si>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</si>
  <si>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</si>
  <si>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</si>
  <si>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</si>
  <si>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</si>
  <si>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</si>
  <si>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</si>
  <si>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</si>
  <si>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</si>
  <si>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</si>
  <si>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</si>
  <si>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</si>
  <si>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</si>
  <si>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</si>
  <si>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</si>
  <si>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</si>
  <si>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</si>
  <si>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</si>
  <si>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</si>
  <si>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</si>
  <si>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</si>
  <si>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</si>
  <si>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</si>
  <si>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</si>
  <si>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</si>
  <si>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</si>
  <si>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</si>
  <si>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</si>
  <si>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</si>
  <si>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</si>
  <si>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</si>
  <si>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</si>
  <si>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</si>
  <si>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</si>
  <si>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</si>
  <si>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</si>
  <si>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</si>
  <si>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</si>
  <si>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</si>
  <si>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</si>
  <si>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</si>
  <si>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</si>
  <si>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</si>
  <si>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</si>
  <si>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</si>
  <si>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</si>
  <si>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</si>
  <si>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</si>
  <si>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</si>
  <si>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</si>
  <si>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</si>
  <si>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</si>
  <si>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</si>
  <si>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</si>
  <si>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</si>
  <si>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</si>
  <si>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</si>
  <si>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</si>
  <si>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</si>
  <si>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</si>
  <si>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</si>
  <si>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</si>
  <si>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</si>
  <si>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</si>
  <si>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</si>
  <si>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</si>
  <si>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</si>
  <si>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</si>
  <si>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</si>
  <si>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</si>
  <si>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</si>
  <si>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</si>
  <si>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</si>
  <si>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</si>
  <si>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</si>
  <si>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</si>
  <si>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</si>
  <si>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</si>
  <si>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</si>
  <si>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</si>
  <si>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</si>
  <si>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</si>
  <si>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</si>
  <si>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</si>
  <si>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</si>
  <si>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</si>
  <si>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</si>
  <si>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</si>
  <si>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</si>
  <si>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</si>
  <si>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</si>
  <si>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</si>
  <si>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</si>
  <si>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</si>
  <si>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</si>
  <si>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</si>
  <si>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</si>
  <si>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</si>
  <si>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</si>
  <si>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</si>
  <si>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</si>
  <si>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</si>
  <si>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</si>
  <si>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</si>
  <si>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</si>
  <si>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</si>
  <si>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</si>
  <si>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</si>
  <si>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</si>
  <si>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</si>
  <si>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</si>
  <si>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</si>
  <si>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</si>
  <si>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</si>
  <si>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</si>
  <si>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</si>
  <si>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</si>
  <si>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</si>
  <si>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</si>
  <si>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</si>
  <si>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</si>
  <si>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</si>
  <si>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</si>
  <si>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</si>
  <si>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</si>
  <si>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</si>
  <si>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</si>
  <si>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</si>
  <si>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</si>
  <si>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</si>
  <si>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</si>
  <si>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</si>
  <si>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</si>
  <si>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</si>
  <si>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</si>
  <si>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</si>
  <si>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</si>
  <si>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</si>
  <si>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</si>
  <si>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</si>
  <si>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</si>
  <si>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</si>
  <si>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</si>
  <si>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</si>
  <si>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</si>
  <si>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</si>
  <si>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</si>
  <si>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</si>
  <si>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</si>
  <si>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</si>
  <si>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</si>
  <si>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</si>
  <si>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</si>
  <si>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</si>
  <si>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</si>
  <si>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</si>
  <si>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</si>
  <si>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</si>
  <si>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</si>
  <si>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</si>
  <si>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</si>
  <si>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</si>
  <si>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</si>
  <si>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</si>
  <si>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</si>
  <si>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</si>
  <si>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</si>
  <si>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</si>
  <si>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</si>
  <si>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</si>
  <si>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</si>
  <si>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</si>
  <si>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</si>
  <si>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</si>
  <si>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</si>
  <si>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</si>
  <si>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</si>
  <si>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</si>
  <si>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</si>
  <si>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</si>
  <si>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</si>
  <si>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</si>
  <si>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</si>
  <si>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</si>
  <si>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</si>
  <si>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</si>
  <si>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</si>
  <si>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</si>
  <si>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</si>
  <si>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</si>
  <si>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</si>
  <si>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</si>
  <si>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</si>
  <si>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</si>
  <si>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</si>
  <si>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</si>
  <si>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</si>
  <si>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</si>
  <si>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</si>
  <si>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</si>
  <si>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</si>
  <si>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</si>
  <si>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</si>
  <si>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</si>
  <si>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</si>
  <si>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</si>
  <si>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</si>
  <si>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</si>
  <si>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</si>
  <si>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</si>
  <si>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</si>
  <si>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</si>
  <si>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</si>
  <si>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</si>
  <si>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</si>
  <si>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</si>
  <si>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</si>
  <si>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</si>
  <si>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</si>
  <si>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</si>
  <si>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</si>
  <si>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</si>
  <si>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</si>
  <si>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</si>
  <si>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</si>
  <si>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</si>
  <si>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</si>
  <si>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</si>
  <si>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</si>
  <si>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</si>
  <si>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</si>
  <si>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</si>
  <si>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</si>
  <si>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</si>
  <si>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</si>
  <si>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</si>
  <si>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</si>
  <si>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</si>
  <si>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</si>
  <si>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</si>
  <si>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</si>
  <si>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</si>
  <si>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</si>
  <si>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</si>
  <si>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</si>
  <si>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</si>
  <si>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</si>
  <si>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</si>
  <si>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</si>
  <si>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</si>
  <si>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</si>
  <si>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</si>
  <si>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</si>
  <si>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</si>
  <si>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</si>
  <si>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</si>
  <si>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</si>
  <si>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</si>
  <si>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</si>
  <si>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</si>
  <si>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</si>
  <si>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</si>
  <si>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</si>
  <si>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</si>
  <si>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</si>
  <si>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</si>
  <si>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</si>
  <si>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</si>
  <si>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</si>
  <si>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</si>
  <si>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</si>
  <si>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</si>
  <si>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</si>
  <si>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</si>
  <si>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</si>
  <si>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</si>
  <si>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</si>
  <si>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</si>
  <si>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</si>
  <si>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</si>
  <si>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</si>
  <si>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</si>
  <si>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</si>
  <si>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</si>
  <si>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</si>
  <si>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</si>
  <si>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</si>
  <si>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</si>
  <si>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</si>
  <si>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</si>
  <si>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</si>
  <si>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</si>
  <si>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</si>
  <si>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</si>
  <si>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</si>
  <si>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</si>
  <si>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</si>
  <si>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</si>
  <si>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</si>
  <si>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</si>
  <si>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</si>
  <si>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</si>
  <si>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</si>
  <si>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</si>
  <si>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</si>
  <si>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</si>
  <si>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</si>
  <si>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</si>
  <si>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</si>
  <si>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</si>
  <si>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</si>
  <si>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</si>
  <si>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</si>
  <si>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</si>
  <si>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</si>
  <si>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</si>
  <si>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</si>
  <si>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</si>
  <si>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</si>
  <si>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</si>
  <si>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</si>
  <si>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</si>
  <si>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</si>
  <si>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</si>
  <si>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</si>
  <si>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</si>
  <si>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</si>
  <si>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</si>
  <si>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</si>
  <si>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</si>
  <si>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</si>
  <si>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</si>
  <si>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</si>
  <si>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</si>
  <si>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</si>
  <si>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</si>
  <si>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</si>
  <si>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</si>
  <si>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</si>
  <si>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</si>
  <si>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</si>
  <si>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</si>
  <si>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</si>
  <si>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</si>
  <si>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</si>
  <si>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</si>
  <si>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</si>
  <si>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</si>
  <si>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</si>
  <si>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</si>
  <si>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</si>
  <si>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</si>
  <si>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</si>
  <si>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</si>
  <si>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</si>
  <si>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</si>
  <si>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</si>
  <si>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</si>
  <si>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</si>
  <si>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</si>
  <si>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</si>
  <si>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</si>
  <si>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</si>
  <si>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</si>
  <si>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</si>
  <si>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</si>
  <si>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</si>
  <si>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</si>
  <si>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</si>
  <si>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</si>
  <si>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</si>
  <si>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</si>
  <si>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</si>
  <si>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</si>
  <si>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</si>
  <si>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</si>
  <si>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</si>
  <si>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</si>
  <si>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</si>
  <si>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</si>
  <si>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</si>
  <si>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</si>
  <si>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</si>
  <si>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</si>
  <si>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</si>
  <si>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</si>
  <si>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</si>
  <si>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</si>
  <si>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</si>
  <si>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</si>
  <si>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</si>
  <si>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</si>
  <si>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</si>
  <si>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</si>
  <si>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</si>
  <si>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</si>
  <si>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</si>
  <si>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</si>
  <si>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</si>
  <si>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</si>
  <si>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</si>
  <si>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</si>
  <si>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</si>
  <si>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</si>
  <si>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</si>
  <si>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</si>
  <si>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</si>
  <si>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</si>
  <si>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</si>
  <si>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</si>
  <si>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</si>
  <si>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</si>
  <si>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</si>
  <si>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</si>
  <si>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</si>
  <si>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</si>
  <si>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</si>
  <si>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</si>
  <si>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</si>
  <si>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</si>
  <si>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</si>
  <si>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</si>
  <si>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</si>
  <si>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</si>
  <si>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</si>
  <si>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</si>
  <si>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</si>
  <si>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</si>
  <si>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</si>
  <si>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</si>
  <si>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</si>
  <si>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</si>
  <si>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</si>
  <si>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</si>
  <si>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</si>
  <si>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</si>
  <si>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</si>
  <si>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</si>
  <si>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</si>
  <si>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</si>
  <si>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</si>
  <si>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</si>
  <si>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</si>
  <si>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</si>
  <si>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</si>
  <si>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</si>
  <si>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</si>
  <si>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</si>
  <si>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</si>
  <si>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</si>
  <si>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</si>
  <si>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</si>
  <si>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</si>
  <si>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</si>
  <si>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</si>
  <si>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</si>
  <si>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</si>
  <si>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</si>
  <si>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</si>
  <si>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</si>
  <si>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</si>
  <si>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</si>
  <si>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</si>
  <si>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</si>
  <si>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</si>
  <si>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</si>
  <si>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</si>
  <si>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</si>
  <si>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</si>
  <si>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</si>
  <si>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</si>
  <si>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</si>
  <si>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</si>
  <si>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</si>
  <si>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</si>
  <si>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</si>
  <si>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</si>
  <si>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</si>
  <si>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</si>
  <si>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</si>
  <si>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</si>
  <si>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</si>
  <si>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</si>
  <si>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</si>
  <si>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</si>
  <si>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</si>
  <si>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</si>
  <si>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</si>
  <si>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</si>
  <si>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</si>
  <si>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</si>
  <si>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</si>
  <si>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</si>
  <si>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</si>
  <si>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</si>
  <si>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</si>
  <si>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</si>
  <si>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</si>
  <si>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</si>
  <si>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</si>
  <si>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</si>
  <si>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</si>
  <si>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</si>
  <si>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</si>
  <si>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</si>
  <si>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</si>
  <si>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</si>
  <si>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</si>
  <si>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</si>
  <si>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</si>
  <si>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</si>
  <si>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</si>
  <si>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</si>
  <si>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</si>
  <si>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</si>
  <si>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</si>
  <si>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</si>
  <si>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</si>
  <si>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</si>
  <si>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</si>
  <si>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</si>
  <si>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</si>
  <si>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</si>
  <si>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</si>
  <si>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</si>
  <si>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</si>
  <si>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</si>
  <si>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</si>
  <si>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</si>
  <si>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</si>
  <si>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</si>
  <si>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</si>
  <si>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</si>
  <si>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</si>
  <si>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</si>
  <si>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</si>
  <si>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</si>
  <si>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</si>
  <si>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</si>
  <si>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</si>
  <si>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</si>
  <si>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</si>
  <si>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</si>
  <si>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</si>
  <si>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</si>
  <si>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</si>
  <si>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</si>
  <si>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</si>
  <si>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</si>
  <si>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</si>
  <si>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</si>
  <si>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</si>
  <si>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</si>
  <si>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</si>
  <si>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</si>
  <si>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</si>
  <si>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</si>
  <si>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</si>
  <si>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</si>
  <si>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</si>
  <si>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</si>
  <si>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</si>
  <si>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</si>
  <si>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</si>
  <si>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</si>
  <si>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</si>
  <si>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</si>
  <si>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</si>
  <si>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</si>
  <si>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</si>
  <si>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</si>
  <si>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</si>
  <si>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</si>
  <si>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</si>
  <si>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</si>
  <si>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</si>
  <si>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</si>
  <si>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</si>
  <si>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</si>
  <si>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</si>
  <si>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</si>
  <si>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</si>
  <si>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</si>
  <si>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</si>
  <si>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</si>
  <si>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</si>
  <si>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</si>
  <si>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</si>
  <si>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</si>
  <si>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</si>
  <si>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</si>
  <si>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</si>
  <si>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</si>
  <si>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</si>
  <si>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</si>
  <si>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</si>
  <si>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</si>
  <si>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</si>
  <si>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</si>
  <si>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</si>
  <si>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</si>
  <si>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</si>
  <si>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</si>
  <si>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</si>
  <si>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</si>
  <si>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</si>
  <si>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</si>
  <si>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</si>
  <si>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</si>
  <si>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</si>
  <si>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</si>
  <si>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</si>
  <si>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</si>
  <si>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</si>
  <si>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</si>
  <si>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</si>
  <si>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</si>
  <si>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</si>
  <si>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</si>
  <si>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</si>
  <si>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</si>
  <si>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</si>
  <si>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</si>
  <si>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</si>
  <si>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</si>
  <si>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</si>
  <si>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</si>
  <si>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</si>
  <si>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</si>
  <si>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</si>
  <si>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</si>
  <si>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</si>
  <si>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</si>
  <si>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</si>
  <si>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</si>
  <si>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</si>
  <si>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</si>
  <si>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</si>
  <si>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</si>
  <si>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</si>
  <si>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</si>
  <si>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</si>
  <si>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</si>
  <si>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</si>
  <si>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</si>
  <si>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</si>
  <si>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</si>
  <si>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</si>
  <si>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</si>
  <si>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</si>
  <si>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</si>
  <si>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</si>
  <si>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</si>
  <si>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</si>
  <si>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</si>
  <si>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</si>
  <si>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</si>
  <si>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</si>
  <si>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</si>
  <si>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</si>
  <si>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</si>
  <si>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</si>
  <si>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</si>
  <si>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</si>
  <si>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</si>
  <si>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</si>
  <si>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</si>
  <si>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</si>
  <si>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</si>
  <si>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</si>
  <si>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</si>
  <si>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</si>
  <si>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</si>
  <si>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</si>
  <si>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</si>
  <si>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</si>
  <si>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</si>
  <si>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</si>
  <si>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</si>
  <si>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</si>
  <si>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</si>
  <si>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</si>
  <si>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</si>
  <si>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</si>
  <si>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</si>
  <si>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</si>
  <si>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</si>
  <si>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</si>
  <si>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</si>
  <si>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</si>
  <si>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</si>
  <si>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</si>
  <si>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</si>
  <si>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</si>
  <si>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</si>
  <si>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</si>
  <si>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</si>
  <si>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</si>
  <si>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</si>
  <si>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</si>
  <si>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</si>
  <si>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</si>
  <si>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</si>
  <si>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</si>
  <si>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</si>
  <si>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</si>
  <si>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</si>
  <si>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</si>
  <si>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</si>
  <si>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</si>
  <si>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</si>
  <si>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</si>
  <si>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</si>
  <si>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</si>
  <si>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</si>
  <si>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</si>
  <si>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</si>
  <si>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</si>
  <si>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</si>
  <si>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</si>
  <si>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</si>
  <si>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</si>
  <si>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</si>
  <si>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</si>
  <si>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</si>
  <si>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</si>
  <si>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</si>
  <si>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</si>
  <si>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</si>
  <si>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</si>
  <si>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</si>
  <si>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</si>
  <si>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</si>
  <si>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</si>
  <si>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</si>
  <si>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</si>
  <si>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</si>
  <si>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</si>
  <si>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</si>
  <si>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</si>
  <si>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</si>
  <si>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</si>
  <si>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</si>
  <si>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</si>
  <si>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</si>
  <si>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</si>
  <si>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</si>
  <si>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</si>
  <si>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</si>
  <si>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</si>
  <si>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</si>
  <si>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</si>
  <si>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</si>
  <si>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</si>
  <si>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</si>
  <si>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</si>
  <si>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</si>
  <si>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</si>
  <si>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</si>
  <si>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</si>
  <si>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</si>
  <si>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</si>
  <si>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</si>
  <si>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</si>
  <si>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</si>
  <si>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</si>
  <si>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</si>
  <si>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</si>
  <si>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</si>
  <si>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</si>
  <si>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</si>
  <si>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</si>
  <si>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</si>
  <si>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</si>
  <si>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</si>
  <si>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</si>
  <si>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</si>
  <si>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</si>
  <si>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</si>
  <si>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</si>
  <si>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</si>
  <si>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</si>
  <si>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</si>
  <si>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</si>
  <si>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</si>
  <si>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</si>
  <si>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</si>
  <si>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</si>
  <si>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</si>
  <si>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</si>
  <si>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</si>
  <si>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</si>
  <si>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</si>
  <si>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</si>
  <si>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</si>
  <si>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</si>
  <si>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</si>
  <si>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</si>
  <si>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</si>
  <si>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</si>
  <si>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</si>
  <si>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</si>
  <si>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</si>
  <si>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</si>
  <si>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</si>
  <si>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</si>
  <si>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</si>
  <si>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</si>
  <si>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</si>
  <si>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</si>
  <si>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</si>
  <si>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</si>
  <si>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</si>
  <si>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</si>
  <si>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</si>
  <si>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</si>
  <si>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</si>
  <si>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</si>
  <si>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</si>
  <si>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</si>
  <si>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</si>
  <si>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</si>
  <si>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</si>
  <si>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</si>
  <si>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</si>
  <si>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</si>
  <si>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</si>
  <si>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</si>
  <si>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</si>
  <si>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</si>
  <si>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</si>
  <si>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</si>
  <si>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</si>
  <si>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</si>
  <si>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</si>
  <si>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</si>
  <si>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</si>
  <si>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</si>
  <si>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</si>
  <si>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</si>
  <si>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</si>
  <si>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</si>
  <si>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</si>
  <si>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</si>
  <si>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</si>
  <si>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</si>
  <si>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</si>
  <si>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</si>
  <si>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</si>
  <si>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</si>
  <si>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</si>
  <si>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</si>
  <si>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</si>
  <si>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</si>
  <si>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</si>
  <si>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</si>
  <si>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</si>
  <si>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</si>
  <si>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</si>
  <si>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</si>
  <si>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</si>
  <si>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</si>
  <si>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</si>
  <si>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</si>
  <si>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</si>
  <si>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</si>
  <si>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</si>
  <si>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</si>
  <si>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</si>
  <si>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</si>
  <si>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</si>
  <si>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</si>
  <si>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</si>
  <si>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</si>
  <si>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</si>
  <si>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</si>
  <si>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</si>
  <si>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</si>
  <si>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</si>
  <si>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</si>
  <si>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</si>
  <si>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</si>
  <si>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</si>
  <si>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</si>
  <si>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</si>
  <si>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</si>
  <si>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</si>
  <si>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</si>
  <si>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</si>
  <si>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</si>
  <si>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</si>
  <si>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</si>
  <si>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</si>
  <si>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</si>
  <si>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</si>
  <si>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</si>
  <si>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</si>
  <si>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</si>
  <si>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</si>
  <si>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</si>
  <si>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</si>
  <si>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</si>
  <si>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</si>
  <si>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</si>
  <si>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</si>
  <si>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</si>
  <si>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</si>
  <si>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</si>
  <si>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</si>
  <si>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</si>
  <si>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</si>
  <si>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</si>
  <si>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</si>
  <si>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</si>
  <si>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</si>
  <si>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</si>
  <si>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</si>
  <si>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</si>
  <si>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</si>
  <si>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</si>
  <si>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</si>
  <si>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</si>
  <si>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</si>
  <si>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</si>
  <si>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</si>
  <si>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</si>
  <si>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</si>
  <si>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</si>
  <si>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</si>
  <si>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</si>
  <si>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</si>
  <si>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</si>
  <si>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</si>
  <si>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</si>
  <si>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</si>
  <si>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</si>
  <si>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</si>
  <si>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</si>
  <si>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</si>
  <si>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</si>
  <si>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</si>
  <si>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</si>
  <si>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</si>
  <si>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</si>
  <si>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</si>
  <si>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</si>
  <si>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</si>
  <si>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</si>
  <si>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</si>
  <si>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</si>
  <si>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</si>
  <si>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</si>
  <si>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</si>
  <si>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</si>
  <si>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</si>
  <si>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</si>
  <si>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</si>
  <si>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</si>
  <si>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</si>
  <si>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</si>
  <si>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</si>
  <si>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</si>
  <si>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</si>
  <si>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</si>
  <si>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</si>
  <si>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</si>
  <si>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</si>
  <si>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</si>
  <si>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</si>
  <si>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</si>
  <si>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</si>
  <si>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</si>
  <si>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</si>
  <si>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</si>
  <si>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</si>
  <si>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</si>
  <si>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</si>
  <si>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</si>
  <si>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</si>
  <si>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</si>
  <si>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</si>
  <si>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</si>
  <si>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</si>
  <si>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</si>
  <si>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</si>
  <si>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</si>
  <si>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</si>
  <si>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</si>
  <si>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</si>
  <si>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</si>
  <si>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</si>
  <si>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</si>
  <si>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</si>
  <si>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</si>
  <si>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</si>
  <si>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</si>
  <si>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</si>
  <si>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</si>
  <si>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</si>
  <si>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</si>
  <si>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</si>
  <si>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</si>
  <si>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</si>
  <si>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</si>
  <si>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</si>
  <si>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</si>
  <si>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</si>
  <si>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</si>
  <si>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</si>
  <si>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</si>
  <si>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</si>
  <si>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</si>
  <si>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</si>
  <si>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</si>
  <si>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</si>
  <si>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</si>
  <si>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</si>
  <si>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</si>
  <si>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</si>
  <si>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</si>
  <si>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</si>
  <si>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</si>
  <si>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</si>
  <si>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</si>
  <si>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</si>
  <si>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</si>
  <si>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</si>
  <si>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</si>
  <si>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</si>
  <si>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</si>
  <si>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</si>
  <si>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</si>
  <si>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</si>
  <si>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</si>
  <si>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</si>
  <si>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</si>
  <si>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</si>
  <si>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</si>
  <si>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</si>
  <si>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</si>
  <si>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</si>
  <si>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</si>
  <si>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</si>
  <si>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</si>
  <si>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</si>
  <si>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</si>
  <si>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</si>
  <si>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</si>
  <si>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</si>
  <si>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</si>
  <si>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</si>
  <si>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</si>
  <si>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</si>
  <si>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</si>
  <si>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</si>
  <si>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</si>
  <si>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</si>
  <si>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</si>
  <si>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</si>
  <si>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</si>
  <si>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</si>
  <si>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</si>
  <si>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</si>
  <si>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</si>
  <si>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</si>
  <si>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</si>
  <si>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</si>
  <si>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</si>
  <si>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</si>
  <si>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</si>
  <si>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</si>
  <si>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</si>
  <si>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</si>
  <si>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</si>
  <si>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</si>
  <si>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</si>
  <si>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</si>
  <si>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</si>
  <si>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</si>
  <si>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</si>
  <si>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</si>
  <si>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</si>
  <si>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</si>
  <si>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</si>
  <si>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</si>
  <si>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</si>
  <si>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</si>
  <si>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</si>
  <si>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</si>
  <si>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</si>
  <si>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</si>
  <si>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</si>
  <si>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</si>
  <si>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</si>
  <si>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</si>
  <si>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</si>
  <si>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</si>
  <si>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</si>
  <si>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</si>
  <si>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</si>
  <si>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</si>
  <si>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</si>
  <si>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</si>
  <si>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</si>
  <si>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</si>
  <si>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</si>
  <si>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</si>
  <si>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</si>
  <si>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</si>
  <si>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</si>
  <si>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</si>
  <si>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</si>
  <si>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</si>
  <si>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</si>
  <si>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</si>
  <si>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</si>
  <si>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</si>
  <si>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</si>
  <si>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</si>
  <si>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</si>
  <si>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</si>
  <si>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</si>
  <si>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</si>
  <si>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</si>
  <si>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</si>
  <si>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</si>
  <si>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</si>
  <si>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</si>
  <si>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</si>
  <si>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</si>
  <si>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</si>
  <si>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</si>
  <si>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</si>
  <si>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</si>
  <si>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</si>
  <si>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</si>
  <si>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</si>
  <si>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</si>
  <si>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</si>
  <si>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</si>
  <si>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</si>
  <si>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</si>
  <si>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</si>
  <si>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</si>
  <si>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</si>
  <si>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</si>
  <si>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</si>
  <si>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</si>
  <si>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</si>
  <si>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</si>
  <si>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</si>
  <si>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</si>
  <si>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</si>
  <si>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</si>
  <si>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</si>
  <si>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</si>
  <si>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</si>
  <si>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</si>
  <si>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</si>
  <si>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</si>
  <si>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</si>
  <si>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</si>
  <si>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</si>
  <si>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</si>
  <si>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</si>
  <si>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</si>
  <si>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</si>
  <si>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</si>
  <si>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</si>
  <si>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</si>
  <si>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</si>
  <si>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</si>
  <si>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</si>
  <si>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</si>
  <si>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</si>
  <si>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</si>
  <si>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</si>
  <si>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</si>
  <si>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</si>
  <si>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</si>
  <si>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</si>
  <si>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</si>
  <si>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</si>
  <si>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</si>
  <si>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</si>
  <si>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</si>
  <si>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</si>
  <si>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</si>
  <si>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</si>
  <si>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</si>
  <si>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</si>
  <si>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</si>
  <si>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</si>
  <si>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</si>
  <si>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</si>
  <si>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</si>
  <si>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</si>
  <si>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</si>
  <si>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</si>
  <si>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</si>
  <si>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</si>
  <si>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</si>
  <si>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</si>
  <si>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</si>
  <si>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</si>
  <si>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</si>
  <si>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</si>
  <si>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</si>
  <si>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</si>
  <si>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</si>
  <si>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</si>
  <si>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</si>
  <si>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</si>
  <si>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</si>
  <si>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</si>
  <si>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</si>
  <si>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</si>
  <si>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</si>
  <si>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</si>
  <si>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</si>
  <si>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</si>
  <si>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</si>
  <si>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</si>
  <si>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</si>
  <si>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</si>
  <si>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</si>
  <si>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</si>
  <si>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</si>
  <si>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</si>
  <si>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</si>
  <si>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</si>
  <si>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</si>
  <si>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</si>
  <si>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</si>
  <si>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</si>
  <si>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</si>
  <si>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</si>
  <si>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</si>
  <si>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</si>
  <si>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</si>
  <si>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</si>
  <si>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</si>
  <si>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</si>
  <si>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</si>
  <si>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</si>
  <si>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</si>
  <si>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</si>
  <si>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</si>
  <si>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</si>
  <si>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</si>
  <si>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</si>
  <si>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</si>
  <si>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</si>
  <si>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</si>
  <si>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</si>
  <si>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</si>
  <si>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</si>
  <si>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</si>
  <si>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</si>
  <si>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</si>
  <si>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</si>
  <si>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</si>
  <si>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</si>
  <si>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</si>
  <si>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</si>
  <si>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</si>
  <si>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</si>
  <si>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</si>
  <si>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</si>
  <si>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</si>
  <si>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</si>
  <si>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</si>
  <si>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</si>
  <si>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</si>
  <si>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</si>
  <si>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</si>
  <si>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</si>
  <si>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</si>
  <si>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</si>
  <si>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</si>
  <si>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</si>
  <si>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</si>
  <si>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</si>
  <si>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</si>
  <si>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</si>
  <si>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</si>
  <si>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</si>
  <si>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</si>
  <si>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</si>
  <si>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</si>
  <si>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</si>
  <si>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</si>
  <si>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</si>
  <si>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</si>
  <si>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</si>
  <si>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</si>
  <si>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</si>
  <si>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</si>
  <si>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</si>
  <si>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</si>
  <si>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</si>
  <si>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</si>
  <si>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</si>
  <si>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</si>
  <si>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</si>
  <si>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</si>
  <si>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</si>
  <si>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</si>
  <si>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</si>
  <si>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</si>
  <si>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</si>
  <si>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</si>
  <si>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</si>
  <si>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</si>
  <si>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</si>
  <si>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</si>
  <si>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</si>
  <si>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</si>
  <si>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</si>
  <si>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</si>
  <si>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</si>
  <si>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</si>
  <si>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</si>
  <si>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</si>
  <si>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</si>
  <si>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</si>
  <si>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</si>
  <si>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</si>
  <si>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</si>
  <si>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</si>
  <si>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</si>
  <si>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</si>
  <si>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</si>
  <si>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</si>
  <si>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</si>
  <si>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</si>
  <si>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</si>
  <si>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</si>
  <si>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</si>
  <si>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</si>
  <si>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</si>
  <si>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</si>
  <si>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</si>
  <si>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</si>
  <si>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</si>
  <si>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</si>
  <si>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</si>
  <si>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</si>
  <si>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</si>
  <si>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</si>
  <si>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</si>
  <si>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</si>
  <si>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</si>
  <si>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</si>
  <si>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</si>
  <si>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</si>
  <si>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</si>
  <si>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</si>
  <si>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</si>
  <si>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</si>
  <si>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</si>
  <si>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</si>
  <si>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</si>
  <si>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</si>
  <si>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</si>
  <si>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</si>
  <si>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</si>
  <si>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</si>
  <si>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</si>
  <si>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</si>
  <si>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</si>
  <si>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</si>
  <si>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</si>
  <si>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</si>
  <si>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</si>
  <si>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</si>
  <si>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</si>
  <si>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</si>
  <si>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</si>
  <si>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</si>
  <si>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</si>
  <si>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</si>
  <si>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</si>
  <si>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</si>
  <si>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</si>
  <si>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</si>
  <si>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</si>
  <si>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</si>
  <si>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</si>
  <si>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</si>
  <si>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</si>
  <si>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</si>
  <si>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</si>
  <si>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</si>
  <si>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</si>
  <si>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</si>
  <si>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</si>
  <si>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</si>
  <si>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</si>
  <si>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</si>
  <si>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</si>
  <si>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</si>
  <si>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</si>
  <si>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</si>
  <si>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</si>
  <si>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</si>
  <si>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</si>
  <si>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</si>
  <si>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</si>
  <si>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</si>
  <si>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</si>
  <si>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</si>
  <si>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</si>
  <si>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</si>
  <si>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</si>
  <si>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</si>
  <si>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</si>
  <si>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</si>
  <si>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</si>
  <si>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</si>
  <si>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</si>
  <si>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</si>
  <si>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</si>
  <si>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</si>
  <si>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</si>
  <si>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</si>
  <si>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</si>
  <si>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</si>
  <si>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</si>
  <si>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</si>
  <si>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</si>
  <si>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</si>
  <si>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</si>
  <si>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</si>
  <si>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</si>
  <si>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</si>
  <si>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</si>
  <si>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</si>
  <si>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</si>
  <si>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</si>
  <si>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</si>
  <si>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</si>
  <si>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</si>
  <si>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</si>
  <si>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</si>
  <si>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</si>
  <si>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</si>
  <si>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</si>
  <si>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</si>
  <si>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</si>
  <si>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</si>
  <si>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</si>
  <si>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</si>
  <si>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</si>
  <si>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</si>
  <si>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</si>
  <si>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</si>
  <si>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</si>
  <si>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</si>
  <si>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</si>
  <si>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</si>
  <si>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</si>
  <si>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</si>
  <si>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</si>
  <si>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</si>
  <si>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</si>
  <si>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</si>
  <si>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</si>
  <si>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</si>
  <si>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</si>
  <si>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</si>
  <si>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</si>
  <si>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</si>
  <si>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</si>
  <si>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</si>
  <si>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</si>
  <si>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</si>
  <si>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</si>
  <si>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</si>
  <si>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</si>
  <si>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</si>
  <si>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</si>
  <si>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</si>
  <si>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</si>
  <si>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</si>
  <si>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</si>
  <si>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</si>
  <si>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</si>
  <si>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</si>
  <si>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</si>
  <si>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</si>
  <si>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</si>
  <si>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</si>
  <si>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</si>
  <si>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</si>
  <si>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</si>
  <si>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</si>
  <si>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</si>
  <si>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</si>
  <si>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</si>
  <si>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</si>
  <si>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</si>
  <si>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</si>
  <si>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</si>
  <si>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</si>
  <si>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</si>
  <si>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</si>
  <si>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</si>
  <si>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</si>
  <si>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</si>
  <si>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</si>
  <si>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</si>
  <si>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</si>
  <si>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</si>
  <si>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</si>
  <si>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</si>
  <si>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</si>
  <si>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</si>
  <si>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</si>
  <si>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</si>
  <si>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</si>
  <si>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</si>
  <si>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</si>
  <si>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</si>
  <si>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</si>
  <si>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</si>
  <si>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</si>
  <si>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</si>
  <si>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</si>
  <si>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</si>
  <si>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</si>
  <si>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</si>
  <si>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</si>
  <si>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</si>
  <si>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</si>
  <si>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</si>
  <si>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</si>
  <si>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</si>
  <si>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</si>
  <si>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</si>
  <si>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</si>
  <si>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</si>
  <si>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</si>
  <si>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</si>
  <si>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</si>
  <si>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</si>
  <si>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</si>
  <si>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</si>
  <si>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</si>
  <si>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</si>
  <si>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</si>
  <si>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</si>
  <si>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</si>
  <si>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</si>
  <si>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</si>
  <si>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</si>
  <si>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</si>
  <si>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</si>
  <si>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</si>
  <si>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</si>
  <si>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</si>
  <si>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</si>
  <si>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</si>
  <si>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</si>
  <si>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</si>
  <si>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</si>
  <si>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</si>
  <si>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</si>
  <si>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</si>
  <si>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</si>
  <si>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</si>
  <si>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</si>
  <si>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</si>
  <si>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</si>
  <si>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</si>
  <si>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</si>
  <si>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</si>
  <si>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</si>
  <si>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</si>
  <si>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</si>
  <si>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</si>
  <si>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</si>
  <si>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</si>
  <si>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</si>
  <si>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</si>
  <si>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</si>
  <si>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</si>
  <si>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</si>
  <si>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</si>
  <si>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</si>
  <si>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</si>
  <si>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</si>
  <si>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</si>
  <si>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</si>
  <si>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</si>
  <si>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</si>
  <si>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</si>
  <si>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</si>
  <si>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</si>
  <si>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</si>
  <si>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</si>
  <si>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</si>
  <si>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</si>
  <si>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</si>
  <si>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</si>
  <si>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</si>
  <si>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</si>
  <si>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</si>
  <si>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</si>
  <si>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</si>
  <si>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</si>
  <si>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</si>
  <si>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</si>
  <si>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</si>
  <si>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</si>
  <si>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</si>
  <si>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</si>
  <si>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</si>
  <si>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</si>
  <si>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</si>
  <si>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</si>
  <si>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</si>
  <si>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</si>
  <si>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</si>
  <si>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</si>
  <si>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Houkes</t>
  </si>
  <si>
    <t>Jaxx</t>
  </si>
  <si>
    <t>0.8.4-beta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</si>
</sst>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30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83" fillId="37" borderId="0" xfId="42" applyFont="1" applyFill="1" applyBorder="1" applyAlignment="1">
      <alignment vertical="center"/>
    </xf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11" fillId="28" borderId="0" xfId="42" applyFont="1" applyFill="1" applyBorder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7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9"/>
              <a:ext cx="122400" cy="1476375"/>
              <a:chOff x="4495800" y="1119197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7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2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1"/>
              <a:ext cx="1362075" cy="695325"/>
              <a:chOff x="266700" y="428647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7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/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4604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4603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3839</v>
      </c>
      <c r="F13" s="518"/>
      <c r="G13" s="548" t="s">
        <v>5387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U28" sqref="U28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23.5703125" style="381" customWidth="1"/>
    <col min="6" max="6" width="9.42578125" style="381" customWidth="1"/>
    <col min="7" max="7" width="9.140625" style="381"/>
    <col min="8" max="8" width="9.5703125" style="381" customWidth="1"/>
    <col min="9" max="9" width="26" style="381" customWidth="1"/>
    <col min="10" max="10" width="14.5703125" style="381" customWidth="1"/>
    <col min="11" max="11" width="10.7109375" style="381" customWidth="1"/>
    <col min="12" max="12" width="9.140625" style="381"/>
    <col min="13" max="13" width="9.28515625" style="381" customWidth="1"/>
    <col min="14" max="14" width="17.5703125" style="381" customWidth="1"/>
    <col min="15" max="15" width="5.28515625" style="381" customWidth="1"/>
    <col min="16" max="16" width="7" style="381" customWidth="1"/>
    <col min="17" max="17" width="11" style="381" customWidth="1"/>
    <col min="18" max="18" width="10.140625" style="381" customWidth="1"/>
    <col min="19" max="19" width="9.140625" style="381"/>
    <col min="20" max="20" width="40.28515625" style="381" customWidth="1"/>
    <col min="21" max="16384" width="9.140625" style="381"/>
  </cols>
  <sheetData>
    <row r="1" spans="2:68" s="378" customFormat="1" ht="17.25" customHeight="1" x14ac:dyDescent="0.2">
      <c r="B1" s="675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63"/>
      <c r="P1" s="663"/>
      <c r="Q1" s="663"/>
      <c r="R1" s="663"/>
      <c r="S1" s="663"/>
      <c r="T1" s="663"/>
    </row>
    <row r="2" spans="2:68" s="378" customFormat="1" ht="17.25" customHeight="1" x14ac:dyDescent="0.2">
      <c r="B2" s="663"/>
      <c r="C2" s="663"/>
      <c r="D2" s="663"/>
      <c r="E2" s="663"/>
      <c r="F2" s="666" t="s">
        <v>235</v>
      </c>
      <c r="G2" s="663" t="str">
        <f ca="1">Txt_Pat_AfspraakDat</f>
        <v>21-aug-2017</v>
      </c>
      <c r="H2" s="667"/>
      <c r="I2" s="668"/>
      <c r="J2" s="666"/>
      <c r="K2" s="666"/>
      <c r="L2" s="676" t="s">
        <v>236</v>
      </c>
      <c r="M2" s="663"/>
      <c r="N2" s="663" t="str">
        <f>Txt_Pat_OpnameDat</f>
        <v/>
      </c>
      <c r="O2" s="666"/>
      <c r="P2" s="663"/>
      <c r="Q2" s="663"/>
      <c r="R2" s="666" t="str">
        <f>Txt_Pat_Gewicht</f>
        <v>Gewicht:</v>
      </c>
      <c r="S2" s="666"/>
      <c r="T2" s="663" t="str">
        <f>Txt_Pat_Bed</f>
        <v/>
      </c>
    </row>
    <row r="3" spans="2:68" s="378" customFormat="1" ht="17.25" customHeight="1" x14ac:dyDescent="0.2">
      <c r="B3" s="663"/>
      <c r="C3" s="663"/>
      <c r="D3" s="663"/>
      <c r="E3" s="663"/>
      <c r="F3" s="666" t="s">
        <v>27</v>
      </c>
      <c r="G3" s="663" t="str">
        <f>Txt_Pat_FullName</f>
        <v/>
      </c>
      <c r="H3" s="671"/>
      <c r="I3" s="671"/>
      <c r="J3" s="666"/>
      <c r="K3" s="666"/>
      <c r="L3" s="677" t="s">
        <v>242</v>
      </c>
      <c r="M3" s="663"/>
      <c r="N3" s="663" t="str">
        <f ca="1">Txt_Pat_GeboorteDat</f>
        <v/>
      </c>
      <c r="O3" s="666"/>
      <c r="P3" s="663"/>
      <c r="Q3" s="663"/>
      <c r="R3" s="666" t="str">
        <f>Txt_Pat_Lengte</f>
        <v>Lengte:</v>
      </c>
      <c r="S3" s="663"/>
      <c r="T3" s="663"/>
    </row>
    <row r="4" spans="2:68" s="378" customFormat="1" ht="17.25" customHeight="1" x14ac:dyDescent="0.2">
      <c r="B4" s="663"/>
      <c r="C4" s="663"/>
      <c r="D4" s="663"/>
      <c r="E4" s="663"/>
      <c r="F4" s="672" t="s">
        <v>3584</v>
      </c>
      <c r="G4" s="663" t="str">
        <f>Txt_Pat_PatNo</f>
        <v/>
      </c>
      <c r="H4" s="666"/>
      <c r="I4" s="668"/>
      <c r="J4" s="666"/>
      <c r="K4" s="666"/>
      <c r="L4" s="663" t="s">
        <v>213</v>
      </c>
      <c r="M4" s="663"/>
      <c r="N4" s="663" t="str">
        <f ca="1">Txt_Pat_Leeftijd</f>
        <v/>
      </c>
      <c r="O4" s="666"/>
      <c r="P4" s="663"/>
      <c r="Q4" s="666"/>
      <c r="R4" s="666" t="str">
        <f>Txt_Pat_Oppervlak</f>
        <v>Lichamelijk oppervlak:</v>
      </c>
      <c r="S4" s="663"/>
      <c r="T4" s="663"/>
    </row>
    <row r="5" spans="2:68" s="378" customFormat="1" ht="8.1" customHeight="1" x14ac:dyDescent="0.2">
      <c r="B5" s="663"/>
      <c r="C5" s="663"/>
      <c r="D5" s="663"/>
      <c r="E5" s="663"/>
      <c r="F5" s="663"/>
      <c r="G5" s="663"/>
      <c r="H5" s="663"/>
      <c r="I5" s="663"/>
      <c r="J5" s="663"/>
      <c r="K5" s="663"/>
      <c r="L5" s="663"/>
      <c r="M5" s="663"/>
      <c r="N5" s="663"/>
      <c r="O5" s="663"/>
      <c r="P5" s="663"/>
      <c r="Q5" s="663"/>
      <c r="R5" s="663"/>
      <c r="S5" s="663"/>
      <c r="T5" s="663"/>
    </row>
    <row r="6" spans="2:68" s="500" customFormat="1" ht="8.1" customHeight="1" x14ac:dyDescent="0.2"/>
    <row r="7" spans="2:68" s="500" customFormat="1" ht="20.100000000000001" customHeight="1" x14ac:dyDescent="0.2">
      <c r="B7" s="710" t="s">
        <v>3583</v>
      </c>
      <c r="C7" s="710" t="s">
        <v>3415</v>
      </c>
      <c r="D7" s="709"/>
      <c r="E7" s="709" t="s">
        <v>894</v>
      </c>
      <c r="F7" s="708" t="s">
        <v>261</v>
      </c>
      <c r="G7" s="707"/>
      <c r="H7" s="709"/>
      <c r="I7" s="709"/>
      <c r="J7" s="709" t="s">
        <v>157</v>
      </c>
      <c r="K7" s="709" t="s">
        <v>490</v>
      </c>
      <c r="L7" s="709"/>
      <c r="M7" s="709" t="s">
        <v>355</v>
      </c>
      <c r="N7" s="709" t="s">
        <v>262</v>
      </c>
      <c r="O7" s="709" t="s">
        <v>113</v>
      </c>
      <c r="P7" s="709"/>
      <c r="Q7" s="709"/>
      <c r="R7" s="709" t="s">
        <v>3419</v>
      </c>
      <c r="S7" s="709" t="s">
        <v>299</v>
      </c>
      <c r="T7" s="709" t="s">
        <v>184</v>
      </c>
    </row>
    <row r="8" spans="2:68" ht="8.1" customHeight="1" x14ac:dyDescent="0.2">
      <c r="B8" s="367"/>
      <c r="C8" s="367"/>
      <c r="D8" s="367"/>
      <c r="E8" s="367"/>
      <c r="F8" s="379"/>
      <c r="G8" s="380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67"/>
      <c r="U8" s="358"/>
      <c r="V8" s="358"/>
      <c r="W8" s="358"/>
      <c r="X8" s="500"/>
      <c r="Y8" s="500"/>
      <c r="Z8" s="500"/>
    </row>
    <row r="9" spans="2:68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7">
        <v>1</v>
      </c>
      <c r="E9" s="802" t="str">
        <f>IF(LEN(GlobBerMedDisc!B2)&gt;20, LEFT(GlobBerMedDisc!B2,20)&amp;"…",IF(LEN(GlobBerMedDisc!B2)&gt;0,GlobBerMedDisc!B2,""))</f>
        <v/>
      </c>
      <c r="F9" s="806" t="str">
        <f>GlobBerMedDisc!AQ2</f>
        <v/>
      </c>
      <c r="G9" s="806"/>
      <c r="H9" s="806"/>
      <c r="I9" s="806"/>
      <c r="J9" s="802" t="str">
        <f>GlobBerMedDisc!X2</f>
        <v/>
      </c>
      <c r="K9" s="557" t="str">
        <f>IF(GlobBerMedDisc!C2&gt;1,GlobBerMedDisc!H2,"")</f>
        <v/>
      </c>
      <c r="L9" s="558" t="str">
        <f>IF(GlobBerMedDisc!C2&gt;1,GlobBerMedDisc!F2,"")</f>
        <v/>
      </c>
      <c r="M9" s="525" t="str">
        <f>GlobBerMedDisc!Z2</f>
        <v/>
      </c>
      <c r="N9" s="525" t="str">
        <f>GlobBerMedDisc!AN2</f>
        <v/>
      </c>
      <c r="O9" s="525" t="str">
        <f>IF(AND(GlobBerMedDisc!C2&gt;1,GlobBerMedDisc!P2&gt;1),GlobBerMedDisc!O2,"")</f>
        <v/>
      </c>
      <c r="P9" s="525" t="str">
        <f>IF(AND(GlobBerMedDisc!C2&gt;1,O9&lt;&gt;0,GlobBerMedDisc!P2&gt;1),"ml","")</f>
        <v/>
      </c>
      <c r="Q9" s="525"/>
      <c r="R9" s="525" t="str">
        <f>GlobBerMedDisc!AO2</f>
        <v/>
      </c>
      <c r="S9" s="525" t="str">
        <f>IF(AND(O9&lt;&gt;"",GlobBerMedDisc!R2&gt;0),GlobBerMedDisc!R2&amp;" min","")</f>
        <v/>
      </c>
      <c r="T9" s="525" t="str">
        <f>GlobBerMedDisc!AR2</f>
        <v/>
      </c>
      <c r="U9" s="500"/>
      <c r="V9" s="500"/>
      <c r="W9" s="500"/>
      <c r="X9" s="500"/>
      <c r="Y9" s="500"/>
      <c r="Z9" s="500"/>
    </row>
    <row r="10" spans="2:68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7">
        <v>2</v>
      </c>
      <c r="E10" s="503" t="str">
        <f>IF(LEN(GlobBerMedDisc!B3)&gt;20, LEFT(GlobBerMedDisc!B3,20)&amp;"…",IF(LEN(GlobBerMedDisc!B3)&gt;0,GlobBerMedDisc!B3,""))</f>
        <v/>
      </c>
      <c r="F10" s="805" t="str">
        <f>GlobBerMedDisc!AQ3</f>
        <v/>
      </c>
      <c r="G10" s="805"/>
      <c r="H10" s="805"/>
      <c r="I10" s="805"/>
      <c r="J10" s="503" t="str">
        <f>GlobBerMedDisc!X3</f>
        <v/>
      </c>
      <c r="K10" s="504" t="str">
        <f>IF(GlobBerMedDisc!C3&gt;1,GlobBerMedDisc!H3,"")</f>
        <v/>
      </c>
      <c r="L10" s="505" t="str">
        <f>IF(GlobBerMedDisc!C3&gt;1,GlobBerMedDisc!F3,"")</f>
        <v/>
      </c>
      <c r="M10" s="506" t="str">
        <f>GlobBerMedDisc!Z3</f>
        <v/>
      </c>
      <c r="N10" s="506" t="str">
        <f>GlobBerMedDisc!AN3</f>
        <v/>
      </c>
      <c r="O10" s="506" t="str">
        <f>IF(AND(GlobBerMedDisc!C3&gt;1,GlobBerMedDisc!P3&gt;1),GlobBerMedDisc!O3,"")</f>
        <v/>
      </c>
      <c r="P10" s="506" t="str">
        <f>IF(AND(GlobBerMedDisc!C3&gt;1,O10&lt;&gt;0,GlobBerMedDisc!P3&gt;1),"ml","")</f>
        <v/>
      </c>
      <c r="Q10" s="506"/>
      <c r="R10" s="506" t="str">
        <f>GlobBerMedDisc!AO3</f>
        <v/>
      </c>
      <c r="S10" s="506" t="str">
        <f>IF(AND(O10&lt;&gt;"",GlobBerMedDisc!R3&gt;0),GlobBerMedDisc!R3&amp;" min","")</f>
        <v/>
      </c>
      <c r="T10" s="506" t="str">
        <f>GlobBerMedDisc!AR3</f>
        <v/>
      </c>
      <c r="U10" s="500"/>
      <c r="V10" s="500"/>
      <c r="W10" s="500"/>
      <c r="X10" s="500"/>
      <c r="Y10" s="500"/>
      <c r="Z10" s="500"/>
    </row>
    <row r="11" spans="2:68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7">
        <v>3</v>
      </c>
      <c r="E11" s="503" t="str">
        <f>IF(LEN(GlobBerMedDisc!B4)&gt;20, LEFT(GlobBerMedDisc!B4,20)&amp;"…",IF(LEN(GlobBerMedDisc!B4)&gt;0,GlobBerMedDisc!B4,""))</f>
        <v/>
      </c>
      <c r="F11" s="805" t="str">
        <f>GlobBerMedDisc!AQ4</f>
        <v/>
      </c>
      <c r="G11" s="805"/>
      <c r="H11" s="805"/>
      <c r="I11" s="805"/>
      <c r="J11" s="503" t="str">
        <f>GlobBerMedDisc!X4</f>
        <v/>
      </c>
      <c r="K11" s="504" t="str">
        <f>IF(GlobBerMedDisc!C4&gt;1,GlobBerMedDisc!H4,"")</f>
        <v/>
      </c>
      <c r="L11" s="505" t="str">
        <f>IF(GlobBerMedDisc!C4&gt;1,GlobBerMedDisc!F4,"")</f>
        <v/>
      </c>
      <c r="M11" s="506" t="str">
        <f>GlobBerMedDisc!Z4</f>
        <v/>
      </c>
      <c r="N11" s="506" t="str">
        <f>GlobBerMedDisc!AN4</f>
        <v/>
      </c>
      <c r="O11" s="506" t="str">
        <f>IF(AND(GlobBerMedDisc!C4&gt;1,GlobBerMedDisc!P4&gt;1),GlobBerMedDisc!O4,"")</f>
        <v/>
      </c>
      <c r="P11" s="506" t="str">
        <f>IF(AND(GlobBerMedDisc!C4&gt;1,O11&lt;&gt;0,GlobBerMedDisc!P4&gt;1),"ml","")</f>
        <v/>
      </c>
      <c r="Q11" s="506"/>
      <c r="R11" s="506" t="str">
        <f>GlobBerMedDisc!AO4</f>
        <v/>
      </c>
      <c r="S11" s="506" t="str">
        <f>IF(AND(O11&lt;&gt;"",GlobBerMedDisc!R4&gt;0),GlobBerMedDisc!R4&amp;" min","")</f>
        <v/>
      </c>
      <c r="T11" s="506" t="str">
        <f>GlobBerMedDisc!AR4</f>
        <v/>
      </c>
      <c r="U11" s="500"/>
      <c r="V11" s="500"/>
      <c r="W11" s="500"/>
      <c r="X11" s="500"/>
      <c r="Y11" s="500"/>
      <c r="Z11" s="500"/>
    </row>
    <row r="12" spans="2:68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7">
        <v>4</v>
      </c>
      <c r="E12" s="503" t="str">
        <f>IF(LEN(GlobBerMedDisc!B5)&gt;20, LEFT(GlobBerMedDisc!B5,20)&amp;"…",IF(LEN(GlobBerMedDisc!B5)&gt;0,GlobBerMedDisc!B5,""))</f>
        <v/>
      </c>
      <c r="F12" s="805" t="str">
        <f>GlobBerMedDisc!AQ5</f>
        <v/>
      </c>
      <c r="G12" s="805"/>
      <c r="H12" s="805"/>
      <c r="I12" s="805"/>
      <c r="J12" s="503" t="str">
        <f>GlobBerMedDisc!X5</f>
        <v/>
      </c>
      <c r="K12" s="504" t="str">
        <f>IF(GlobBerMedDisc!C5&gt;1,GlobBerMedDisc!H5,"")</f>
        <v/>
      </c>
      <c r="L12" s="505" t="str">
        <f>IF(GlobBerMedDisc!C5&gt;1,GlobBerMedDisc!F5,"")</f>
        <v/>
      </c>
      <c r="M12" s="506" t="str">
        <f>GlobBerMedDisc!Z5</f>
        <v/>
      </c>
      <c r="N12" s="506" t="str">
        <f>GlobBerMedDisc!AN5</f>
        <v/>
      </c>
      <c r="O12" s="506" t="str">
        <f>IF(AND(GlobBerMedDisc!C5&gt;1,GlobBerMedDisc!P5&gt;1),GlobBerMedDisc!O5,"")</f>
        <v/>
      </c>
      <c r="P12" s="506" t="str">
        <f>IF(AND(GlobBerMedDisc!C5&gt;1,O12&lt;&gt;0,GlobBerMedDisc!P5&gt;1),"ml","")</f>
        <v/>
      </c>
      <c r="Q12" s="506"/>
      <c r="R12" s="506" t="str">
        <f>GlobBerMedDisc!AO5</f>
        <v/>
      </c>
      <c r="S12" s="506" t="str">
        <f>IF(AND(O12&lt;&gt;"",GlobBerMedDisc!R5&gt;0),GlobBerMedDisc!R5&amp;" min","")</f>
        <v/>
      </c>
      <c r="T12" s="506" t="str">
        <f>GlobBerMedDisc!AR5</f>
        <v/>
      </c>
      <c r="U12" s="500"/>
      <c r="V12" s="500"/>
      <c r="W12" s="500"/>
      <c r="X12" s="500"/>
      <c r="Y12" s="500"/>
      <c r="Z12" s="500"/>
    </row>
    <row r="13" spans="2:68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7">
        <v>5</v>
      </c>
      <c r="E13" s="503" t="str">
        <f>IF(LEN(GlobBerMedDisc!B6)&gt;20, LEFT(GlobBerMedDisc!B6,20)&amp;"…",IF(LEN(GlobBerMedDisc!B6)&gt;0,GlobBerMedDisc!B6,""))</f>
        <v/>
      </c>
      <c r="F13" s="805" t="str">
        <f>GlobBerMedDisc!AQ6</f>
        <v/>
      </c>
      <c r="G13" s="805"/>
      <c r="H13" s="805"/>
      <c r="I13" s="805"/>
      <c r="J13" s="503" t="str">
        <f>GlobBerMedDisc!X6</f>
        <v/>
      </c>
      <c r="K13" s="504" t="str">
        <f>IF(GlobBerMedDisc!C6&gt;1,GlobBerMedDisc!H6,"")</f>
        <v/>
      </c>
      <c r="L13" s="505" t="str">
        <f>IF(GlobBerMedDisc!C6&gt;1,GlobBerMedDisc!F6,"")</f>
        <v/>
      </c>
      <c r="M13" s="506" t="str">
        <f>GlobBerMedDisc!Z6</f>
        <v/>
      </c>
      <c r="N13" s="506" t="str">
        <f>GlobBerMedDisc!AN6</f>
        <v/>
      </c>
      <c r="O13" s="506" t="str">
        <f>IF(AND(GlobBerMedDisc!C6&gt;1,GlobBerMedDisc!P6&gt;1),GlobBerMedDisc!O6,"")</f>
        <v/>
      </c>
      <c r="P13" s="506" t="str">
        <f>IF(AND(GlobBerMedDisc!C6&gt;1,O13&lt;&gt;0,GlobBerMedDisc!P6&gt;1),"ml","")</f>
        <v/>
      </c>
      <c r="Q13" s="506"/>
      <c r="R13" s="506" t="str">
        <f>GlobBerMedDisc!AO6</f>
        <v/>
      </c>
      <c r="S13" s="506" t="str">
        <f>IF(AND(O13&lt;&gt;"",GlobBerMedDisc!R6&gt;0),GlobBerMedDisc!R6&amp;" min","")</f>
        <v/>
      </c>
      <c r="T13" s="506" t="str">
        <f>GlobBerMedDisc!AR6</f>
        <v/>
      </c>
      <c r="U13" s="500"/>
      <c r="V13" s="500"/>
      <c r="W13" s="500"/>
      <c r="X13" s="500"/>
      <c r="Y13" s="500"/>
      <c r="Z13" s="500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</row>
    <row r="14" spans="2:68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7">
        <v>6</v>
      </c>
      <c r="E14" s="503" t="str">
        <f>IF(LEN(GlobBerMedDisc!B7)&gt;20, LEFT(GlobBerMedDisc!B7,20)&amp;"…",IF(LEN(GlobBerMedDisc!B7)&gt;0,GlobBerMedDisc!B7,""))</f>
        <v/>
      </c>
      <c r="F14" s="805" t="str">
        <f>GlobBerMedDisc!AQ7</f>
        <v/>
      </c>
      <c r="G14" s="805"/>
      <c r="H14" s="805"/>
      <c r="I14" s="805"/>
      <c r="J14" s="503" t="str">
        <f>GlobBerMedDisc!X7</f>
        <v/>
      </c>
      <c r="K14" s="504" t="str">
        <f>IF(GlobBerMedDisc!C7&gt;1,GlobBerMedDisc!H7,"")</f>
        <v/>
      </c>
      <c r="L14" s="505" t="str">
        <f>IF(GlobBerMedDisc!C7&gt;1,GlobBerMedDisc!F7,"")</f>
        <v/>
      </c>
      <c r="M14" s="506" t="str">
        <f>GlobBerMedDisc!Z7</f>
        <v/>
      </c>
      <c r="N14" s="506" t="str">
        <f>GlobBerMedDisc!AN7</f>
        <v/>
      </c>
      <c r="O14" s="506" t="str">
        <f>IF(AND(GlobBerMedDisc!C7&gt;1,GlobBerMedDisc!P7&gt;1),GlobBerMedDisc!O7,"")</f>
        <v/>
      </c>
      <c r="P14" s="506" t="str">
        <f>IF(AND(GlobBerMedDisc!C7&gt;1,O14&lt;&gt;0,GlobBerMedDisc!P7&gt;1),"ml","")</f>
        <v/>
      </c>
      <c r="Q14" s="506"/>
      <c r="R14" s="506" t="str">
        <f>GlobBerMedDisc!AO7</f>
        <v/>
      </c>
      <c r="S14" s="506" t="str">
        <f>IF(AND(O14&lt;&gt;"",GlobBerMedDisc!R7&gt;0),GlobBerMedDisc!R7&amp;" min","")</f>
        <v/>
      </c>
      <c r="T14" s="506" t="str">
        <f>GlobBerMedDisc!AR7</f>
        <v/>
      </c>
      <c r="U14" s="500"/>
      <c r="V14" s="500"/>
      <c r="W14" s="500"/>
      <c r="X14" s="500"/>
      <c r="Y14" s="500"/>
      <c r="Z14" s="500"/>
    </row>
    <row r="15" spans="2:68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7">
        <v>7</v>
      </c>
      <c r="E15" s="503" t="str">
        <f>IF(LEN(GlobBerMedDisc!B8)&gt;20, LEFT(GlobBerMedDisc!B8,20)&amp;"…",IF(LEN(GlobBerMedDisc!B8)&gt;0,GlobBerMedDisc!B8,""))</f>
        <v/>
      </c>
      <c r="F15" s="805" t="str">
        <f>GlobBerMedDisc!AQ8</f>
        <v/>
      </c>
      <c r="G15" s="805"/>
      <c r="H15" s="805"/>
      <c r="I15" s="805"/>
      <c r="J15" s="503" t="str">
        <f>GlobBerMedDisc!X8</f>
        <v/>
      </c>
      <c r="K15" s="504" t="str">
        <f>IF(GlobBerMedDisc!C8&gt;1,GlobBerMedDisc!H8,"")</f>
        <v/>
      </c>
      <c r="L15" s="505" t="str">
        <f>IF(GlobBerMedDisc!C8&gt;1,GlobBerMedDisc!F8,"")</f>
        <v/>
      </c>
      <c r="M15" s="506" t="str">
        <f>GlobBerMedDisc!Z8</f>
        <v/>
      </c>
      <c r="N15" s="506" t="str">
        <f>GlobBerMedDisc!AN8</f>
        <v/>
      </c>
      <c r="O15" s="506" t="str">
        <f>IF(AND(GlobBerMedDisc!C8&gt;1,GlobBerMedDisc!P8&gt;1),GlobBerMedDisc!O8,"")</f>
        <v/>
      </c>
      <c r="P15" s="506" t="str">
        <f>IF(AND(GlobBerMedDisc!C8&gt;1,O15&lt;&gt;0,GlobBerMedDisc!P8&gt;1),"ml","")</f>
        <v/>
      </c>
      <c r="Q15" s="506"/>
      <c r="R15" s="506" t="str">
        <f>GlobBerMedDisc!AO8</f>
        <v/>
      </c>
      <c r="S15" s="506" t="str">
        <f>IF(AND(O15&lt;&gt;"",GlobBerMedDisc!R8&gt;0),GlobBerMedDisc!R8&amp;" min","")</f>
        <v/>
      </c>
      <c r="T15" s="506" t="str">
        <f>GlobBerMedDisc!AR8</f>
        <v/>
      </c>
      <c r="U15" s="500"/>
      <c r="V15" s="500"/>
      <c r="W15" s="500"/>
      <c r="X15" s="500"/>
      <c r="Y15" s="500"/>
      <c r="Z15" s="500"/>
    </row>
    <row r="16" spans="2:68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7">
        <v>8</v>
      </c>
      <c r="E16" s="503" t="str">
        <f>IF(LEN(GlobBerMedDisc!B9)&gt;20, LEFT(GlobBerMedDisc!B9,20)&amp;"…",IF(LEN(GlobBerMedDisc!B9)&gt;0,GlobBerMedDisc!B9,""))</f>
        <v/>
      </c>
      <c r="F16" s="805" t="str">
        <f>GlobBerMedDisc!AQ9</f>
        <v/>
      </c>
      <c r="G16" s="805"/>
      <c r="H16" s="805"/>
      <c r="I16" s="805"/>
      <c r="J16" s="503" t="str">
        <f>GlobBerMedDisc!X9</f>
        <v/>
      </c>
      <c r="K16" s="504" t="str">
        <f>IF(GlobBerMedDisc!C9&gt;1,GlobBerMedDisc!H9,"")</f>
        <v/>
      </c>
      <c r="L16" s="505" t="str">
        <f>IF(GlobBerMedDisc!C9&gt;1,GlobBerMedDisc!F9,"")</f>
        <v/>
      </c>
      <c r="M16" s="506" t="str">
        <f>GlobBerMedDisc!Z9</f>
        <v/>
      </c>
      <c r="N16" s="506" t="str">
        <f>GlobBerMedDisc!AN9</f>
        <v/>
      </c>
      <c r="O16" s="506" t="str">
        <f>IF(AND(GlobBerMedDisc!C9&gt;1,GlobBerMedDisc!P9&gt;1),GlobBerMedDisc!O9,"")</f>
        <v/>
      </c>
      <c r="P16" s="506" t="str">
        <f>IF(AND(GlobBerMedDisc!C9&gt;1,O16&lt;&gt;0,GlobBerMedDisc!P9&gt;1),"ml","")</f>
        <v/>
      </c>
      <c r="Q16" s="506"/>
      <c r="R16" s="506" t="str">
        <f>GlobBerMedDisc!AO9</f>
        <v/>
      </c>
      <c r="S16" s="506" t="str">
        <f>IF(AND(O16&lt;&gt;"",GlobBerMedDisc!R9&gt;0),GlobBerMedDisc!R9&amp;" min","")</f>
        <v/>
      </c>
      <c r="T16" s="506" t="str">
        <f>GlobBerMedDisc!AR9</f>
        <v/>
      </c>
      <c r="U16" s="500"/>
      <c r="V16" s="500"/>
      <c r="W16" s="500"/>
      <c r="X16" s="500"/>
      <c r="Y16" s="500"/>
      <c r="Z16" s="500"/>
    </row>
    <row r="17" spans="2:26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7">
        <v>9</v>
      </c>
      <c r="E17" s="503" t="str">
        <f>IF(LEN(GlobBerMedDisc!B10)&gt;20, LEFT(GlobBerMedDisc!B10,20)&amp;"…",IF(LEN(GlobBerMedDisc!B10)&gt;0,GlobBerMedDisc!B10,""))</f>
        <v/>
      </c>
      <c r="F17" s="805" t="str">
        <f>GlobBerMedDisc!AQ10</f>
        <v/>
      </c>
      <c r="G17" s="805"/>
      <c r="H17" s="805"/>
      <c r="I17" s="805"/>
      <c r="J17" s="503" t="str">
        <f>GlobBerMedDisc!X10</f>
        <v/>
      </c>
      <c r="K17" s="504" t="str">
        <f>IF(GlobBerMedDisc!C10&gt;1,GlobBerMedDisc!H10,"")</f>
        <v/>
      </c>
      <c r="L17" s="505" t="str">
        <f>IF(GlobBerMedDisc!C10&gt;1,GlobBerMedDisc!F10,"")</f>
        <v/>
      </c>
      <c r="M17" s="506" t="str">
        <f>GlobBerMedDisc!Z10</f>
        <v/>
      </c>
      <c r="N17" s="506" t="str">
        <f>GlobBerMedDisc!AN10</f>
        <v/>
      </c>
      <c r="O17" s="506" t="str">
        <f>IF(AND(GlobBerMedDisc!C10&gt;1,GlobBerMedDisc!P10&gt;1),GlobBerMedDisc!O10,"")</f>
        <v/>
      </c>
      <c r="P17" s="506" t="str">
        <f>IF(AND(GlobBerMedDisc!C10&gt;1,O17&lt;&gt;0,GlobBerMedDisc!P10&gt;1),"ml","")</f>
        <v/>
      </c>
      <c r="Q17" s="506"/>
      <c r="R17" s="506" t="str">
        <f>GlobBerMedDisc!AO10</f>
        <v/>
      </c>
      <c r="S17" s="506" t="str">
        <f>IF(AND(O17&lt;&gt;"",GlobBerMedDisc!R10&gt;0),GlobBerMedDisc!R10&amp;" min","")</f>
        <v/>
      </c>
      <c r="T17" s="506" t="str">
        <f>GlobBerMedDisc!AR10</f>
        <v/>
      </c>
      <c r="U17" s="500"/>
      <c r="V17" s="500"/>
      <c r="W17" s="500"/>
      <c r="X17" s="500"/>
      <c r="Y17" s="500"/>
      <c r="Z17" s="500"/>
    </row>
    <row r="18" spans="2:26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7">
        <v>10</v>
      </c>
      <c r="E18" s="503" t="str">
        <f>IF(LEN(GlobBerMedDisc!B11)&gt;20, LEFT(GlobBerMedDisc!B11,20)&amp;"…",IF(LEN(GlobBerMedDisc!B11)&gt;0,GlobBerMedDisc!B11,""))</f>
        <v/>
      </c>
      <c r="F18" s="805" t="str">
        <f>GlobBerMedDisc!AQ11</f>
        <v/>
      </c>
      <c r="G18" s="805"/>
      <c r="H18" s="805"/>
      <c r="I18" s="805"/>
      <c r="J18" s="503" t="str">
        <f>GlobBerMedDisc!X11</f>
        <v/>
      </c>
      <c r="K18" s="504" t="str">
        <f>IF(GlobBerMedDisc!C11&gt;1,GlobBerMedDisc!H11,"")</f>
        <v/>
      </c>
      <c r="L18" s="505" t="str">
        <f>IF(GlobBerMedDisc!C11&gt;1,GlobBerMedDisc!F11,"")</f>
        <v/>
      </c>
      <c r="M18" s="506" t="str">
        <f>GlobBerMedDisc!Z11</f>
        <v/>
      </c>
      <c r="N18" s="506" t="str">
        <f>GlobBerMedDisc!AN11</f>
        <v/>
      </c>
      <c r="O18" s="506" t="str">
        <f>IF(AND(GlobBerMedDisc!C11&gt;1,GlobBerMedDisc!P11&gt;1),GlobBerMedDisc!O11,"")</f>
        <v/>
      </c>
      <c r="P18" s="506" t="str">
        <f>IF(AND(GlobBerMedDisc!C11&gt;1,O18&lt;&gt;0,GlobBerMedDisc!P11&gt;1),"ml","")</f>
        <v/>
      </c>
      <c r="Q18" s="506"/>
      <c r="R18" s="506" t="str">
        <f>GlobBerMedDisc!AO11</f>
        <v/>
      </c>
      <c r="S18" s="506" t="str">
        <f>IF(AND(O18&lt;&gt;"",GlobBerMedDisc!R11&gt;0),GlobBerMedDisc!R11&amp;" min","")</f>
        <v/>
      </c>
      <c r="T18" s="506" t="str">
        <f>GlobBerMedDisc!AR11</f>
        <v/>
      </c>
      <c r="U18" s="500"/>
      <c r="V18" s="500"/>
      <c r="W18" s="500"/>
      <c r="X18" s="500"/>
      <c r="Y18" s="500"/>
      <c r="Z18" s="500"/>
    </row>
    <row r="19" spans="2:26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7">
        <v>11</v>
      </c>
      <c r="E19" s="503" t="str">
        <f>IF(LEN(GlobBerMedDisc!B12)&gt;20, LEFT(GlobBerMedDisc!B12,20)&amp;"…",IF(LEN(GlobBerMedDisc!B12)&gt;0,GlobBerMedDisc!B12,""))</f>
        <v/>
      </c>
      <c r="F19" s="805" t="str">
        <f>GlobBerMedDisc!AQ12</f>
        <v/>
      </c>
      <c r="G19" s="805"/>
      <c r="H19" s="805"/>
      <c r="I19" s="805"/>
      <c r="J19" s="503" t="str">
        <f>GlobBerMedDisc!X12</f>
        <v/>
      </c>
      <c r="K19" s="504" t="str">
        <f>IF(GlobBerMedDisc!C12&gt;1,GlobBerMedDisc!H12,"")</f>
        <v/>
      </c>
      <c r="L19" s="505" t="str">
        <f>IF(GlobBerMedDisc!C12&gt;1,GlobBerMedDisc!F12,"")</f>
        <v/>
      </c>
      <c r="M19" s="506" t="str">
        <f>GlobBerMedDisc!Z12</f>
        <v/>
      </c>
      <c r="N19" s="506" t="str">
        <f>GlobBerMedDisc!AN12</f>
        <v/>
      </c>
      <c r="O19" s="506" t="str">
        <f>IF(AND(GlobBerMedDisc!C12&gt;1,GlobBerMedDisc!P12&gt;1),GlobBerMedDisc!O12,"")</f>
        <v/>
      </c>
      <c r="P19" s="506" t="str">
        <f>IF(AND(GlobBerMedDisc!C12&gt;1,O19&lt;&gt;0,GlobBerMedDisc!P12&gt;1),"ml","")</f>
        <v/>
      </c>
      <c r="Q19" s="506"/>
      <c r="R19" s="506" t="str">
        <f>GlobBerMedDisc!AO12</f>
        <v/>
      </c>
      <c r="S19" s="506" t="str">
        <f>IF(AND(O19&lt;&gt;"",GlobBerMedDisc!R12&gt;0),GlobBerMedDisc!R12&amp;" min","")</f>
        <v/>
      </c>
      <c r="T19" s="506" t="str">
        <f>GlobBerMedDisc!AR12</f>
        <v/>
      </c>
      <c r="U19" s="500"/>
      <c r="V19" s="500"/>
      <c r="W19" s="500"/>
      <c r="X19" s="500"/>
      <c r="Y19" s="500"/>
      <c r="Z19" s="500"/>
    </row>
    <row r="20" spans="2:26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7">
        <v>12</v>
      </c>
      <c r="E20" s="503" t="str">
        <f>IF(LEN(GlobBerMedDisc!B13)&gt;20, LEFT(GlobBerMedDisc!B13,20)&amp;"…",IF(LEN(GlobBerMedDisc!B13)&gt;0,GlobBerMedDisc!B13,""))</f>
        <v/>
      </c>
      <c r="F20" s="805" t="str">
        <f>GlobBerMedDisc!AQ13</f>
        <v/>
      </c>
      <c r="G20" s="805"/>
      <c r="H20" s="805"/>
      <c r="I20" s="805"/>
      <c r="J20" s="503" t="str">
        <f>GlobBerMedDisc!X13</f>
        <v/>
      </c>
      <c r="K20" s="504" t="str">
        <f>IF(GlobBerMedDisc!C13&gt;1,GlobBerMedDisc!H13,"")</f>
        <v/>
      </c>
      <c r="L20" s="505" t="str">
        <f>IF(GlobBerMedDisc!C13&gt;1,GlobBerMedDisc!F13,"")</f>
        <v/>
      </c>
      <c r="M20" s="506" t="str">
        <f>GlobBerMedDisc!Z13</f>
        <v/>
      </c>
      <c r="N20" s="506" t="str">
        <f>GlobBerMedDisc!AN13</f>
        <v/>
      </c>
      <c r="O20" s="506" t="str">
        <f>IF(AND(GlobBerMedDisc!C13&gt;1,GlobBerMedDisc!P13&gt;1),GlobBerMedDisc!O13,"")</f>
        <v/>
      </c>
      <c r="P20" s="506" t="str">
        <f>IF(AND(GlobBerMedDisc!C13&gt;1,O20&lt;&gt;0,GlobBerMedDisc!P13&gt;1),"ml","")</f>
        <v/>
      </c>
      <c r="Q20" s="506"/>
      <c r="R20" s="506" t="str">
        <f>GlobBerMedDisc!AO13</f>
        <v/>
      </c>
      <c r="S20" s="506" t="str">
        <f>IF(AND(O20&lt;&gt;"",GlobBerMedDisc!R13&gt;0),GlobBerMedDisc!R13&amp;" min","")</f>
        <v/>
      </c>
      <c r="T20" s="506" t="str">
        <f>GlobBerMedDisc!AR13</f>
        <v/>
      </c>
      <c r="U20" s="500"/>
      <c r="V20" s="500"/>
      <c r="W20" s="500"/>
      <c r="X20" s="500"/>
      <c r="Y20" s="500"/>
      <c r="Z20" s="500"/>
    </row>
    <row r="21" spans="2:26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7">
        <v>13</v>
      </c>
      <c r="E21" s="503" t="str">
        <f>IF(LEN(GlobBerMedDisc!B14)&gt;20, LEFT(GlobBerMedDisc!B14,20)&amp;"…",IF(LEN(GlobBerMedDisc!B14)&gt;0,GlobBerMedDisc!B14,""))</f>
        <v/>
      </c>
      <c r="F21" s="805" t="str">
        <f>GlobBerMedDisc!AQ14</f>
        <v/>
      </c>
      <c r="G21" s="805"/>
      <c r="H21" s="805"/>
      <c r="I21" s="805"/>
      <c r="J21" s="503" t="str">
        <f>GlobBerMedDisc!X14</f>
        <v/>
      </c>
      <c r="K21" s="504" t="str">
        <f>IF(GlobBerMedDisc!C14&gt;1,GlobBerMedDisc!H14,"")</f>
        <v/>
      </c>
      <c r="L21" s="505" t="str">
        <f>IF(GlobBerMedDisc!C14&gt;1,GlobBerMedDisc!F14,"")</f>
        <v/>
      </c>
      <c r="M21" s="506" t="str">
        <f>GlobBerMedDisc!Z14</f>
        <v/>
      </c>
      <c r="N21" s="506" t="str">
        <f>GlobBerMedDisc!AN14</f>
        <v/>
      </c>
      <c r="O21" s="506" t="str">
        <f>IF(AND(GlobBerMedDisc!C14&gt;1,GlobBerMedDisc!P14&gt;1),GlobBerMedDisc!O14,"")</f>
        <v/>
      </c>
      <c r="P21" s="506" t="str">
        <f>IF(AND(GlobBerMedDisc!C14&gt;1,O21&lt;&gt;0,GlobBerMedDisc!P14&gt;1),"ml","")</f>
        <v/>
      </c>
      <c r="Q21" s="506"/>
      <c r="R21" s="506" t="str">
        <f>GlobBerMedDisc!AO14</f>
        <v/>
      </c>
      <c r="S21" s="506" t="str">
        <f>IF(AND(O21&lt;&gt;"",GlobBerMedDisc!R14&gt;0),GlobBerMedDisc!R14&amp;" min","")</f>
        <v/>
      </c>
      <c r="T21" s="506" t="str">
        <f>GlobBerMedDisc!AR14</f>
        <v/>
      </c>
      <c r="U21" s="500"/>
      <c r="V21" s="500"/>
      <c r="W21" s="500"/>
      <c r="X21" s="500"/>
      <c r="Y21" s="500"/>
      <c r="Z21" s="500"/>
    </row>
    <row r="22" spans="2:26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7">
        <v>14</v>
      </c>
      <c r="E22" s="503" t="str">
        <f>IF(LEN(GlobBerMedDisc!B15)&gt;20, LEFT(GlobBerMedDisc!B15,20)&amp;"…",IF(LEN(GlobBerMedDisc!B15)&gt;0,GlobBerMedDisc!B15,""))</f>
        <v/>
      </c>
      <c r="F22" s="805" t="str">
        <f>GlobBerMedDisc!AQ15</f>
        <v/>
      </c>
      <c r="G22" s="805"/>
      <c r="H22" s="805"/>
      <c r="I22" s="805"/>
      <c r="J22" s="503" t="str">
        <f>GlobBerMedDisc!X15</f>
        <v/>
      </c>
      <c r="K22" s="504" t="str">
        <f>IF(GlobBerMedDisc!C15&gt;1,GlobBerMedDisc!H15,"")</f>
        <v/>
      </c>
      <c r="L22" s="505" t="str">
        <f>IF(GlobBerMedDisc!C15&gt;1,GlobBerMedDisc!F15,"")</f>
        <v/>
      </c>
      <c r="M22" s="506" t="str">
        <f>GlobBerMedDisc!Z15</f>
        <v/>
      </c>
      <c r="N22" s="506" t="str">
        <f>GlobBerMedDisc!AN15</f>
        <v/>
      </c>
      <c r="O22" s="506" t="str">
        <f>IF(AND(GlobBerMedDisc!C15&gt;1,GlobBerMedDisc!P15&gt;1),GlobBerMedDisc!O15,"")</f>
        <v/>
      </c>
      <c r="P22" s="506" t="str">
        <f>IF(AND(GlobBerMedDisc!C15&gt;1,O22&lt;&gt;0,GlobBerMedDisc!P15&gt;1),"ml","")</f>
        <v/>
      </c>
      <c r="Q22" s="506"/>
      <c r="R22" s="506" t="str">
        <f>GlobBerMedDisc!AO15</f>
        <v/>
      </c>
      <c r="S22" s="506" t="str">
        <f>IF(AND(O22&lt;&gt;"",GlobBerMedDisc!R15&gt;0),GlobBerMedDisc!R15&amp;" min","")</f>
        <v/>
      </c>
      <c r="T22" s="506" t="str">
        <f>GlobBerMedDisc!AR15</f>
        <v/>
      </c>
      <c r="U22" s="500"/>
      <c r="V22" s="500"/>
      <c r="W22" s="500"/>
      <c r="X22" s="500"/>
      <c r="Y22" s="500"/>
      <c r="Z22" s="500"/>
    </row>
    <row r="23" spans="2:26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7">
        <v>15</v>
      </c>
      <c r="E23" s="503" t="str">
        <f>IF(LEN(GlobBerMedDisc!B16)&gt;20, LEFT(GlobBerMedDisc!B16,20)&amp;"…",IF(LEN(GlobBerMedDisc!B16)&gt;0,GlobBerMedDisc!B16,""))</f>
        <v/>
      </c>
      <c r="F23" s="805" t="str">
        <f>GlobBerMedDisc!AQ16</f>
        <v/>
      </c>
      <c r="G23" s="805"/>
      <c r="H23" s="805"/>
      <c r="I23" s="805"/>
      <c r="J23" s="503" t="str">
        <f>GlobBerMedDisc!X16</f>
        <v/>
      </c>
      <c r="K23" s="504" t="str">
        <f>IF(GlobBerMedDisc!C16&gt;1,GlobBerMedDisc!H16,"")</f>
        <v/>
      </c>
      <c r="L23" s="505" t="str">
        <f>IF(GlobBerMedDisc!C16&gt;1,GlobBerMedDisc!F16,"")</f>
        <v/>
      </c>
      <c r="M23" s="506" t="str">
        <f>GlobBerMedDisc!Z16</f>
        <v/>
      </c>
      <c r="N23" s="506" t="str">
        <f>GlobBerMedDisc!AN16</f>
        <v/>
      </c>
      <c r="O23" s="506" t="str">
        <f>IF(AND(GlobBerMedDisc!C16&gt;1,GlobBerMedDisc!P16&gt;1),GlobBerMedDisc!O16,"")</f>
        <v/>
      </c>
      <c r="P23" s="506" t="str">
        <f>IF(AND(GlobBerMedDisc!C16&gt;1,O23&lt;&gt;0,GlobBerMedDisc!P16&gt;1),"ml","")</f>
        <v/>
      </c>
      <c r="Q23" s="506"/>
      <c r="R23" s="506" t="str">
        <f>GlobBerMedDisc!AO16</f>
        <v/>
      </c>
      <c r="S23" s="506" t="str">
        <f>IF(AND(O23&lt;&gt;"",GlobBerMedDisc!R16&gt;0),GlobBerMedDisc!R16&amp;" min","")</f>
        <v/>
      </c>
      <c r="T23" s="506" t="str">
        <f>GlobBerMedDisc!AR16</f>
        <v/>
      </c>
      <c r="U23" s="500"/>
      <c r="V23" s="500"/>
      <c r="W23" s="500"/>
      <c r="X23" s="500"/>
      <c r="Y23" s="500"/>
      <c r="Z23" s="500"/>
    </row>
    <row r="24" spans="2:26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7">
        <v>16</v>
      </c>
      <c r="E24" s="503" t="str">
        <f>IF(LEN(GlobBerMedDisc!B17)&gt;20, LEFT(GlobBerMedDisc!B17,20)&amp;"…",IF(LEN(GlobBerMedDisc!B17)&gt;0,GlobBerMedDisc!B17,""))</f>
        <v/>
      </c>
      <c r="F24" s="805" t="str">
        <f>GlobBerMedDisc!AQ17</f>
        <v/>
      </c>
      <c r="G24" s="805"/>
      <c r="H24" s="805"/>
      <c r="I24" s="805"/>
      <c r="J24" s="503" t="str">
        <f>GlobBerMedDisc!X17</f>
        <v/>
      </c>
      <c r="K24" s="504" t="str">
        <f>IF(GlobBerMedDisc!C17&gt;1,GlobBerMedDisc!H17,"")</f>
        <v/>
      </c>
      <c r="L24" s="505" t="str">
        <f>IF(GlobBerMedDisc!C17&gt;1,GlobBerMedDisc!F17,"")</f>
        <v/>
      </c>
      <c r="M24" s="506" t="str">
        <f>GlobBerMedDisc!Z17</f>
        <v/>
      </c>
      <c r="N24" s="506" t="str">
        <f>GlobBerMedDisc!AN17</f>
        <v/>
      </c>
      <c r="O24" s="506" t="str">
        <f>IF(AND(GlobBerMedDisc!C17&gt;1,GlobBerMedDisc!P17&gt;1),GlobBerMedDisc!O17,"")</f>
        <v/>
      </c>
      <c r="P24" s="506" t="str">
        <f>IF(AND(GlobBerMedDisc!C17&gt;1,O24&lt;&gt;0,GlobBerMedDisc!P17&gt;1),"ml","")</f>
        <v/>
      </c>
      <c r="Q24" s="506"/>
      <c r="R24" s="506" t="str">
        <f>GlobBerMedDisc!AO17</f>
        <v/>
      </c>
      <c r="S24" s="506" t="str">
        <f>IF(AND(O24&lt;&gt;"",GlobBerMedDisc!R17&gt;0),GlobBerMedDisc!R17&amp;" min","")</f>
        <v/>
      </c>
      <c r="T24" s="506" t="str">
        <f>GlobBerMedDisc!AR17</f>
        <v/>
      </c>
      <c r="U24" s="500"/>
      <c r="V24" s="500"/>
      <c r="W24" s="500"/>
      <c r="X24" s="500"/>
      <c r="Y24" s="500"/>
      <c r="Z24" s="500"/>
    </row>
    <row r="25" spans="2:26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7">
        <v>17</v>
      </c>
      <c r="E25" s="503" t="str">
        <f>IF(LEN(GlobBerMedDisc!B18)&gt;20, LEFT(GlobBerMedDisc!B18,20)&amp;"…",IF(LEN(GlobBerMedDisc!B18)&gt;0,GlobBerMedDisc!B18,""))</f>
        <v/>
      </c>
      <c r="F25" s="805" t="str">
        <f>GlobBerMedDisc!AQ18</f>
        <v/>
      </c>
      <c r="G25" s="805"/>
      <c r="H25" s="805"/>
      <c r="I25" s="805"/>
      <c r="J25" s="503" t="str">
        <f>GlobBerMedDisc!X18</f>
        <v/>
      </c>
      <c r="K25" s="504" t="str">
        <f>IF(GlobBerMedDisc!C18&gt;1,GlobBerMedDisc!H18,"")</f>
        <v/>
      </c>
      <c r="L25" s="505" t="str">
        <f>IF(GlobBerMedDisc!C18&gt;1,GlobBerMedDisc!F18,"")</f>
        <v/>
      </c>
      <c r="M25" s="506" t="str">
        <f>GlobBerMedDisc!Z18</f>
        <v/>
      </c>
      <c r="N25" s="506" t="str">
        <f>GlobBerMedDisc!AN18</f>
        <v/>
      </c>
      <c r="O25" s="506" t="str">
        <f>IF(AND(GlobBerMedDisc!C18&gt;1,GlobBerMedDisc!P18&gt;1),GlobBerMedDisc!O18,"")</f>
        <v/>
      </c>
      <c r="P25" s="506" t="str">
        <f>IF(AND(GlobBerMedDisc!C18&gt;1,O25&lt;&gt;0,GlobBerMedDisc!P18&gt;1),"ml","")</f>
        <v/>
      </c>
      <c r="Q25" s="506"/>
      <c r="R25" s="506" t="str">
        <f>GlobBerMedDisc!AO18</f>
        <v/>
      </c>
      <c r="S25" s="506" t="str">
        <f>IF(AND(O25&lt;&gt;"",GlobBerMedDisc!R18&gt;0),GlobBerMedDisc!R18&amp;" min","")</f>
        <v/>
      </c>
      <c r="T25" s="506" t="str">
        <f>GlobBerMedDisc!AR18</f>
        <v/>
      </c>
      <c r="U25" s="500"/>
      <c r="V25" s="500"/>
      <c r="W25" s="500"/>
      <c r="X25" s="500"/>
      <c r="Y25" s="500"/>
      <c r="Z25" s="500"/>
    </row>
    <row r="26" spans="2:26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7">
        <v>18</v>
      </c>
      <c r="E26" s="503" t="str">
        <f>IF(LEN(GlobBerMedDisc!B19)&gt;20, LEFT(GlobBerMedDisc!B19,20)&amp;"…",IF(LEN(GlobBerMedDisc!B19)&gt;0,GlobBerMedDisc!B19,""))</f>
        <v/>
      </c>
      <c r="F26" s="805" t="str">
        <f>GlobBerMedDisc!AQ19</f>
        <v/>
      </c>
      <c r="G26" s="805"/>
      <c r="H26" s="805"/>
      <c r="I26" s="805"/>
      <c r="J26" s="503" t="str">
        <f>GlobBerMedDisc!X19</f>
        <v/>
      </c>
      <c r="K26" s="504" t="str">
        <f>IF(GlobBerMedDisc!C19&gt;1,GlobBerMedDisc!H19,"")</f>
        <v/>
      </c>
      <c r="L26" s="505" t="str">
        <f>IF(GlobBerMedDisc!C19&gt;1,GlobBerMedDisc!F19,"")</f>
        <v/>
      </c>
      <c r="M26" s="506" t="str">
        <f>GlobBerMedDisc!Z19</f>
        <v/>
      </c>
      <c r="N26" s="506" t="str">
        <f>GlobBerMedDisc!AN19</f>
        <v/>
      </c>
      <c r="O26" s="506" t="str">
        <f>IF(AND(GlobBerMedDisc!C19&gt;1,GlobBerMedDisc!P19&gt;1),GlobBerMedDisc!O19,"")</f>
        <v/>
      </c>
      <c r="P26" s="506" t="str">
        <f>IF(AND(GlobBerMedDisc!C19&gt;1,O26&lt;&gt;0,GlobBerMedDisc!P19&gt;1),"ml","")</f>
        <v/>
      </c>
      <c r="Q26" s="506"/>
      <c r="R26" s="506" t="str">
        <f>GlobBerMedDisc!AO19</f>
        <v/>
      </c>
      <c r="S26" s="506" t="str">
        <f>IF(AND(O26&lt;&gt;"",GlobBerMedDisc!R19&gt;0),GlobBerMedDisc!R19&amp;" min","")</f>
        <v/>
      </c>
      <c r="T26" s="506" t="str">
        <f>GlobBerMedDisc!AR19</f>
        <v/>
      </c>
      <c r="U26" s="500"/>
      <c r="V26" s="500"/>
      <c r="W26" s="500"/>
      <c r="X26" s="500"/>
      <c r="Y26" s="500"/>
      <c r="Z26" s="500"/>
    </row>
    <row r="27" spans="2:26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7">
        <v>19</v>
      </c>
      <c r="E27" s="503" t="str">
        <f>IF(LEN(GlobBerMedDisc!B20)&gt;20, LEFT(GlobBerMedDisc!B20,20)&amp;"…",IF(LEN(GlobBerMedDisc!B20)&gt;0,GlobBerMedDisc!B20,""))</f>
        <v/>
      </c>
      <c r="F27" s="805" t="str">
        <f>GlobBerMedDisc!AQ20</f>
        <v/>
      </c>
      <c r="G27" s="805"/>
      <c r="H27" s="805"/>
      <c r="I27" s="805"/>
      <c r="J27" s="503" t="str">
        <f>GlobBerMedDisc!X20</f>
        <v/>
      </c>
      <c r="K27" s="504" t="str">
        <f>IF(GlobBerMedDisc!C20&gt;1,GlobBerMedDisc!H20,"")</f>
        <v/>
      </c>
      <c r="L27" s="505" t="str">
        <f>IF(GlobBerMedDisc!C20&gt;1,GlobBerMedDisc!F20,"")</f>
        <v/>
      </c>
      <c r="M27" s="506" t="str">
        <f>GlobBerMedDisc!Z20</f>
        <v/>
      </c>
      <c r="N27" s="506" t="str">
        <f>GlobBerMedDisc!AN20</f>
        <v/>
      </c>
      <c r="O27" s="506" t="str">
        <f>IF(AND(GlobBerMedDisc!C20&gt;1,GlobBerMedDisc!P20&gt;1),GlobBerMedDisc!O20,"")</f>
        <v/>
      </c>
      <c r="P27" s="506" t="str">
        <f>IF(AND(GlobBerMedDisc!C20&gt;1,O27&lt;&gt;0,GlobBerMedDisc!P20&gt;1),"ml","")</f>
        <v/>
      </c>
      <c r="Q27" s="506"/>
      <c r="R27" s="506" t="str">
        <f>GlobBerMedDisc!AO20</f>
        <v/>
      </c>
      <c r="S27" s="506" t="str">
        <f>IF(AND(O27&lt;&gt;"",GlobBerMedDisc!R20&gt;0),GlobBerMedDisc!R20&amp;" min","")</f>
        <v/>
      </c>
      <c r="T27" s="506" t="str">
        <f>GlobBerMedDisc!AR20</f>
        <v/>
      </c>
      <c r="U27" s="500"/>
      <c r="V27" s="500"/>
      <c r="W27" s="500"/>
      <c r="X27" s="500"/>
      <c r="Y27" s="500"/>
      <c r="Z27" s="500"/>
    </row>
    <row r="28" spans="2:26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7">
        <v>20</v>
      </c>
      <c r="E28" s="503" t="str">
        <f>IF(LEN(GlobBerMedDisc!B21)&gt;20, LEFT(GlobBerMedDisc!B21,20)&amp;"…",IF(LEN(GlobBerMedDisc!B21)&gt;0,GlobBerMedDisc!B21,""))</f>
        <v/>
      </c>
      <c r="F28" s="805" t="str">
        <f>GlobBerMedDisc!AQ21</f>
        <v/>
      </c>
      <c r="G28" s="805"/>
      <c r="H28" s="805"/>
      <c r="I28" s="805"/>
      <c r="J28" s="503" t="str">
        <f>GlobBerMedDisc!X21</f>
        <v/>
      </c>
      <c r="K28" s="504" t="str">
        <f>IF(GlobBerMedDisc!C21&gt;1,GlobBerMedDisc!H21,"")</f>
        <v/>
      </c>
      <c r="L28" s="505" t="str">
        <f>IF(GlobBerMedDisc!C21&gt;1,GlobBerMedDisc!F21,"")</f>
        <v/>
      </c>
      <c r="M28" s="764" t="str">
        <f>GlobBerMedDisc!Z21</f>
        <v/>
      </c>
      <c r="N28" s="506" t="str">
        <f>GlobBerMedDisc!AN21</f>
        <v/>
      </c>
      <c r="O28" s="506" t="str">
        <f>IF(AND(GlobBerMedDisc!C21&gt;1,GlobBerMedDisc!P21&gt;1),GlobBerMedDisc!O21,"")</f>
        <v/>
      </c>
      <c r="P28" s="506" t="str">
        <f>IF(AND(GlobBerMedDisc!C21&gt;1,O28&lt;&gt;0,GlobBerMedDisc!P21&gt;1),"ml","")</f>
        <v/>
      </c>
      <c r="Q28" s="506"/>
      <c r="R28" s="506" t="str">
        <f>GlobBerMedDisc!AO21</f>
        <v/>
      </c>
      <c r="S28" s="506" t="str">
        <f>IF(AND(O28&lt;&gt;"",GlobBerMedDisc!R21&gt;0),GlobBerMedDisc!R21&amp;" min","")</f>
        <v/>
      </c>
      <c r="T28" s="506" t="str">
        <f>GlobBerMedDisc!AR21</f>
        <v/>
      </c>
      <c r="U28" s="500"/>
      <c r="V28" s="500"/>
      <c r="W28" s="500"/>
      <c r="X28" s="500"/>
      <c r="Y28" s="500"/>
      <c r="Z28" s="500"/>
    </row>
    <row r="29" spans="2:26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7">
        <v>21</v>
      </c>
      <c r="E29" s="503" t="str">
        <f>IF(LEN(GlobBerMedDisc!B22)&gt;20, LEFT(GlobBerMedDisc!B22,20)&amp;"…",IF(LEN(GlobBerMedDisc!B22)&gt;0,GlobBerMedDisc!B22,""))</f>
        <v/>
      </c>
      <c r="F29" s="805" t="str">
        <f>GlobBerMedDisc!AQ22</f>
        <v/>
      </c>
      <c r="G29" s="805"/>
      <c r="H29" s="805"/>
      <c r="I29" s="805"/>
      <c r="J29" s="503" t="str">
        <f>GlobBerMedDisc!X22</f>
        <v/>
      </c>
      <c r="K29" s="504" t="str">
        <f>IF(GlobBerMedDisc!C22&gt;1,GlobBerMedDisc!H22,"")</f>
        <v/>
      </c>
      <c r="L29" s="505" t="str">
        <f>IF(GlobBerMedDisc!C22&gt;1,GlobBerMedDisc!F22,"")</f>
        <v/>
      </c>
      <c r="M29" s="506" t="str">
        <f>GlobBerMedDisc!Z22</f>
        <v/>
      </c>
      <c r="N29" s="506" t="str">
        <f>GlobBerMedDisc!AN22</f>
        <v/>
      </c>
      <c r="O29" s="506" t="str">
        <f>IF(AND(GlobBerMedDisc!C22&gt;1,GlobBerMedDisc!P22&gt;1),GlobBerMedDisc!O22,"")</f>
        <v/>
      </c>
      <c r="P29" s="506" t="str">
        <f>IF(AND(GlobBerMedDisc!C22&gt;1,O29&lt;&gt;0,GlobBerMedDisc!P22&gt;1),"ml","")</f>
        <v/>
      </c>
      <c r="Q29" s="506"/>
      <c r="R29" s="506" t="str">
        <f>GlobBerMedDisc!AO22</f>
        <v/>
      </c>
      <c r="S29" s="506" t="str">
        <f>IF(AND(O29&lt;&gt;"",GlobBerMedDisc!R22&gt;0),GlobBerMedDisc!R22&amp;" min","")</f>
        <v/>
      </c>
      <c r="T29" s="506" t="str">
        <f>GlobBerMedDisc!AR22</f>
        <v/>
      </c>
      <c r="U29" s="500"/>
      <c r="V29" s="500"/>
      <c r="W29" s="500"/>
      <c r="X29" s="500"/>
      <c r="Y29" s="500"/>
      <c r="Z29" s="500"/>
    </row>
    <row r="30" spans="2:26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7">
        <v>22</v>
      </c>
      <c r="E30" s="503" t="str">
        <f>IF(LEN(GlobBerMedDisc!B23)&gt;20, LEFT(GlobBerMedDisc!B23,20)&amp;"…",IF(LEN(GlobBerMedDisc!B23)&gt;0,GlobBerMedDisc!B23,""))</f>
        <v/>
      </c>
      <c r="F30" s="805" t="str">
        <f>GlobBerMedDisc!AQ23</f>
        <v/>
      </c>
      <c r="G30" s="805"/>
      <c r="H30" s="805"/>
      <c r="I30" s="805"/>
      <c r="J30" s="503" t="str">
        <f>GlobBerMedDisc!X23</f>
        <v/>
      </c>
      <c r="K30" s="504" t="str">
        <f>IF(GlobBerMedDisc!C23&gt;1,GlobBerMedDisc!H23,"")</f>
        <v/>
      </c>
      <c r="L30" s="505" t="str">
        <f>IF(GlobBerMedDisc!C23&gt;1,GlobBerMedDisc!F23,"")</f>
        <v/>
      </c>
      <c r="M30" s="506" t="str">
        <f>GlobBerMedDisc!Z23</f>
        <v/>
      </c>
      <c r="N30" s="506" t="str">
        <f>GlobBerMedDisc!AN23</f>
        <v/>
      </c>
      <c r="O30" s="506" t="str">
        <f>IF(AND(GlobBerMedDisc!C23&gt;1,GlobBerMedDisc!P23&gt;1),GlobBerMedDisc!O23,"")</f>
        <v/>
      </c>
      <c r="P30" s="506" t="str">
        <f>IF(AND(GlobBerMedDisc!C23&gt;1,O30&lt;&gt;0,GlobBerMedDisc!P23&gt;1),"ml","")</f>
        <v/>
      </c>
      <c r="Q30" s="506"/>
      <c r="R30" s="506" t="str">
        <f>GlobBerMedDisc!AO23</f>
        <v/>
      </c>
      <c r="S30" s="506" t="str">
        <f>IF(AND(O30&lt;&gt;"",GlobBerMedDisc!R23&gt;0),GlobBerMedDisc!R23&amp;" min","")</f>
        <v/>
      </c>
      <c r="T30" s="506" t="str">
        <f>GlobBerMedDisc!AR23</f>
        <v/>
      </c>
      <c r="U30" s="500"/>
      <c r="V30" s="500"/>
      <c r="W30" s="500"/>
      <c r="X30" s="500"/>
      <c r="Y30" s="500"/>
      <c r="Z30" s="500"/>
    </row>
    <row r="31" spans="2:26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7">
        <v>23</v>
      </c>
      <c r="E31" s="503" t="str">
        <f>IF(LEN(GlobBerMedDisc!B24)&gt;20, LEFT(GlobBerMedDisc!B24,20)&amp;"…",IF(LEN(GlobBerMedDisc!B24)&gt;0,GlobBerMedDisc!B24,""))</f>
        <v/>
      </c>
      <c r="F31" s="805" t="str">
        <f>GlobBerMedDisc!AQ24</f>
        <v/>
      </c>
      <c r="G31" s="805"/>
      <c r="H31" s="805"/>
      <c r="I31" s="805"/>
      <c r="J31" s="503" t="str">
        <f>GlobBerMedDisc!X24</f>
        <v/>
      </c>
      <c r="K31" s="504" t="str">
        <f>IF(GlobBerMedDisc!C24&gt;1,GlobBerMedDisc!H24,"")</f>
        <v/>
      </c>
      <c r="L31" s="505" t="str">
        <f>IF(GlobBerMedDisc!C24&gt;1,GlobBerMedDisc!F24,"")</f>
        <v/>
      </c>
      <c r="M31" s="506" t="str">
        <f>GlobBerMedDisc!Z24</f>
        <v/>
      </c>
      <c r="N31" s="506" t="str">
        <f>GlobBerMedDisc!AN24</f>
        <v/>
      </c>
      <c r="O31" s="506" t="str">
        <f>IF(AND(GlobBerMedDisc!C24&gt;1,GlobBerMedDisc!P24&gt;1),GlobBerMedDisc!O24,"")</f>
        <v/>
      </c>
      <c r="P31" s="506" t="str">
        <f>IF(AND(GlobBerMedDisc!C24&gt;1,O31&lt;&gt;0,GlobBerMedDisc!P24&gt;1),"ml","")</f>
        <v/>
      </c>
      <c r="Q31" s="506"/>
      <c r="R31" s="506" t="str">
        <f>GlobBerMedDisc!AO24</f>
        <v/>
      </c>
      <c r="S31" s="506" t="str">
        <f>IF(AND(O31&lt;&gt;"",GlobBerMedDisc!R24&gt;0),GlobBerMedDisc!R24&amp;" min","")</f>
        <v/>
      </c>
      <c r="T31" s="506" t="str">
        <f>GlobBerMedDisc!AR24</f>
        <v/>
      </c>
      <c r="U31" s="500"/>
      <c r="V31" s="500"/>
      <c r="W31" s="500"/>
      <c r="X31" s="500"/>
      <c r="Y31" s="500"/>
      <c r="Z31" s="500"/>
    </row>
    <row r="32" spans="2:26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7">
        <v>24</v>
      </c>
      <c r="E32" s="503" t="str">
        <f>IF(LEN(GlobBerMedDisc!B25)&gt;20, LEFT(GlobBerMedDisc!B25,20)&amp;"…",IF(LEN(GlobBerMedDisc!B25)&gt;0,GlobBerMedDisc!B25,""))</f>
        <v/>
      </c>
      <c r="F32" s="805" t="str">
        <f>GlobBerMedDisc!AQ25</f>
        <v/>
      </c>
      <c r="G32" s="805"/>
      <c r="H32" s="805"/>
      <c r="I32" s="805"/>
      <c r="J32" s="503" t="str">
        <f>GlobBerMedDisc!X25</f>
        <v/>
      </c>
      <c r="K32" s="504" t="str">
        <f>IF(GlobBerMedDisc!C25&gt;1,GlobBerMedDisc!H25,"")</f>
        <v/>
      </c>
      <c r="L32" s="505" t="str">
        <f>IF(GlobBerMedDisc!C25&gt;1,GlobBerMedDisc!F25,"")</f>
        <v/>
      </c>
      <c r="M32" s="506" t="str">
        <f>GlobBerMedDisc!Z25</f>
        <v/>
      </c>
      <c r="N32" s="506" t="str">
        <f>GlobBerMedDisc!AN25</f>
        <v/>
      </c>
      <c r="O32" s="506" t="str">
        <f>IF(AND(GlobBerMedDisc!C25&gt;1,GlobBerMedDisc!P25&gt;1),GlobBerMedDisc!O25,"")</f>
        <v/>
      </c>
      <c r="P32" s="506" t="str">
        <f>IF(AND(GlobBerMedDisc!C25&gt;1,O32&lt;&gt;0,GlobBerMedDisc!P25&gt;1),"ml","")</f>
        <v/>
      </c>
      <c r="Q32" s="506"/>
      <c r="R32" s="506" t="str">
        <f>GlobBerMedDisc!AO25</f>
        <v/>
      </c>
      <c r="S32" s="506" t="str">
        <f>IF(AND(O32&lt;&gt;"",GlobBerMedDisc!R25&gt;0),GlobBerMedDisc!R25&amp;" min","")</f>
        <v/>
      </c>
      <c r="T32" s="506" t="str">
        <f>GlobBerMedDisc!AR25</f>
        <v/>
      </c>
      <c r="U32" s="500"/>
      <c r="V32" s="500"/>
      <c r="W32" s="500"/>
      <c r="X32" s="500"/>
      <c r="Y32" s="500"/>
      <c r="Z32" s="500"/>
    </row>
    <row r="33" spans="2:26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7">
        <v>25</v>
      </c>
      <c r="E33" s="503" t="str">
        <f>IF(LEN(GlobBerMedDisc!B26)&gt;20, LEFT(GlobBerMedDisc!B26,20)&amp;"…",IF(LEN(GlobBerMedDisc!B26)&gt;0,GlobBerMedDisc!B26,""))</f>
        <v/>
      </c>
      <c r="F33" s="805" t="str">
        <f>GlobBerMedDisc!AQ26</f>
        <v/>
      </c>
      <c r="G33" s="805"/>
      <c r="H33" s="805"/>
      <c r="I33" s="805"/>
      <c r="J33" s="503" t="str">
        <f>GlobBerMedDisc!X26</f>
        <v/>
      </c>
      <c r="K33" s="504" t="str">
        <f>IF(GlobBerMedDisc!C26&gt;1,GlobBerMedDisc!H26,"")</f>
        <v/>
      </c>
      <c r="L33" s="505" t="str">
        <f>IF(GlobBerMedDisc!C26&gt;1,GlobBerMedDisc!F26,"")</f>
        <v/>
      </c>
      <c r="M33" s="506" t="str">
        <f>GlobBerMedDisc!Z26</f>
        <v/>
      </c>
      <c r="N33" s="506" t="str">
        <f>GlobBerMedDisc!AN26</f>
        <v/>
      </c>
      <c r="O33" s="506" t="str">
        <f>IF(AND(GlobBerMedDisc!C26&gt;1,GlobBerMedDisc!P26&gt;1),GlobBerMedDisc!O26,"")</f>
        <v/>
      </c>
      <c r="P33" s="506" t="str">
        <f>IF(AND(GlobBerMedDisc!C26&gt;1,O33&lt;&gt;0,GlobBerMedDisc!P26&gt;1),"ml","")</f>
        <v/>
      </c>
      <c r="Q33" s="506"/>
      <c r="R33" s="506" t="str">
        <f>GlobBerMedDisc!AO26</f>
        <v/>
      </c>
      <c r="S33" s="506" t="str">
        <f>IF(AND(O33&lt;&gt;"",GlobBerMedDisc!R26&gt;0),GlobBerMedDisc!R26&amp;" min","")</f>
        <v/>
      </c>
      <c r="T33" s="506" t="str">
        <f>GlobBerMedDisc!AR26</f>
        <v/>
      </c>
      <c r="U33" s="500"/>
      <c r="V33" s="500"/>
      <c r="W33" s="500"/>
      <c r="X33" s="500"/>
      <c r="Y33" s="500"/>
      <c r="Z33" s="500"/>
    </row>
    <row r="34" spans="2:26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7">
        <v>26</v>
      </c>
      <c r="E34" s="503" t="str">
        <f>IF(LEN(GlobBerMedDisc!B27)&gt;20, LEFT(GlobBerMedDisc!B27,20)&amp;"…",IF(LEN(GlobBerMedDisc!B27)&gt;0,GlobBerMedDisc!B27,""))</f>
        <v/>
      </c>
      <c r="F34" s="805" t="str">
        <f>GlobBerMedDisc!AQ27</f>
        <v/>
      </c>
      <c r="G34" s="805"/>
      <c r="H34" s="805"/>
      <c r="I34" s="805"/>
      <c r="J34" s="503" t="str">
        <f>GlobBerMedDisc!X27</f>
        <v/>
      </c>
      <c r="K34" s="504" t="str">
        <f>IF(GlobBerMedDisc!C27&gt;1,GlobBerMedDisc!H27,"")</f>
        <v/>
      </c>
      <c r="L34" s="505" t="str">
        <f>IF(GlobBerMedDisc!C27&gt;1,GlobBerMedDisc!F27,"")</f>
        <v/>
      </c>
      <c r="M34" s="506" t="str">
        <f>GlobBerMedDisc!Z27</f>
        <v/>
      </c>
      <c r="N34" s="506" t="str">
        <f>GlobBerMedDisc!AN27</f>
        <v/>
      </c>
      <c r="O34" s="506" t="str">
        <f>IF(AND(GlobBerMedDisc!C27&gt;1,GlobBerMedDisc!P27&gt;1),GlobBerMedDisc!O27,"")</f>
        <v/>
      </c>
      <c r="P34" s="506" t="str">
        <f>IF(AND(GlobBerMedDisc!C27&gt;1,O34&lt;&gt;0,GlobBerMedDisc!P27&gt;1),"ml","")</f>
        <v/>
      </c>
      <c r="Q34" s="506"/>
      <c r="R34" s="506" t="str">
        <f>GlobBerMedDisc!AO27</f>
        <v/>
      </c>
      <c r="S34" s="506" t="str">
        <f>IF(AND(O34&lt;&gt;"",GlobBerMedDisc!R27&gt;0),GlobBerMedDisc!R27&amp;" min","")</f>
        <v/>
      </c>
      <c r="T34" s="506" t="str">
        <f>GlobBerMedDisc!AR27</f>
        <v/>
      </c>
      <c r="U34" s="500"/>
      <c r="V34" s="500"/>
      <c r="W34" s="500"/>
      <c r="X34" s="500"/>
      <c r="Y34" s="500"/>
      <c r="Z34" s="500"/>
    </row>
    <row r="35" spans="2:26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7">
        <v>27</v>
      </c>
      <c r="E35" s="503" t="str">
        <f>IF(LEN(GlobBerMedDisc!B28)&gt;20, LEFT(GlobBerMedDisc!B28,20)&amp;"…",IF(LEN(GlobBerMedDisc!B28)&gt;0,GlobBerMedDisc!B28,""))</f>
        <v/>
      </c>
      <c r="F35" s="805" t="str">
        <f>GlobBerMedDisc!AQ28</f>
        <v/>
      </c>
      <c r="G35" s="805"/>
      <c r="H35" s="805"/>
      <c r="I35" s="805"/>
      <c r="J35" s="503" t="str">
        <f>GlobBerMedDisc!X28</f>
        <v/>
      </c>
      <c r="K35" s="504" t="str">
        <f>IF(GlobBerMedDisc!C28&gt;1,GlobBerMedDisc!H28,"")</f>
        <v/>
      </c>
      <c r="L35" s="505" t="str">
        <f>IF(GlobBerMedDisc!C28&gt;1,GlobBerMedDisc!F28,"")</f>
        <v/>
      </c>
      <c r="M35" s="506" t="str">
        <f>GlobBerMedDisc!Z28</f>
        <v/>
      </c>
      <c r="N35" s="506" t="str">
        <f>GlobBerMedDisc!AN28</f>
        <v/>
      </c>
      <c r="O35" s="506" t="str">
        <f>IF(AND(GlobBerMedDisc!C28&gt;1,GlobBerMedDisc!P28&gt;1),GlobBerMedDisc!O28,"")</f>
        <v/>
      </c>
      <c r="P35" s="506" t="str">
        <f>IF(AND(GlobBerMedDisc!C28&gt;1,O35&lt;&gt;0,GlobBerMedDisc!P28&gt;1),"ml","")</f>
        <v/>
      </c>
      <c r="Q35" s="506"/>
      <c r="R35" s="506" t="str">
        <f>GlobBerMedDisc!AO28</f>
        <v/>
      </c>
      <c r="S35" s="506" t="str">
        <f>IF(AND(O35&lt;&gt;"",GlobBerMedDisc!R28&gt;0),GlobBerMedDisc!R28&amp;" min","")</f>
        <v/>
      </c>
      <c r="T35" s="506" t="str">
        <f>GlobBerMedDisc!AR28</f>
        <v/>
      </c>
      <c r="U35" s="500"/>
      <c r="V35" s="500"/>
      <c r="W35" s="500"/>
      <c r="X35" s="500"/>
      <c r="Y35" s="500"/>
      <c r="Z35" s="500"/>
    </row>
    <row r="36" spans="2:26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7">
        <v>28</v>
      </c>
      <c r="E36" s="503" t="str">
        <f>IF(LEN(GlobBerMedDisc!B29)&gt;20, LEFT(GlobBerMedDisc!B29,20)&amp;"…",IF(LEN(GlobBerMedDisc!B29)&gt;0,GlobBerMedDisc!B29,""))</f>
        <v/>
      </c>
      <c r="F36" s="805" t="str">
        <f>GlobBerMedDisc!AQ29</f>
        <v/>
      </c>
      <c r="G36" s="805"/>
      <c r="H36" s="805"/>
      <c r="I36" s="805"/>
      <c r="J36" s="503" t="str">
        <f>GlobBerMedDisc!X29</f>
        <v/>
      </c>
      <c r="K36" s="504" t="str">
        <f>IF(GlobBerMedDisc!C29&gt;1,GlobBerMedDisc!H29,"")</f>
        <v/>
      </c>
      <c r="L36" s="505" t="str">
        <f>IF(GlobBerMedDisc!C29&gt;1,GlobBerMedDisc!F29,"")</f>
        <v/>
      </c>
      <c r="M36" s="506" t="str">
        <f>GlobBerMedDisc!Z29</f>
        <v/>
      </c>
      <c r="N36" s="506" t="str">
        <f>GlobBerMedDisc!AN29</f>
        <v/>
      </c>
      <c r="O36" s="506" t="str">
        <f>IF(AND(GlobBerMedDisc!C29&gt;1,GlobBerMedDisc!P29&gt;1),GlobBerMedDisc!O29,"")</f>
        <v/>
      </c>
      <c r="P36" s="506" t="str">
        <f>IF(AND(GlobBerMedDisc!C29&gt;1,O36&lt;&gt;0,GlobBerMedDisc!P29&gt;1),"ml","")</f>
        <v/>
      </c>
      <c r="Q36" s="506"/>
      <c r="R36" s="506" t="str">
        <f>GlobBerMedDisc!AO29</f>
        <v/>
      </c>
      <c r="S36" s="506" t="str">
        <f>IF(AND(O36&lt;&gt;"",GlobBerMedDisc!R29&gt;0),GlobBerMedDisc!R29&amp;" min","")</f>
        <v/>
      </c>
      <c r="T36" s="506" t="str">
        <f>GlobBerMedDisc!AR29</f>
        <v/>
      </c>
      <c r="U36" s="500"/>
      <c r="V36" s="500"/>
      <c r="W36" s="500"/>
      <c r="X36" s="500"/>
      <c r="Y36" s="500"/>
      <c r="Z36" s="500"/>
    </row>
    <row r="37" spans="2:26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7">
        <v>29</v>
      </c>
      <c r="E37" s="503" t="str">
        <f>IF(LEN(GlobBerMedDisc!B30)&gt;20, LEFT(GlobBerMedDisc!B30,20)&amp;"…",IF(LEN(GlobBerMedDisc!B30)&gt;0,GlobBerMedDisc!B30,""))</f>
        <v/>
      </c>
      <c r="F37" s="805" t="str">
        <f>GlobBerMedDisc!AQ30</f>
        <v/>
      </c>
      <c r="G37" s="805"/>
      <c r="H37" s="805"/>
      <c r="I37" s="805"/>
      <c r="J37" s="503" t="str">
        <f>GlobBerMedDisc!X30</f>
        <v/>
      </c>
      <c r="K37" s="504" t="str">
        <f>IF(GlobBerMedDisc!C30&gt;1,GlobBerMedDisc!H30,"")</f>
        <v/>
      </c>
      <c r="L37" s="505" t="str">
        <f>IF(GlobBerMedDisc!C30&gt;1,GlobBerMedDisc!F30,"")</f>
        <v/>
      </c>
      <c r="M37" s="506" t="str">
        <f>GlobBerMedDisc!Z30</f>
        <v/>
      </c>
      <c r="N37" s="506" t="str">
        <f>GlobBerMedDisc!AN30</f>
        <v/>
      </c>
      <c r="O37" s="506" t="str">
        <f>IF(AND(GlobBerMedDisc!C30&gt;1,GlobBerMedDisc!P30&gt;1),GlobBerMedDisc!O30,"")</f>
        <v/>
      </c>
      <c r="P37" s="506" t="str">
        <f>IF(AND(GlobBerMedDisc!C30&gt;1,O37&lt;&gt;0,GlobBerMedDisc!P30&gt;1),"ml","")</f>
        <v/>
      </c>
      <c r="Q37" s="506"/>
      <c r="R37" s="506" t="str">
        <f>GlobBerMedDisc!AO30</f>
        <v/>
      </c>
      <c r="S37" s="506" t="str">
        <f>IF(AND(O37&lt;&gt;"",GlobBerMedDisc!R30&gt;0),GlobBerMedDisc!R30&amp;" min","")</f>
        <v/>
      </c>
      <c r="T37" s="506" t="str">
        <f>GlobBerMedDisc!AR30</f>
        <v/>
      </c>
      <c r="U37" s="500"/>
      <c r="V37" s="500"/>
      <c r="W37" s="500"/>
      <c r="X37" s="500"/>
      <c r="Y37" s="500"/>
      <c r="Z37" s="500"/>
    </row>
    <row r="38" spans="2:26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7">
        <v>30</v>
      </c>
      <c r="E38" s="499" t="str">
        <f>IF(LEN(GlobBerMedDisc!B31)&gt;20, LEFT(GlobBerMedDisc!B31,20)&amp;"…",IF(LEN(GlobBerMedDisc!B31)&gt;0,GlobBerMedDisc!B31,""))</f>
        <v/>
      </c>
      <c r="F38" s="807" t="str">
        <f>GlobBerMedDisc!AQ31</f>
        <v/>
      </c>
      <c r="G38" s="807"/>
      <c r="H38" s="807"/>
      <c r="I38" s="807"/>
      <c r="J38" s="499" t="str">
        <f>GlobBerMedDisc!X31</f>
        <v/>
      </c>
      <c r="K38" s="502" t="str">
        <f>IF(GlobBerMedDisc!C31&gt;1,GlobBerMedDisc!H31,"")</f>
        <v/>
      </c>
      <c r="L38" s="496" t="str">
        <f>IF(GlobBerMedDisc!C31&gt;1,GlobBerMedDisc!F31,"")</f>
        <v/>
      </c>
      <c r="M38" s="497" t="str">
        <f>GlobBerMedDisc!Z31</f>
        <v/>
      </c>
      <c r="N38" s="497" t="str">
        <f>GlobBerMedDisc!AN31</f>
        <v/>
      </c>
      <c r="O38" s="497" t="str">
        <f>IF(AND(GlobBerMedDisc!C31&gt;1,GlobBerMedDisc!P31&gt;1),GlobBerMedDisc!O31,"")</f>
        <v/>
      </c>
      <c r="P38" s="497" t="str">
        <f>IF(AND(GlobBerMedDisc!C31&gt;1,O38&lt;&gt;0,GlobBerMedDisc!P31&gt;1),"ml","")</f>
        <v/>
      </c>
      <c r="Q38" s="497"/>
      <c r="R38" s="497" t="str">
        <f>GlobBerMedDisc!AO31</f>
        <v/>
      </c>
      <c r="S38" s="497" t="str">
        <f>IF(AND(O38&lt;&gt;"",GlobBerMedDisc!R31&gt;0),GlobBerMedDisc!R31&amp;" min","")</f>
        <v/>
      </c>
      <c r="T38" s="497" t="str">
        <f>GlobBerMedDisc!AR31</f>
        <v/>
      </c>
      <c r="U38" s="500"/>
      <c r="V38" s="500"/>
      <c r="W38" s="500"/>
      <c r="X38" s="500"/>
      <c r="Y38" s="500"/>
      <c r="Z38" s="500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R7" sqref="AR7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894</v>
      </c>
      <c r="C1" s="210" t="s">
        <v>3551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4671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893</v>
      </c>
      <c r="W1" t="s">
        <v>284</v>
      </c>
      <c r="X1" t="s">
        <v>354</v>
      </c>
      <c r="Y1" s="210" t="s">
        <v>5010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3415</v>
      </c>
      <c r="AH1" s="210" t="s">
        <v>3416</v>
      </c>
      <c r="AI1" s="210" t="s">
        <v>895</v>
      </c>
      <c r="AJ1" s="210" t="s">
        <v>156</v>
      </c>
      <c r="AK1" s="210" t="s">
        <v>896</v>
      </c>
      <c r="AL1" s="210" t="s">
        <v>897</v>
      </c>
      <c r="AM1" s="210" t="s">
        <v>3411</v>
      </c>
      <c r="AN1" s="210" t="s">
        <v>3417</v>
      </c>
      <c r="AO1" s="210" t="s">
        <v>113</v>
      </c>
      <c r="AP1" s="210" t="s">
        <v>3420</v>
      </c>
      <c r="AQ1" s="210" t="s">
        <v>3582</v>
      </c>
      <c r="AR1" s="210" t="s">
        <v>4634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4822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4646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4647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4648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4649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4650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4651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4652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4653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4654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4655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4656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4657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4658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4659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4660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4670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4661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4662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4663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4664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4665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4666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4667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4668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4669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4885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5114</v>
      </c>
    </row>
    <row r="2" spans="1:1" x14ac:dyDescent="0.2">
      <c r="A2" t="s">
        <v>5115</v>
      </c>
    </row>
    <row r="3" spans="1:1" x14ac:dyDescent="0.2">
      <c r="A3" t="s">
        <v>5116</v>
      </c>
    </row>
    <row r="4" spans="1:1" x14ac:dyDescent="0.2">
      <c r="A4" t="s">
        <v>5117</v>
      </c>
    </row>
    <row r="5" spans="1:1" x14ac:dyDescent="0.2">
      <c r="A5" t="s">
        <v>5118</v>
      </c>
    </row>
    <row r="6" spans="1:1" x14ac:dyDescent="0.2">
      <c r="A6" t="s">
        <v>5119</v>
      </c>
    </row>
    <row r="7" spans="1:1" x14ac:dyDescent="0.2">
      <c r="A7" t="s">
        <v>5120</v>
      </c>
    </row>
    <row r="8" spans="1:1" x14ac:dyDescent="0.2">
      <c r="A8" t="s">
        <v>5121</v>
      </c>
    </row>
    <row r="9" spans="1:1" x14ac:dyDescent="0.2">
      <c r="A9" t="s">
        <v>5122</v>
      </c>
    </row>
    <row r="10" spans="1:1" x14ac:dyDescent="0.2">
      <c r="A10" t="s">
        <v>5123</v>
      </c>
    </row>
    <row r="11" spans="1:1" x14ac:dyDescent="0.2">
      <c r="A11" t="s">
        <v>5124</v>
      </c>
    </row>
    <row r="12" spans="1:1" x14ac:dyDescent="0.2">
      <c r="A12" t="s">
        <v>5125</v>
      </c>
    </row>
    <row r="13" spans="1:1" x14ac:dyDescent="0.2">
      <c r="A13" t="s">
        <v>5126</v>
      </c>
    </row>
    <row r="14" spans="1:1" x14ac:dyDescent="0.2">
      <c r="A14" t="s">
        <v>5127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25" sqref="M25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910</v>
      </c>
      <c r="B1" s="210" t="s">
        <v>911</v>
      </c>
      <c r="D1" s="210" t="s">
        <v>2819</v>
      </c>
      <c r="E1" s="210" t="s">
        <v>902</v>
      </c>
      <c r="G1" s="214"/>
      <c r="H1" s="210" t="s">
        <v>2819</v>
      </c>
      <c r="I1" s="210" t="s">
        <v>902</v>
      </c>
      <c r="K1" s="210" t="s">
        <v>3619</v>
      </c>
      <c r="L1" s="210" t="s">
        <v>3620</v>
      </c>
      <c r="M1" s="210" t="s">
        <v>117</v>
      </c>
      <c r="P1" s="214" t="s">
        <v>3621</v>
      </c>
    </row>
    <row r="2" spans="1:18" ht="13.5" thickBot="1" x14ac:dyDescent="0.25">
      <c r="A2" s="210" t="s">
        <v>898</v>
      </c>
      <c r="B2" t="b">
        <v>1</v>
      </c>
      <c r="D2" s="209" t="s">
        <v>2820</v>
      </c>
      <c r="E2" s="210" t="s">
        <v>2838</v>
      </c>
      <c r="G2" s="210" t="s">
        <v>3616</v>
      </c>
      <c r="H2" s="354" t="s">
        <v>3609</v>
      </c>
      <c r="I2" s="354" t="s">
        <v>3609</v>
      </c>
      <c r="K2" s="210" t="s">
        <v>3622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899</v>
      </c>
      <c r="B3" t="b">
        <v>1</v>
      </c>
      <c r="D3" s="209" t="s">
        <v>2821</v>
      </c>
      <c r="E3" s="210" t="s">
        <v>2839</v>
      </c>
      <c r="G3" s="210" t="s">
        <v>3613</v>
      </c>
      <c r="H3" s="374" t="s">
        <v>3613</v>
      </c>
      <c r="I3" s="374" t="s">
        <v>3613</v>
      </c>
      <c r="K3" s="210" t="s">
        <v>3622</v>
      </c>
      <c r="L3" s="210" t="s">
        <v>3613</v>
      </c>
      <c r="M3" s="209" t="e">
        <f>P3:R3</f>
        <v>#VALUE!</v>
      </c>
      <c r="N3" s="209"/>
      <c r="O3" s="209"/>
      <c r="P3" s="415" t="s">
        <v>3621</v>
      </c>
      <c r="Q3" s="415" t="s">
        <v>3613</v>
      </c>
      <c r="R3" s="414"/>
    </row>
    <row r="4" spans="1:18" ht="13.5" thickTop="1" x14ac:dyDescent="0.2">
      <c r="A4" s="210" t="s">
        <v>900</v>
      </c>
      <c r="B4" s="210" t="s">
        <v>902</v>
      </c>
      <c r="C4" s="209"/>
      <c r="D4" s="209" t="s">
        <v>2822</v>
      </c>
      <c r="E4" s="210" t="s">
        <v>2840</v>
      </c>
      <c r="G4" s="210" t="s">
        <v>3612</v>
      </c>
      <c r="H4" s="692" t="s">
        <v>3612</v>
      </c>
      <c r="I4" s="692" t="s">
        <v>3612</v>
      </c>
      <c r="K4" s="210" t="s">
        <v>3622</v>
      </c>
      <c r="L4" s="210" t="s">
        <v>3612</v>
      </c>
      <c r="M4" s="209" t="e">
        <f t="shared" ref="M4:M9" si="0">P4:R4</f>
        <v>#VALUE!</v>
      </c>
      <c r="N4" s="209"/>
      <c r="O4" s="209"/>
      <c r="P4" s="694" t="s">
        <v>3621</v>
      </c>
      <c r="Q4" s="694" t="s">
        <v>3612</v>
      </c>
      <c r="R4" s="694"/>
    </row>
    <row r="5" spans="1:18" x14ac:dyDescent="0.2">
      <c r="A5" s="210" t="s">
        <v>901</v>
      </c>
      <c r="B5" s="210" t="s">
        <v>903</v>
      </c>
      <c r="C5" s="209"/>
      <c r="D5" s="209" t="s">
        <v>2823</v>
      </c>
      <c r="E5" s="210" t="s">
        <v>2841</v>
      </c>
      <c r="G5" s="210" t="s">
        <v>3610</v>
      </c>
      <c r="H5" s="662" t="s">
        <v>3610</v>
      </c>
      <c r="I5" s="662" t="s">
        <v>3610</v>
      </c>
      <c r="K5" s="210" t="s">
        <v>3622</v>
      </c>
      <c r="L5" s="210" t="s">
        <v>3610</v>
      </c>
      <c r="M5" s="209" t="e">
        <f t="shared" si="0"/>
        <v>#VALUE!</v>
      </c>
      <c r="N5" s="209"/>
      <c r="O5" s="209"/>
      <c r="P5" s="663" t="s">
        <v>3621</v>
      </c>
      <c r="Q5" s="663" t="s">
        <v>3610</v>
      </c>
      <c r="R5" s="663"/>
    </row>
    <row r="6" spans="1:18" x14ac:dyDescent="0.2">
      <c r="A6" s="210" t="s">
        <v>904</v>
      </c>
      <c r="B6" s="210" t="s">
        <v>3621</v>
      </c>
      <c r="C6" s="209"/>
      <c r="D6" s="209" t="s">
        <v>2824</v>
      </c>
      <c r="E6" s="210" t="s">
        <v>2842</v>
      </c>
      <c r="G6" s="210" t="s">
        <v>3611</v>
      </c>
      <c r="H6" s="693" t="s">
        <v>3611</v>
      </c>
      <c r="I6" s="693" t="s">
        <v>3611</v>
      </c>
      <c r="K6" s="210" t="s">
        <v>3622</v>
      </c>
      <c r="L6" s="210" t="s">
        <v>3611</v>
      </c>
      <c r="M6" s="209" t="e">
        <f t="shared" si="0"/>
        <v>#VALUE!</v>
      </c>
      <c r="N6" s="209"/>
      <c r="O6" s="209"/>
      <c r="P6" s="706" t="s">
        <v>3621</v>
      </c>
      <c r="Q6" s="706" t="s">
        <v>3611</v>
      </c>
      <c r="R6" s="706"/>
    </row>
    <row r="7" spans="1:18" x14ac:dyDescent="0.2">
      <c r="A7" s="210" t="s">
        <v>905</v>
      </c>
      <c r="B7" t="s">
        <v>906</v>
      </c>
      <c r="C7" s="209"/>
      <c r="D7" s="209" t="s">
        <v>2825</v>
      </c>
      <c r="E7" s="210" t="s">
        <v>2843</v>
      </c>
      <c r="G7" s="210" t="s">
        <v>3614</v>
      </c>
      <c r="H7" s="725" t="s">
        <v>3614</v>
      </c>
      <c r="I7" s="725" t="s">
        <v>3614</v>
      </c>
      <c r="K7" s="210" t="s">
        <v>3622</v>
      </c>
      <c r="L7" s="210" t="s">
        <v>3614</v>
      </c>
      <c r="M7" s="209" t="e">
        <f t="shared" si="0"/>
        <v>#VALUE!</v>
      </c>
      <c r="N7" s="209"/>
      <c r="O7" s="209"/>
      <c r="P7" s="726" t="s">
        <v>3621</v>
      </c>
      <c r="Q7" s="726" t="s">
        <v>3614</v>
      </c>
      <c r="R7" s="726"/>
    </row>
    <row r="8" spans="1:18" x14ac:dyDescent="0.2">
      <c r="A8" s="210" t="s">
        <v>907</v>
      </c>
      <c r="B8" s="210" t="s">
        <v>908</v>
      </c>
      <c r="C8" s="209"/>
      <c r="D8" s="209" t="s">
        <v>2826</v>
      </c>
      <c r="E8" s="210" t="s">
        <v>2844</v>
      </c>
      <c r="G8" s="210" t="s">
        <v>3617</v>
      </c>
      <c r="H8" s="355" t="s">
        <v>89</v>
      </c>
      <c r="I8" s="355" t="s">
        <v>89</v>
      </c>
      <c r="K8" s="210" t="s">
        <v>3622</v>
      </c>
      <c r="L8" s="210" t="s">
        <v>3617</v>
      </c>
      <c r="M8" s="209" t="e">
        <f t="shared" si="0"/>
        <v>#VALUE!</v>
      </c>
      <c r="N8" s="209"/>
      <c r="O8" s="209"/>
      <c r="P8" s="372" t="s">
        <v>3621</v>
      </c>
      <c r="Q8" s="372" t="s">
        <v>3617</v>
      </c>
      <c r="R8" s="372"/>
    </row>
    <row r="9" spans="1:18" x14ac:dyDescent="0.2">
      <c r="A9" s="210" t="s">
        <v>909</v>
      </c>
      <c r="B9" t="s">
        <v>5112</v>
      </c>
      <c r="C9" s="209"/>
      <c r="D9" s="209" t="s">
        <v>2827</v>
      </c>
      <c r="E9" s="210" t="s">
        <v>2845</v>
      </c>
      <c r="G9" s="210" t="s">
        <v>3615</v>
      </c>
      <c r="H9" s="356" t="s">
        <v>3615</v>
      </c>
      <c r="I9" s="356" t="s">
        <v>3615</v>
      </c>
      <c r="K9" s="210" t="s">
        <v>3622</v>
      </c>
      <c r="L9" s="210" t="s">
        <v>3615</v>
      </c>
      <c r="M9" s="209" t="e">
        <f t="shared" si="0"/>
        <v>#VALUE!</v>
      </c>
      <c r="N9" s="209"/>
      <c r="O9" s="209"/>
      <c r="P9" s="373" t="s">
        <v>3621</v>
      </c>
      <c r="Q9" s="373" t="s">
        <v>3615</v>
      </c>
      <c r="R9" s="373"/>
    </row>
    <row r="10" spans="1:18" x14ac:dyDescent="0.2">
      <c r="A10" s="210" t="s">
        <v>912</v>
      </c>
      <c r="B10" s="210" t="s">
        <v>5113</v>
      </c>
      <c r="C10" s="209"/>
      <c r="D10" s="209" t="s">
        <v>2828</v>
      </c>
      <c r="E10" s="210" t="s">
        <v>2846</v>
      </c>
      <c r="G10" s="210" t="s">
        <v>4626</v>
      </c>
      <c r="H10" s="521" t="s">
        <v>4626</v>
      </c>
      <c r="I10" s="521" t="s">
        <v>4626</v>
      </c>
      <c r="K10" s="210" t="s">
        <v>3618</v>
      </c>
      <c r="L10" s="210" t="s">
        <v>3616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2829</v>
      </c>
      <c r="E11" s="210" t="s">
        <v>2847</v>
      </c>
      <c r="G11" s="210" t="s">
        <v>3605</v>
      </c>
      <c r="H11" s="522" t="s">
        <v>3605</v>
      </c>
      <c r="I11" s="522" t="s">
        <v>3605</v>
      </c>
      <c r="K11" s="210" t="s">
        <v>3618</v>
      </c>
      <c r="L11" s="210" t="s">
        <v>3613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2830</v>
      </c>
      <c r="E12" s="210" t="s">
        <v>2848</v>
      </c>
      <c r="G12" s="210" t="s">
        <v>3606</v>
      </c>
      <c r="H12" s="523" t="s">
        <v>3606</v>
      </c>
      <c r="I12" s="523" t="s">
        <v>3606</v>
      </c>
      <c r="K12" s="210" t="s">
        <v>3618</v>
      </c>
      <c r="L12" s="210" t="s">
        <v>3612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2831</v>
      </c>
      <c r="E13" s="210" t="s">
        <v>2849</v>
      </c>
      <c r="K13" s="210" t="s">
        <v>3618</v>
      </c>
      <c r="L13" s="210" t="s">
        <v>3610</v>
      </c>
      <c r="M13" s="216" t="e">
        <f>PedGuiMedIV!B1:O5</f>
        <v>#VALUE!</v>
      </c>
    </row>
    <row r="14" spans="1:18" x14ac:dyDescent="0.2">
      <c r="D14" s="209" t="s">
        <v>2832</v>
      </c>
      <c r="E14" s="210" t="s">
        <v>2850</v>
      </c>
      <c r="K14" s="210" t="s">
        <v>3618</v>
      </c>
      <c r="L14" s="210" t="s">
        <v>3611</v>
      </c>
      <c r="M14" t="str">
        <f>PedGuiMedIV!B7:O7</f>
        <v>Adviesdosering</v>
      </c>
    </row>
    <row r="15" spans="1:18" x14ac:dyDescent="0.2">
      <c r="D15" s="209" t="s">
        <v>2833</v>
      </c>
      <c r="E15" s="210" t="s">
        <v>2851</v>
      </c>
      <c r="K15" s="210" t="s">
        <v>3618</v>
      </c>
      <c r="L15" s="210" t="s">
        <v>3614</v>
      </c>
      <c r="M15" s="216" t="e">
        <f>PedGuiMedIV!B35:O42</f>
        <v>#VALUE!</v>
      </c>
    </row>
    <row r="16" spans="1:18" x14ac:dyDescent="0.2">
      <c r="D16" s="209" t="s">
        <v>2834</v>
      </c>
      <c r="E16" s="210" t="s">
        <v>2852</v>
      </c>
      <c r="K16" s="210" t="s">
        <v>3618</v>
      </c>
      <c r="L16" s="210" t="s">
        <v>3617</v>
      </c>
    </row>
    <row r="17" spans="4:13" x14ac:dyDescent="0.2">
      <c r="D17" s="209" t="s">
        <v>2835</v>
      </c>
      <c r="E17" s="210" t="s">
        <v>2853</v>
      </c>
      <c r="K17" s="210" t="s">
        <v>3618</v>
      </c>
      <c r="L17" s="210" t="s">
        <v>3615</v>
      </c>
    </row>
    <row r="18" spans="4:13" x14ac:dyDescent="0.2">
      <c r="D18" s="209" t="s">
        <v>2836</v>
      </c>
      <c r="E18" s="210" t="s">
        <v>2854</v>
      </c>
      <c r="K18" s="210" t="s">
        <v>3623</v>
      </c>
      <c r="L18" s="210" t="s">
        <v>3616</v>
      </c>
      <c r="M18">
        <f>GlobGuiMedDisc!A1</f>
        <v>0</v>
      </c>
    </row>
    <row r="19" spans="4:13" x14ac:dyDescent="0.2">
      <c r="D19" s="209" t="s">
        <v>2837</v>
      </c>
      <c r="E19" s="210" t="s">
        <v>2855</v>
      </c>
      <c r="K19" s="210" t="s">
        <v>3623</v>
      </c>
      <c r="L19" s="210" t="s">
        <v>3613</v>
      </c>
      <c r="M19" t="str">
        <f>GlobGuiMedDisc!E9:T38</f>
        <v/>
      </c>
    </row>
    <row r="20" spans="4:13" x14ac:dyDescent="0.2">
      <c r="E20" s="210" t="s">
        <v>2856</v>
      </c>
      <c r="H20" s="220"/>
      <c r="K20" s="210" t="s">
        <v>3623</v>
      </c>
      <c r="L20" s="210" t="s">
        <v>3612</v>
      </c>
      <c r="M20">
        <f>GlobGuiMedDisc!D9:D38</f>
        <v>12</v>
      </c>
    </row>
    <row r="21" spans="4:13" x14ac:dyDescent="0.2">
      <c r="E21" s="210" t="s">
        <v>2857</v>
      </c>
      <c r="K21" s="210" t="s">
        <v>3623</v>
      </c>
      <c r="L21" s="210" t="s">
        <v>3610</v>
      </c>
      <c r="M21" t="e">
        <f>GlobGuiMedDisc!B1:T5</f>
        <v>#VALUE!</v>
      </c>
    </row>
    <row r="22" spans="4:13" x14ac:dyDescent="0.2">
      <c r="E22" s="210" t="s">
        <v>2858</v>
      </c>
      <c r="K22" s="210" t="s">
        <v>3623</v>
      </c>
      <c r="L22" s="210" t="s">
        <v>3611</v>
      </c>
      <c r="M22" t="str">
        <f>GlobGuiMedDisc!B7:T7</f>
        <v>Route</v>
      </c>
    </row>
    <row r="23" spans="4:13" x14ac:dyDescent="0.2">
      <c r="E23" s="210" t="s">
        <v>2859</v>
      </c>
      <c r="K23" s="210" t="s">
        <v>3623</v>
      </c>
      <c r="L23" s="210" t="s">
        <v>3614</v>
      </c>
    </row>
    <row r="24" spans="4:13" x14ac:dyDescent="0.2">
      <c r="E24" s="210" t="s">
        <v>2860</v>
      </c>
      <c r="K24" s="210" t="s">
        <v>3623</v>
      </c>
      <c r="L24" s="210" t="s">
        <v>3617</v>
      </c>
    </row>
    <row r="25" spans="4:13" x14ac:dyDescent="0.2">
      <c r="E25" s="210" t="s">
        <v>2861</v>
      </c>
      <c r="K25" s="210" t="s">
        <v>3623</v>
      </c>
      <c r="L25" s="210" t="s">
        <v>3615</v>
      </c>
    </row>
    <row r="26" spans="4:13" x14ac:dyDescent="0.2">
      <c r="E26" s="210" t="s">
        <v>2862</v>
      </c>
      <c r="K26" s="210" t="s">
        <v>3624</v>
      </c>
      <c r="L26" s="210" t="s">
        <v>3616</v>
      </c>
      <c r="M26">
        <f>PedGuiLijnPM!A1</f>
        <v>0</v>
      </c>
    </row>
    <row r="27" spans="4:13" x14ac:dyDescent="0.2">
      <c r="E27" s="210" t="s">
        <v>2863</v>
      </c>
      <c r="K27" s="210" t="s">
        <v>3624</v>
      </c>
      <c r="L27" s="210" t="s">
        <v>3613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2864</v>
      </c>
      <c r="K28" s="210" t="s">
        <v>3624</v>
      </c>
      <c r="L28" s="210" t="s">
        <v>3612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2865</v>
      </c>
      <c r="K29" s="210" t="s">
        <v>3624</v>
      </c>
      <c r="L29" s="210" t="s">
        <v>3610</v>
      </c>
      <c r="M29" t="e">
        <f>PedGuiLijnPM!B1:O5</f>
        <v>#VALUE!</v>
      </c>
    </row>
    <row r="30" spans="4:13" x14ac:dyDescent="0.2">
      <c r="E30" s="210" t="s">
        <v>2866</v>
      </c>
      <c r="K30" s="210" t="s">
        <v>3624</v>
      </c>
      <c r="L30" s="210" t="s">
        <v>3611</v>
      </c>
      <c r="M30" t="e">
        <f>PedGuiLijnPM!B7:O7,PedGuiLijnPM!B19:O19</f>
        <v>#VALUE!</v>
      </c>
    </row>
    <row r="31" spans="4:13" x14ac:dyDescent="0.2">
      <c r="E31" s="210" t="s">
        <v>2867</v>
      </c>
      <c r="K31" s="210" t="s">
        <v>3624</v>
      </c>
      <c r="L31" s="210" t="s">
        <v>3614</v>
      </c>
    </row>
    <row r="32" spans="4:13" x14ac:dyDescent="0.2">
      <c r="E32" s="210" t="s">
        <v>2868</v>
      </c>
      <c r="K32" s="210" t="s">
        <v>3624</v>
      </c>
      <c r="L32" s="210" t="s">
        <v>3617</v>
      </c>
    </row>
    <row r="33" spans="5:13" x14ac:dyDescent="0.2">
      <c r="E33" s="210" t="s">
        <v>2869</v>
      </c>
      <c r="K33" s="210" t="s">
        <v>3624</v>
      </c>
      <c r="L33" s="210" t="s">
        <v>3615</v>
      </c>
    </row>
    <row r="34" spans="5:13" x14ac:dyDescent="0.2">
      <c r="E34" s="210" t="s">
        <v>2870</v>
      </c>
      <c r="K34" s="210" t="s">
        <v>3625</v>
      </c>
      <c r="L34" s="210" t="s">
        <v>3616</v>
      </c>
      <c r="M34">
        <f>PedGuiEntTPN!A1</f>
        <v>0</v>
      </c>
    </row>
    <row r="35" spans="5:13" x14ac:dyDescent="0.2">
      <c r="E35" s="210" t="s">
        <v>2871</v>
      </c>
      <c r="K35" s="210" t="s">
        <v>3625</v>
      </c>
      <c r="L35" s="210" t="s">
        <v>3613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2872</v>
      </c>
      <c r="K36" s="210" t="s">
        <v>3625</v>
      </c>
      <c r="L36" s="210" t="s">
        <v>3612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2873</v>
      </c>
      <c r="K37" s="210" t="s">
        <v>3625</v>
      </c>
      <c r="L37" s="210" t="s">
        <v>3610</v>
      </c>
      <c r="M37" t="e">
        <f>PedGuiEntTPN!B1:N5</f>
        <v>#VALUE!</v>
      </c>
    </row>
    <row r="38" spans="5:13" x14ac:dyDescent="0.2">
      <c r="E38" s="210" t="s">
        <v>2874</v>
      </c>
      <c r="K38" s="210" t="s">
        <v>3625</v>
      </c>
      <c r="L38" s="210" t="s">
        <v>3611</v>
      </c>
      <c r="M38" t="e">
        <f>PedGuiEntTPN!B7:N7,PedGuiEntTPN!B20:N20</f>
        <v>#VALUE!</v>
      </c>
    </row>
    <row r="39" spans="5:13" x14ac:dyDescent="0.2">
      <c r="E39" s="210" t="s">
        <v>2875</v>
      </c>
      <c r="K39" s="210" t="s">
        <v>3625</v>
      </c>
      <c r="L39" s="210" t="s">
        <v>3614</v>
      </c>
      <c r="M39" t="e">
        <f>PedGuiEntTPN!B41:N48</f>
        <v>#VALUE!</v>
      </c>
    </row>
    <row r="40" spans="5:13" x14ac:dyDescent="0.2">
      <c r="E40" s="210" t="s">
        <v>2876</v>
      </c>
      <c r="K40" s="210" t="s">
        <v>3625</v>
      </c>
      <c r="L40" s="210" t="s">
        <v>3617</v>
      </c>
    </row>
    <row r="41" spans="5:13" x14ac:dyDescent="0.2">
      <c r="E41" s="210" t="s">
        <v>2877</v>
      </c>
      <c r="K41" s="210" t="s">
        <v>3625</v>
      </c>
      <c r="L41" s="210" t="s">
        <v>3615</v>
      </c>
    </row>
    <row r="42" spans="5:13" x14ac:dyDescent="0.2">
      <c r="E42" s="210" t="s">
        <v>2878</v>
      </c>
      <c r="K42" s="210" t="s">
        <v>3626</v>
      </c>
      <c r="L42" s="210" t="s">
        <v>3616</v>
      </c>
      <c r="M42">
        <f>PedGuiLab!A1</f>
        <v>0</v>
      </c>
    </row>
    <row r="43" spans="5:13" x14ac:dyDescent="0.2">
      <c r="E43" s="210" t="s">
        <v>2879</v>
      </c>
      <c r="K43" s="210" t="s">
        <v>3626</v>
      </c>
      <c r="L43" s="210" t="s">
        <v>3613</v>
      </c>
      <c r="M43" t="str">
        <f>PedGuiLab!D43</f>
        <v/>
      </c>
    </row>
    <row r="44" spans="5:13" x14ac:dyDescent="0.2">
      <c r="E44" s="210" t="s">
        <v>2880</v>
      </c>
      <c r="K44" s="210" t="s">
        <v>3626</v>
      </c>
      <c r="L44" s="210" t="s">
        <v>3612</v>
      </c>
      <c r="M44" t="e">
        <f>PedGuiLab!B9:L9,PedGuiLab!B43:C44</f>
        <v>#VALUE!</v>
      </c>
    </row>
    <row r="45" spans="5:13" x14ac:dyDescent="0.2">
      <c r="E45" s="210" t="s">
        <v>2881</v>
      </c>
      <c r="K45" s="210" t="s">
        <v>3626</v>
      </c>
      <c r="L45" s="210" t="s">
        <v>3610</v>
      </c>
      <c r="M45" t="e">
        <f>PedGuiLab!B1:S5</f>
        <v>#VALUE!</v>
      </c>
    </row>
    <row r="46" spans="5:13" x14ac:dyDescent="0.2">
      <c r="E46" s="210" t="s">
        <v>2882</v>
      </c>
      <c r="K46" s="210" t="s">
        <v>3626</v>
      </c>
      <c r="L46" s="210" t="s">
        <v>3611</v>
      </c>
      <c r="M46">
        <f>PedGuiLab!B7:N7</f>
        <v>0</v>
      </c>
    </row>
    <row r="47" spans="5:13" x14ac:dyDescent="0.2">
      <c r="E47" s="210" t="s">
        <v>2883</v>
      </c>
      <c r="K47" s="210" t="s">
        <v>3626</v>
      </c>
      <c r="L47" s="210" t="s">
        <v>3614</v>
      </c>
    </row>
    <row r="48" spans="5:13" x14ac:dyDescent="0.2">
      <c r="E48" s="210" t="s">
        <v>2884</v>
      </c>
      <c r="K48" s="210" t="s">
        <v>3626</v>
      </c>
      <c r="L48" s="210" t="s">
        <v>3617</v>
      </c>
      <c r="M48" t="e">
        <f>PedGuiLab!B10:I41,PedGuiLab!K10:L41</f>
        <v>#VALUE!</v>
      </c>
    </row>
    <row r="49" spans="5:13" x14ac:dyDescent="0.2">
      <c r="E49" s="210" t="s">
        <v>2885</v>
      </c>
      <c r="K49" s="210" t="s">
        <v>3626</v>
      </c>
      <c r="L49" s="210" t="s">
        <v>3615</v>
      </c>
    </row>
    <row r="50" spans="5:13" x14ac:dyDescent="0.2">
      <c r="E50" s="210" t="s">
        <v>2886</v>
      </c>
      <c r="K50" s="210" t="s">
        <v>3627</v>
      </c>
      <c r="L50" s="210" t="s">
        <v>3616</v>
      </c>
      <c r="M50">
        <f>PedGuiAcuut!A1</f>
        <v>0</v>
      </c>
    </row>
    <row r="51" spans="5:13" x14ac:dyDescent="0.2">
      <c r="E51" s="210" t="s">
        <v>2887</v>
      </c>
      <c r="K51" s="210" t="s">
        <v>3627</v>
      </c>
      <c r="L51" s="210" t="s">
        <v>3613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2888</v>
      </c>
      <c r="K52" s="210" t="s">
        <v>3627</v>
      </c>
      <c r="L52" s="210" t="s">
        <v>3612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2889</v>
      </c>
      <c r="K53" s="210" t="s">
        <v>3627</v>
      </c>
      <c r="L53" s="210" t="s">
        <v>3610</v>
      </c>
      <c r="M53" t="e">
        <f>PedGuiAcuut!B2:G5</f>
        <v>#VALUE!</v>
      </c>
    </row>
    <row r="54" spans="5:13" x14ac:dyDescent="0.2">
      <c r="E54" s="210" t="s">
        <v>2890</v>
      </c>
      <c r="K54" s="210" t="s">
        <v>3627</v>
      </c>
      <c r="L54" s="210" t="s">
        <v>3611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3627</v>
      </c>
      <c r="L55" s="210" t="s">
        <v>3614</v>
      </c>
    </row>
    <row r="56" spans="5:13" x14ac:dyDescent="0.2">
      <c r="K56" s="210" t="s">
        <v>3627</v>
      </c>
      <c r="L56" s="210" t="s">
        <v>3617</v>
      </c>
    </row>
    <row r="57" spans="5:13" x14ac:dyDescent="0.2">
      <c r="K57" s="210" t="s">
        <v>3627</v>
      </c>
      <c r="L57" s="210" t="s">
        <v>3615</v>
      </c>
    </row>
    <row r="58" spans="5:13" x14ac:dyDescent="0.2">
      <c r="K58" s="210" t="s">
        <v>3628</v>
      </c>
      <c r="L58" s="210" t="s">
        <v>3616</v>
      </c>
      <c r="M58">
        <f>PedGuiAfspr!B1</f>
        <v>0</v>
      </c>
    </row>
    <row r="59" spans="5:13" x14ac:dyDescent="0.2">
      <c r="K59" s="210" t="s">
        <v>3628</v>
      </c>
      <c r="L59" s="210" t="s">
        <v>3613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3628</v>
      </c>
      <c r="L60" s="210" t="s">
        <v>3612</v>
      </c>
      <c r="M60" t="e">
        <f>PedGuiAfspr!I10,PedGuiAfspr!G17:J17</f>
        <v>#VALUE!</v>
      </c>
    </row>
    <row r="61" spans="5:13" x14ac:dyDescent="0.2">
      <c r="K61" s="210" t="s">
        <v>3628</v>
      </c>
      <c r="L61" s="210" t="s">
        <v>3610</v>
      </c>
      <c r="M61" t="e">
        <f>PedGuiAfspr!B1:J4</f>
        <v>#VALUE!</v>
      </c>
    </row>
    <row r="62" spans="5:13" x14ac:dyDescent="0.2">
      <c r="K62" s="210" t="s">
        <v>3628</v>
      </c>
      <c r="L62" s="210" t="s">
        <v>3611</v>
      </c>
      <c r="M62" t="e">
        <f>PedGuiAfspr!C6:J6,PedGuiAfspr!C22:J22,PedGuiAfspr!C28:J28</f>
        <v>#VALUE!</v>
      </c>
    </row>
    <row r="63" spans="5:13" x14ac:dyDescent="0.2">
      <c r="K63" s="210" t="s">
        <v>3628</v>
      </c>
      <c r="L63" s="210" t="s">
        <v>3614</v>
      </c>
      <c r="M63" t="e">
        <f>PedGuiAfspr!C37:J41</f>
        <v>#VALUE!</v>
      </c>
    </row>
    <row r="64" spans="5:13" x14ac:dyDescent="0.2">
      <c r="K64" s="210" t="s">
        <v>3628</v>
      </c>
      <c r="L64" s="210" t="s">
        <v>3617</v>
      </c>
    </row>
    <row r="65" spans="11:13" x14ac:dyDescent="0.2">
      <c r="K65" s="210" t="s">
        <v>3628</v>
      </c>
      <c r="L65" s="210" t="s">
        <v>3615</v>
      </c>
    </row>
    <row r="66" spans="11:13" x14ac:dyDescent="0.2">
      <c r="K66" s="210" t="s">
        <v>4391</v>
      </c>
      <c r="L66" s="210" t="s">
        <v>3616</v>
      </c>
      <c r="M66">
        <f>NeoGuiInfB!A1</f>
        <v>0</v>
      </c>
    </row>
    <row r="67" spans="11:13" x14ac:dyDescent="0.2">
      <c r="K67" s="210" t="s">
        <v>4391</v>
      </c>
      <c r="L67" s="210" t="s">
        <v>3613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4391</v>
      </c>
      <c r="L68" s="210" t="s">
        <v>3612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4391</v>
      </c>
      <c r="L69" s="210" t="s">
        <v>3610</v>
      </c>
      <c r="M69" t="e">
        <f>NeoGuiInfB!C9:R12</f>
        <v>#VALUE!</v>
      </c>
    </row>
    <row r="70" spans="11:13" x14ac:dyDescent="0.2">
      <c r="K70" s="210" t="s">
        <v>4391</v>
      </c>
      <c r="L70" s="210" t="s">
        <v>3611</v>
      </c>
      <c r="M70" t="e">
        <f>NeoGuiInfB!C14:R14,NeoGuiInfB!C24:R24,NeoGuiInfB!C45:R45,NeoGuiInfB!C61:R61</f>
        <v>#VALUE!</v>
      </c>
    </row>
    <row r="71" spans="11:13" x14ac:dyDescent="0.2">
      <c r="K71" s="210" t="s">
        <v>4391</v>
      </c>
      <c r="L71" s="210" t="s">
        <v>3614</v>
      </c>
      <c r="M71" t="e">
        <f>NeoGuiInfB!C2:R7</f>
        <v>#VALUE!</v>
      </c>
    </row>
    <row r="72" spans="11:13" x14ac:dyDescent="0.2">
      <c r="K72" s="210" t="s">
        <v>4391</v>
      </c>
      <c r="L72" s="210" t="s">
        <v>3617</v>
      </c>
    </row>
    <row r="73" spans="11:13" x14ac:dyDescent="0.2">
      <c r="K73" s="210" t="s">
        <v>4391</v>
      </c>
      <c r="L73" s="210" t="s">
        <v>3615</v>
      </c>
    </row>
    <row r="74" spans="11:13" x14ac:dyDescent="0.2">
      <c r="K74" s="210" t="s">
        <v>4632</v>
      </c>
      <c r="L74" s="210" t="s">
        <v>3616</v>
      </c>
      <c r="M74">
        <f>NeoGuiAfspr!B1</f>
        <v>0</v>
      </c>
    </row>
    <row r="75" spans="11:13" x14ac:dyDescent="0.2">
      <c r="K75" s="210" t="s">
        <v>4632</v>
      </c>
      <c r="L75" s="210" t="s">
        <v>3613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4632</v>
      </c>
      <c r="L76" s="210" t="s">
        <v>3612</v>
      </c>
      <c r="M76" t="e">
        <f>NeoGuiAfspr!D27,NeoGuiAfspr!F41:G41</f>
        <v>#VALUE!</v>
      </c>
    </row>
    <row r="77" spans="11:13" x14ac:dyDescent="0.2">
      <c r="K77" s="210" t="s">
        <v>4632</v>
      </c>
      <c r="L77" s="210" t="s">
        <v>3610</v>
      </c>
      <c r="M77" t="e">
        <f>NeoGuiAfspr!B1:L4</f>
        <v>#VALUE!</v>
      </c>
    </row>
    <row r="78" spans="11:13" x14ac:dyDescent="0.2">
      <c r="K78" s="210" t="s">
        <v>4632</v>
      </c>
      <c r="L78" s="210" t="s">
        <v>3611</v>
      </c>
      <c r="M78" t="e">
        <f>NeoGuiAfspr!C6:L6,NeoGuiAfspr!C21:F21,NeoGuiAfspr!C34:F34</f>
        <v>#VALUE!</v>
      </c>
    </row>
    <row r="79" spans="11:13" x14ac:dyDescent="0.2">
      <c r="K79" s="210" t="s">
        <v>4632</v>
      </c>
      <c r="L79" s="210" t="s">
        <v>3614</v>
      </c>
      <c r="M79" t="e">
        <f>NeoGuiAfspr!C44:K49</f>
        <v>#VALUE!</v>
      </c>
    </row>
    <row r="80" spans="11:13" x14ac:dyDescent="0.2">
      <c r="K80" s="210" t="s">
        <v>4632</v>
      </c>
      <c r="L80" s="210" t="s">
        <v>3617</v>
      </c>
    </row>
    <row r="81" spans="11:13" x14ac:dyDescent="0.2">
      <c r="K81" s="210" t="s">
        <v>4632</v>
      </c>
      <c r="L81" s="210" t="s">
        <v>3615</v>
      </c>
    </row>
    <row r="82" spans="11:13" x14ac:dyDescent="0.2">
      <c r="K82" s="210" t="s">
        <v>4633</v>
      </c>
      <c r="L82" s="210" t="s">
        <v>3616</v>
      </c>
      <c r="M82">
        <f>NeoGuiLab!A1</f>
        <v>0</v>
      </c>
    </row>
    <row r="83" spans="11:13" x14ac:dyDescent="0.2">
      <c r="K83" s="210" t="s">
        <v>4633</v>
      </c>
      <c r="L83" s="210" t="s">
        <v>3613</v>
      </c>
      <c r="M83" t="str">
        <f>NeoGuiLab!C41</f>
        <v/>
      </c>
    </row>
    <row r="84" spans="11:13" x14ac:dyDescent="0.2">
      <c r="K84" s="210" t="s">
        <v>4633</v>
      </c>
      <c r="L84" s="210" t="s">
        <v>3612</v>
      </c>
      <c r="M84" t="e">
        <f>NeoGuiLab!B41,NeoGuiLab!B8:T8</f>
        <v>#VALUE!</v>
      </c>
    </row>
    <row r="85" spans="11:13" x14ac:dyDescent="0.2">
      <c r="K85" s="210" t="s">
        <v>4633</v>
      </c>
      <c r="L85" s="210" t="s">
        <v>3610</v>
      </c>
      <c r="M85" t="e">
        <f>NeoGuiLab!B1:T4</f>
        <v>#VALUE!</v>
      </c>
    </row>
    <row r="86" spans="11:13" x14ac:dyDescent="0.2">
      <c r="K86" s="210" t="s">
        <v>4633</v>
      </c>
      <c r="L86" s="210" t="s">
        <v>3611</v>
      </c>
      <c r="M86">
        <f>NeoGuiLab!B6:T6</f>
        <v>0</v>
      </c>
    </row>
    <row r="87" spans="11:13" x14ac:dyDescent="0.2">
      <c r="K87" s="210" t="s">
        <v>4633</v>
      </c>
      <c r="L87" s="210" t="s">
        <v>3614</v>
      </c>
    </row>
    <row r="88" spans="11:13" x14ac:dyDescent="0.2">
      <c r="K88" s="210" t="s">
        <v>4633</v>
      </c>
      <c r="L88" s="210" t="s">
        <v>3617</v>
      </c>
      <c r="M88" t="e">
        <f>NeoGuiLab!B9:M40,NeoGuiLab!O9:T40</f>
        <v>#VALUE!</v>
      </c>
    </row>
    <row r="89" spans="11:13" x14ac:dyDescent="0.2">
      <c r="K89" s="210" t="s">
        <v>4633</v>
      </c>
      <c r="L89" s="210" t="s">
        <v>3615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915</v>
      </c>
      <c r="B1" t="s">
        <v>913</v>
      </c>
      <c r="C1" t="s">
        <v>914</v>
      </c>
      <c r="D1" t="s">
        <v>1767</v>
      </c>
      <c r="E1" t="s">
        <v>911</v>
      </c>
      <c r="F1" t="s">
        <v>1745</v>
      </c>
      <c r="G1" t="s">
        <v>1764</v>
      </c>
      <c r="H1" t="s">
        <v>1765</v>
      </c>
      <c r="I1" t="s">
        <v>1766</v>
      </c>
    </row>
    <row r="2" spans="1:9" x14ac:dyDescent="0.2">
      <c r="A2" t="s">
        <v>2905</v>
      </c>
      <c r="B2" t="s">
        <v>916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1261</v>
      </c>
      <c r="B3" t="s">
        <v>917</v>
      </c>
      <c r="D3" t="b">
        <f>IFERROR(VLOOKUP(B3,PatData!$A$2:$A$2014,1,),"")&lt;&gt;""</f>
        <v>1</v>
      </c>
      <c r="E3" t="s">
        <v>5163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2906</v>
      </c>
      <c r="B4" t="s">
        <v>918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2907</v>
      </c>
      <c r="B5" t="s">
        <v>919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2908</v>
      </c>
      <c r="B6" t="s">
        <v>920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4963</v>
      </c>
      <c r="B7" t="s">
        <v>1565</v>
      </c>
      <c r="D7" t="b">
        <f>IFERROR(VLOOKUP(B7,PatData!$A$2:$A$2014,1,),"")&lt;&gt;""</f>
        <v>0</v>
      </c>
      <c r="E7" t="s">
        <v>915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959</v>
      </c>
      <c r="B8" t="s">
        <v>921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4399</v>
      </c>
      <c r="B9" t="s">
        <v>922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5321</v>
      </c>
      <c r="B10" t="s">
        <v>5340</v>
      </c>
      <c r="D10" t="b">
        <f>IFERROR(VLOOKUP(B10,PatData!$A$2:$A$2014,1,),"")&lt;&gt;""</f>
        <v>1</v>
      </c>
      <c r="E10" t="s">
        <v>5160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5322</v>
      </c>
      <c r="B11" t="s">
        <v>5341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5323</v>
      </c>
      <c r="B12" t="s">
        <v>5342</v>
      </c>
      <c r="D12" t="b">
        <f>IFERROR(VLOOKUP(B12,PatData!$A$2:$A$2014,1,),"")&lt;&gt;""</f>
        <v>1</v>
      </c>
      <c r="E12" t="s">
        <v>5159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5324</v>
      </c>
      <c r="B13" t="s">
        <v>5343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5325</v>
      </c>
      <c r="B14" t="s">
        <v>5344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5326</v>
      </c>
      <c r="B15" t="s">
        <v>5345</v>
      </c>
      <c r="D15" t="b">
        <f>IFERROR(VLOOKUP(B15,PatData!$A$2:$A$2014,1,),"")&lt;&gt;""</f>
        <v>1</v>
      </c>
      <c r="E15" t="s">
        <v>5158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5327</v>
      </c>
      <c r="B16" t="s">
        <v>5346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5328</v>
      </c>
      <c r="B17" t="s">
        <v>5347</v>
      </c>
      <c r="D17" t="b">
        <f>IFERROR(VLOOKUP(B17,PatData!$A$2:$A$2014,1,),"")&lt;&gt;""</f>
        <v>1</v>
      </c>
      <c r="E17" t="s">
        <v>5157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5329</v>
      </c>
      <c r="B18" t="s">
        <v>5348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5330</v>
      </c>
      <c r="B19" t="s">
        <v>5349</v>
      </c>
      <c r="D19" t="b">
        <f>IFERROR(VLOOKUP(B19,PatData!$A$2:$A$2014,1,),"")&lt;&gt;""</f>
        <v>1</v>
      </c>
      <c r="E19" t="s">
        <v>5156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5331</v>
      </c>
      <c r="B20" t="s">
        <v>5350</v>
      </c>
      <c r="D20" t="b">
        <f>IFERROR(VLOOKUP(B20,PatData!$A$2:$A$2014,1,),"")&lt;&gt;""</f>
        <v>1</v>
      </c>
      <c r="E20" t="s">
        <v>5161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5332</v>
      </c>
      <c r="B21" t="s">
        <v>5351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5333</v>
      </c>
      <c r="B22" t="s">
        <v>5352</v>
      </c>
      <c r="D22" t="b">
        <f>IFERROR(VLOOKUP(B22,PatData!$A$2:$A$2014,1,),"")&lt;&gt;""</f>
        <v>1</v>
      </c>
      <c r="E22" t="s">
        <v>5155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5334</v>
      </c>
      <c r="B23" t="s">
        <v>5353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2969</v>
      </c>
      <c r="B24" t="s">
        <v>1770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2970</v>
      </c>
      <c r="B25" t="s">
        <v>1771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2971</v>
      </c>
      <c r="B26" t="s">
        <v>1772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2972</v>
      </c>
      <c r="B27" t="s">
        <v>1773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2973</v>
      </c>
      <c r="B28" t="s">
        <v>1774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2974</v>
      </c>
      <c r="B29" t="s">
        <v>1775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2975</v>
      </c>
      <c r="B30" t="s">
        <v>1776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2976</v>
      </c>
      <c r="B31" t="s">
        <v>1777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2977</v>
      </c>
      <c r="B32" t="s">
        <v>1778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2978</v>
      </c>
      <c r="B33" t="s">
        <v>1779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2979</v>
      </c>
      <c r="B34" t="s">
        <v>1780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2980</v>
      </c>
      <c r="B35" t="s">
        <v>1781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2981</v>
      </c>
      <c r="B36" t="s">
        <v>1782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2982</v>
      </c>
      <c r="B37" t="s">
        <v>1783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2983</v>
      </c>
      <c r="B38" t="s">
        <v>1784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2984</v>
      </c>
      <c r="B39" t="s">
        <v>1785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2985</v>
      </c>
      <c r="B40" t="s">
        <v>1786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2986</v>
      </c>
      <c r="B41" t="s">
        <v>1787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2987</v>
      </c>
      <c r="B42" t="s">
        <v>1788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2988</v>
      </c>
      <c r="B43" t="s">
        <v>1789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2989</v>
      </c>
      <c r="B44" t="s">
        <v>1790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2990</v>
      </c>
      <c r="B45" t="s">
        <v>1791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2991</v>
      </c>
      <c r="B46" t="s">
        <v>1792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2992</v>
      </c>
      <c r="B47" t="s">
        <v>1793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2993</v>
      </c>
      <c r="B48" t="s">
        <v>1794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2994</v>
      </c>
      <c r="B49" t="s">
        <v>1795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2995</v>
      </c>
      <c r="B50" t="s">
        <v>1796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2996</v>
      </c>
      <c r="B51" t="s">
        <v>1797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2997</v>
      </c>
      <c r="B52" t="s">
        <v>1798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2998</v>
      </c>
      <c r="B53" t="s">
        <v>1799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2909</v>
      </c>
      <c r="B54" t="s">
        <v>1800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2910</v>
      </c>
      <c r="B55" t="s">
        <v>1801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2911</v>
      </c>
      <c r="B56" t="s">
        <v>1802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2912</v>
      </c>
      <c r="B57" t="s">
        <v>1803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2913</v>
      </c>
      <c r="B58" t="s">
        <v>1804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2914</v>
      </c>
      <c r="B59" t="s">
        <v>1805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2915</v>
      </c>
      <c r="B60" t="s">
        <v>1806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2916</v>
      </c>
      <c r="B61" t="s">
        <v>1807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2917</v>
      </c>
      <c r="B62" t="s">
        <v>1808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2918</v>
      </c>
      <c r="B63" t="s">
        <v>1809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2919</v>
      </c>
      <c r="B64" t="s">
        <v>1810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2920</v>
      </c>
      <c r="B65" t="s">
        <v>1811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2921</v>
      </c>
      <c r="B66" t="s">
        <v>1812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2922</v>
      </c>
      <c r="B67" t="s">
        <v>1813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2923</v>
      </c>
      <c r="B68" t="s">
        <v>1814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2924</v>
      </c>
      <c r="B69" t="s">
        <v>1815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2925</v>
      </c>
      <c r="B70" t="s">
        <v>1816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2926</v>
      </c>
      <c r="B71" t="s">
        <v>1817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2927</v>
      </c>
      <c r="B72" t="s">
        <v>1818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2928</v>
      </c>
      <c r="B73" t="s">
        <v>1819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2929</v>
      </c>
      <c r="B74" t="s">
        <v>1820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2930</v>
      </c>
      <c r="B75" t="s">
        <v>1821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2931</v>
      </c>
      <c r="B76" t="s">
        <v>1822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2932</v>
      </c>
      <c r="B77" t="s">
        <v>1823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2933</v>
      </c>
      <c r="B78" t="s">
        <v>1824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2934</v>
      </c>
      <c r="B79" t="s">
        <v>1825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2935</v>
      </c>
      <c r="B80" t="s">
        <v>1826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2936</v>
      </c>
      <c r="B81" t="s">
        <v>1827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2937</v>
      </c>
      <c r="B82" t="s">
        <v>1828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2938</v>
      </c>
      <c r="B83" t="s">
        <v>1829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2939</v>
      </c>
      <c r="B84" t="s">
        <v>1830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2940</v>
      </c>
      <c r="B85" t="s">
        <v>1831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2941</v>
      </c>
      <c r="B86" t="s">
        <v>1832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2942</v>
      </c>
      <c r="B87" t="s">
        <v>1833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2943</v>
      </c>
      <c r="B88" t="s">
        <v>1834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2944</v>
      </c>
      <c r="B89" t="s">
        <v>1835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2945</v>
      </c>
      <c r="B90" t="s">
        <v>1836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2946</v>
      </c>
      <c r="B91" t="s">
        <v>1837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2947</v>
      </c>
      <c r="B92" t="s">
        <v>1838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2948</v>
      </c>
      <c r="B93" t="s">
        <v>1839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2949</v>
      </c>
      <c r="B94" t="s">
        <v>1840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2950</v>
      </c>
      <c r="B95" t="s">
        <v>1841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2951</v>
      </c>
      <c r="B96" t="s">
        <v>1842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2952</v>
      </c>
      <c r="B97" t="s">
        <v>1843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2953</v>
      </c>
      <c r="B98" t="s">
        <v>1844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2954</v>
      </c>
      <c r="B99" t="s">
        <v>1845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2955</v>
      </c>
      <c r="B100" t="s">
        <v>1846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2956</v>
      </c>
      <c r="B101" t="s">
        <v>1847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2957</v>
      </c>
      <c r="B102" t="s">
        <v>1848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2958</v>
      </c>
      <c r="B103" t="s">
        <v>1849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2959</v>
      </c>
      <c r="B104" t="s">
        <v>1850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2960</v>
      </c>
      <c r="B105" t="s">
        <v>1851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2961</v>
      </c>
      <c r="B106" t="s">
        <v>1852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2962</v>
      </c>
      <c r="B107" t="s">
        <v>1853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2963</v>
      </c>
      <c r="B108" t="s">
        <v>1854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2964</v>
      </c>
      <c r="B109" t="s">
        <v>1855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2965</v>
      </c>
      <c r="B110" t="s">
        <v>1856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2966</v>
      </c>
      <c r="B111" t="s">
        <v>1857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2967</v>
      </c>
      <c r="B112" t="s">
        <v>1858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2968</v>
      </c>
      <c r="B113" t="s">
        <v>1859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4672</v>
      </c>
      <c r="B114" t="s">
        <v>1860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4673</v>
      </c>
      <c r="B115" t="s">
        <v>1861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4674</v>
      </c>
      <c r="B116" t="s">
        <v>1862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4675</v>
      </c>
      <c r="B117" t="s">
        <v>1863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4676</v>
      </c>
      <c r="B118" t="s">
        <v>1864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4677</v>
      </c>
      <c r="B119" t="s">
        <v>1865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4678</v>
      </c>
      <c r="B120" t="s">
        <v>1866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4679</v>
      </c>
      <c r="B121" t="s">
        <v>1867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4680</v>
      </c>
      <c r="B122" t="s">
        <v>1868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4681</v>
      </c>
      <c r="B123" t="s">
        <v>1869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4682</v>
      </c>
      <c r="B124" t="s">
        <v>1870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4683</v>
      </c>
      <c r="B125" t="s">
        <v>1871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4684</v>
      </c>
      <c r="B126" t="s">
        <v>1872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4685</v>
      </c>
      <c r="B127" t="s">
        <v>1873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4686</v>
      </c>
      <c r="B128" t="s">
        <v>1874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4687</v>
      </c>
      <c r="B129" t="s">
        <v>1875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4688</v>
      </c>
      <c r="B130" t="s">
        <v>1876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4689</v>
      </c>
      <c r="B131" t="s">
        <v>1877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4690</v>
      </c>
      <c r="B132" t="s">
        <v>1878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4691</v>
      </c>
      <c r="B133" t="s">
        <v>1879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4692</v>
      </c>
      <c r="B134" t="s">
        <v>1880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4693</v>
      </c>
      <c r="B135" t="s">
        <v>1881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4694</v>
      </c>
      <c r="B136" t="s">
        <v>1882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4695</v>
      </c>
      <c r="B137" t="s">
        <v>1883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4696</v>
      </c>
      <c r="B138" t="s">
        <v>1884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4697</v>
      </c>
      <c r="B139" t="s">
        <v>1885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4698</v>
      </c>
      <c r="B140" t="s">
        <v>1886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4699</v>
      </c>
      <c r="B141" t="s">
        <v>1887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4700</v>
      </c>
      <c r="B142" t="s">
        <v>1888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4701</v>
      </c>
      <c r="B143" t="s">
        <v>1889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2999</v>
      </c>
      <c r="B144" t="s">
        <v>1890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3000</v>
      </c>
      <c r="B145" t="s">
        <v>1891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3001</v>
      </c>
      <c r="B146" t="s">
        <v>1892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3002</v>
      </c>
      <c r="B147" t="s">
        <v>1893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3003</v>
      </c>
      <c r="B148" t="s">
        <v>1894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3004</v>
      </c>
      <c r="B149" t="s">
        <v>1895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3005</v>
      </c>
      <c r="B150" t="s">
        <v>1896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3006</v>
      </c>
      <c r="B151" t="s">
        <v>1897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3007</v>
      </c>
      <c r="B152" t="s">
        <v>1898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3008</v>
      </c>
      <c r="B153" t="s">
        <v>1899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3009</v>
      </c>
      <c r="B154" t="s">
        <v>1900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3010</v>
      </c>
      <c r="B155" t="s">
        <v>1901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3011</v>
      </c>
      <c r="B156" t="s">
        <v>1902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3012</v>
      </c>
      <c r="B157" t="s">
        <v>1903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3013</v>
      </c>
      <c r="B158" t="s">
        <v>1904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3014</v>
      </c>
      <c r="B159" t="s">
        <v>1905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3015</v>
      </c>
      <c r="B160" t="s">
        <v>1906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3016</v>
      </c>
      <c r="B161" t="s">
        <v>1907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3017</v>
      </c>
      <c r="B162" t="s">
        <v>1908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3018</v>
      </c>
      <c r="B163" t="s">
        <v>1909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3019</v>
      </c>
      <c r="B164" t="s">
        <v>1910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3020</v>
      </c>
      <c r="B165" t="s">
        <v>1911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3021</v>
      </c>
      <c r="B166" t="s">
        <v>1912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3022</v>
      </c>
      <c r="B167" t="s">
        <v>1913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3023</v>
      </c>
      <c r="B168" t="s">
        <v>1914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3024</v>
      </c>
      <c r="B169" t="s">
        <v>1915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3025</v>
      </c>
      <c r="B170" t="s">
        <v>1916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3026</v>
      </c>
      <c r="B171" t="s">
        <v>1917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3027</v>
      </c>
      <c r="B172" t="s">
        <v>1918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3028</v>
      </c>
      <c r="B173" t="s">
        <v>1919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4702</v>
      </c>
      <c r="B174" t="s">
        <v>1920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4703</v>
      </c>
      <c r="B175" t="s">
        <v>1921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4704</v>
      </c>
      <c r="B176" t="s">
        <v>1922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4705</v>
      </c>
      <c r="B177" t="s">
        <v>1923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4706</v>
      </c>
      <c r="B178" t="s">
        <v>1924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4707</v>
      </c>
      <c r="B179" t="s">
        <v>1925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4708</v>
      </c>
      <c r="B180" t="s">
        <v>1926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4709</v>
      </c>
      <c r="B181" t="s">
        <v>1927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4710</v>
      </c>
      <c r="B182" t="s">
        <v>1928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4711</v>
      </c>
      <c r="B183" t="s">
        <v>1929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4712</v>
      </c>
      <c r="B184" t="s">
        <v>1930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4713</v>
      </c>
      <c r="B185" t="s">
        <v>1931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4714</v>
      </c>
      <c r="B186" t="s">
        <v>1932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4715</v>
      </c>
      <c r="B187" t="s">
        <v>1933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4716</v>
      </c>
      <c r="B188" t="s">
        <v>1934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4717</v>
      </c>
      <c r="B189" t="s">
        <v>1935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4718</v>
      </c>
      <c r="B190" t="s">
        <v>1936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4719</v>
      </c>
      <c r="B191" t="s">
        <v>1937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4720</v>
      </c>
      <c r="B192" t="s">
        <v>1938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4721</v>
      </c>
      <c r="B193" t="s">
        <v>1939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4722</v>
      </c>
      <c r="B194" t="s">
        <v>1940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4723</v>
      </c>
      <c r="B195" t="s">
        <v>1941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4724</v>
      </c>
      <c r="B196" t="s">
        <v>1942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4725</v>
      </c>
      <c r="B197" t="s">
        <v>1943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4726</v>
      </c>
      <c r="B198" t="s">
        <v>1944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4727</v>
      </c>
      <c r="B199" t="s">
        <v>1945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4728</v>
      </c>
      <c r="B200" t="s">
        <v>1946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4729</v>
      </c>
      <c r="B201" t="s">
        <v>1947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4730</v>
      </c>
      <c r="B202" t="s">
        <v>1948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4731</v>
      </c>
      <c r="B203" t="s">
        <v>1949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3029</v>
      </c>
      <c r="B204" t="s">
        <v>1950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3030</v>
      </c>
      <c r="B205" t="s">
        <v>1951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3031</v>
      </c>
      <c r="B206" t="s">
        <v>1952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3032</v>
      </c>
      <c r="B207" t="s">
        <v>1953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3033</v>
      </c>
      <c r="B208" t="s">
        <v>1954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3034</v>
      </c>
      <c r="B209" t="s">
        <v>1955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3035</v>
      </c>
      <c r="B210" t="s">
        <v>1956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3036</v>
      </c>
      <c r="B211" t="s">
        <v>1957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3037</v>
      </c>
      <c r="B212" t="s">
        <v>1958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3038</v>
      </c>
      <c r="B213" t="s">
        <v>1959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3039</v>
      </c>
      <c r="B214" t="s">
        <v>1960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3040</v>
      </c>
      <c r="B215" t="s">
        <v>1961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3041</v>
      </c>
      <c r="B216" t="s">
        <v>1962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3042</v>
      </c>
      <c r="B217" t="s">
        <v>1963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3043</v>
      </c>
      <c r="B218" t="s">
        <v>1964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3044</v>
      </c>
      <c r="B219" t="s">
        <v>1965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3045</v>
      </c>
      <c r="B220" t="s">
        <v>1966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3046</v>
      </c>
      <c r="B221" t="s">
        <v>1967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3047</v>
      </c>
      <c r="B222" t="s">
        <v>1968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3048</v>
      </c>
      <c r="B223" t="s">
        <v>1969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3049</v>
      </c>
      <c r="B224" t="s">
        <v>1970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3050</v>
      </c>
      <c r="B225" t="s">
        <v>1971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3051</v>
      </c>
      <c r="B226" t="s">
        <v>1972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3052</v>
      </c>
      <c r="B227" t="s">
        <v>1973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3053</v>
      </c>
      <c r="B228" t="s">
        <v>1974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3054</v>
      </c>
      <c r="B229" t="s">
        <v>1975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3055</v>
      </c>
      <c r="B230" t="s">
        <v>1976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3056</v>
      </c>
      <c r="B231" t="s">
        <v>1977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3057</v>
      </c>
      <c r="B232" t="s">
        <v>1978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3058</v>
      </c>
      <c r="B233" t="s">
        <v>1979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4732</v>
      </c>
      <c r="B234" t="s">
        <v>1980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4733</v>
      </c>
      <c r="B235" t="s">
        <v>1981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4734</v>
      </c>
      <c r="B236" t="s">
        <v>1982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4735</v>
      </c>
      <c r="B237" t="s">
        <v>1983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4736</v>
      </c>
      <c r="B238" t="s">
        <v>1984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4737</v>
      </c>
      <c r="B239" t="s">
        <v>1985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4738</v>
      </c>
      <c r="B240" t="s">
        <v>1986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4739</v>
      </c>
      <c r="B241" t="s">
        <v>1987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4740</v>
      </c>
      <c r="B242" t="s">
        <v>1988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4741</v>
      </c>
      <c r="B243" t="s">
        <v>1989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4742</v>
      </c>
      <c r="B244" t="s">
        <v>1990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4743</v>
      </c>
      <c r="B245" t="s">
        <v>1991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4744</v>
      </c>
      <c r="B246" t="s">
        <v>1992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4745</v>
      </c>
      <c r="B247" t="s">
        <v>1993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4746</v>
      </c>
      <c r="B248" t="s">
        <v>1994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4747</v>
      </c>
      <c r="B249" t="s">
        <v>1995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4748</v>
      </c>
      <c r="B250" t="s">
        <v>1996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4749</v>
      </c>
      <c r="B251" t="s">
        <v>1997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4750</v>
      </c>
      <c r="B252" t="s">
        <v>1998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4751</v>
      </c>
      <c r="B253" t="s">
        <v>1999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4752</v>
      </c>
      <c r="B254" t="s">
        <v>2000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4753</v>
      </c>
      <c r="B255" t="s">
        <v>2001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4754</v>
      </c>
      <c r="B256" t="s">
        <v>2002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4755</v>
      </c>
      <c r="B257" t="s">
        <v>2003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4756</v>
      </c>
      <c r="B258" t="s">
        <v>2004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4757</v>
      </c>
      <c r="B259" t="s">
        <v>2005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4758</v>
      </c>
      <c r="B260" t="s">
        <v>2006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4759</v>
      </c>
      <c r="B261" t="s">
        <v>2007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4760</v>
      </c>
      <c r="B262" t="s">
        <v>2008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4761</v>
      </c>
      <c r="B263" t="s">
        <v>2009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4762</v>
      </c>
      <c r="B264" t="s">
        <v>2010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4763</v>
      </c>
      <c r="B265" t="s">
        <v>2011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4764</v>
      </c>
      <c r="B266" t="s">
        <v>2012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4765</v>
      </c>
      <c r="B267" t="s">
        <v>2013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4766</v>
      </c>
      <c r="B268" t="s">
        <v>2014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4767</v>
      </c>
      <c r="B269" t="s">
        <v>2015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4768</v>
      </c>
      <c r="B270" t="s">
        <v>2016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4769</v>
      </c>
      <c r="B271" t="s">
        <v>2017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4770</v>
      </c>
      <c r="B272" t="s">
        <v>2018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4771</v>
      </c>
      <c r="B273" t="s">
        <v>2019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4772</v>
      </c>
      <c r="B274" t="s">
        <v>2020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4773</v>
      </c>
      <c r="B275" t="s">
        <v>2021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4774</v>
      </c>
      <c r="B276" t="s">
        <v>2022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4775</v>
      </c>
      <c r="B277" t="s">
        <v>2023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4776</v>
      </c>
      <c r="B278" t="s">
        <v>2024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4777</v>
      </c>
      <c r="B279" t="s">
        <v>2025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4778</v>
      </c>
      <c r="B280" t="s">
        <v>2026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4779</v>
      </c>
      <c r="B281" t="s">
        <v>2027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4780</v>
      </c>
      <c r="B282" t="s">
        <v>2028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4781</v>
      </c>
      <c r="B283" t="s">
        <v>2029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4782</v>
      </c>
      <c r="B284" t="s">
        <v>2030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4783</v>
      </c>
      <c r="B285" t="s">
        <v>2031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4784</v>
      </c>
      <c r="B286" t="s">
        <v>2032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4785</v>
      </c>
      <c r="B287" t="s">
        <v>2033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4786</v>
      </c>
      <c r="B288" t="s">
        <v>2034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4787</v>
      </c>
      <c r="B289" t="s">
        <v>2035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4788</v>
      </c>
      <c r="B290" t="s">
        <v>2036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4789</v>
      </c>
      <c r="B291" t="s">
        <v>2037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4790</v>
      </c>
      <c r="B292" t="s">
        <v>2038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4791</v>
      </c>
      <c r="B293" t="s">
        <v>2039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3089</v>
      </c>
      <c r="B294" t="s">
        <v>2040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3090</v>
      </c>
      <c r="B295" t="s">
        <v>2041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3091</v>
      </c>
      <c r="B296" t="s">
        <v>2042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3092</v>
      </c>
      <c r="B297" t="s">
        <v>2043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3093</v>
      </c>
      <c r="B298" t="s">
        <v>2044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3094</v>
      </c>
      <c r="B299" t="s">
        <v>2045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3095</v>
      </c>
      <c r="B300" t="s">
        <v>2046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3096</v>
      </c>
      <c r="B301" t="s">
        <v>2047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3097</v>
      </c>
      <c r="B302" t="s">
        <v>2048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3098</v>
      </c>
      <c r="B303" t="s">
        <v>2049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3099</v>
      </c>
      <c r="B304" t="s">
        <v>2050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3100</v>
      </c>
      <c r="B305" t="s">
        <v>2051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3101</v>
      </c>
      <c r="B306" t="s">
        <v>2052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3102</v>
      </c>
      <c r="B307" t="s">
        <v>2053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3103</v>
      </c>
      <c r="B308" t="s">
        <v>2054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3104</v>
      </c>
      <c r="B309" t="s">
        <v>2055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3105</v>
      </c>
      <c r="B310" t="s">
        <v>2056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3106</v>
      </c>
      <c r="B311" t="s">
        <v>2057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3107</v>
      </c>
      <c r="B312" t="s">
        <v>2058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3108</v>
      </c>
      <c r="B313" t="s">
        <v>2059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3109</v>
      </c>
      <c r="B314" t="s">
        <v>2060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3110</v>
      </c>
      <c r="B315" t="s">
        <v>2061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3111</v>
      </c>
      <c r="B316" t="s">
        <v>2062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3112</v>
      </c>
      <c r="B317" t="s">
        <v>2063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3113</v>
      </c>
      <c r="B318" t="s">
        <v>2064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3114</v>
      </c>
      <c r="B319" t="s">
        <v>2065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3115</v>
      </c>
      <c r="B320" t="s">
        <v>2066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3116</v>
      </c>
      <c r="B321" t="s">
        <v>2067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3117</v>
      </c>
      <c r="B322" t="s">
        <v>2068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3118</v>
      </c>
      <c r="B323" t="s">
        <v>2069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4792</v>
      </c>
      <c r="B324" t="s">
        <v>2070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4793</v>
      </c>
      <c r="B325" t="s">
        <v>2071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4794</v>
      </c>
      <c r="B326" t="s">
        <v>2072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4795</v>
      </c>
      <c r="B327" t="s">
        <v>2073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4796</v>
      </c>
      <c r="B328" t="s">
        <v>2074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4797</v>
      </c>
      <c r="B329" t="s">
        <v>2075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4798</v>
      </c>
      <c r="B330" t="s">
        <v>2076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4799</v>
      </c>
      <c r="B331" t="s">
        <v>2077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4800</v>
      </c>
      <c r="B332" t="s">
        <v>2078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4801</v>
      </c>
      <c r="B333" t="s">
        <v>2079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4802</v>
      </c>
      <c r="B334" t="s">
        <v>2080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4803</v>
      </c>
      <c r="B335" t="s">
        <v>2081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4804</v>
      </c>
      <c r="B336" t="s">
        <v>2082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4805</v>
      </c>
      <c r="B337" t="s">
        <v>2083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4806</v>
      </c>
      <c r="B338" t="s">
        <v>2084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4807</v>
      </c>
      <c r="B339" t="s">
        <v>2085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4808</v>
      </c>
      <c r="B340" t="s">
        <v>2086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4809</v>
      </c>
      <c r="B341" t="s">
        <v>2087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4810</v>
      </c>
      <c r="B342" t="s">
        <v>2088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4811</v>
      </c>
      <c r="B343" t="s">
        <v>2089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4812</v>
      </c>
      <c r="B344" t="s">
        <v>2090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4813</v>
      </c>
      <c r="B345" t="s">
        <v>2091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4814</v>
      </c>
      <c r="B346" t="s">
        <v>2092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4815</v>
      </c>
      <c r="B347" t="s">
        <v>2093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4816</v>
      </c>
      <c r="B348" t="s">
        <v>2094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4817</v>
      </c>
      <c r="B349" t="s">
        <v>2095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4818</v>
      </c>
      <c r="B350" t="s">
        <v>2096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4819</v>
      </c>
      <c r="B351" t="s">
        <v>2097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4820</v>
      </c>
      <c r="B352" t="s">
        <v>2098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4821</v>
      </c>
      <c r="B353" t="s">
        <v>2099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3149</v>
      </c>
      <c r="B354" t="s">
        <v>3460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3150</v>
      </c>
      <c r="B355" t="s">
        <v>3461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3151</v>
      </c>
      <c r="B356" t="s">
        <v>3462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3152</v>
      </c>
      <c r="B357" t="s">
        <v>3463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3153</v>
      </c>
      <c r="B358" t="s">
        <v>3464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3154</v>
      </c>
      <c r="B359" t="s">
        <v>3465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3155</v>
      </c>
      <c r="B360" t="s">
        <v>3466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3156</v>
      </c>
      <c r="B361" t="s">
        <v>3467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3157</v>
      </c>
      <c r="B362" t="s">
        <v>3468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3158</v>
      </c>
      <c r="B363" t="s">
        <v>3469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3159</v>
      </c>
      <c r="B364" t="s">
        <v>3470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3160</v>
      </c>
      <c r="B365" t="s">
        <v>3471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3161</v>
      </c>
      <c r="B366" t="s">
        <v>3472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3162</v>
      </c>
      <c r="B367" t="s">
        <v>3473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3163</v>
      </c>
      <c r="B368" t="s">
        <v>3474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3164</v>
      </c>
      <c r="B369" t="s">
        <v>3475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3165</v>
      </c>
      <c r="B370" t="s">
        <v>3476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3166</v>
      </c>
      <c r="B371" t="s">
        <v>3477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3167</v>
      </c>
      <c r="B372" t="s">
        <v>3478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3168</v>
      </c>
      <c r="B373" t="s">
        <v>3479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3169</v>
      </c>
      <c r="B374" t="s">
        <v>3480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3170</v>
      </c>
      <c r="B375" t="s">
        <v>3481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3171</v>
      </c>
      <c r="B376" t="s">
        <v>3482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3172</v>
      </c>
      <c r="B377" t="s">
        <v>3483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3173</v>
      </c>
      <c r="B378" t="s">
        <v>3484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3174</v>
      </c>
      <c r="B379" t="s">
        <v>3485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3175</v>
      </c>
      <c r="B380" t="s">
        <v>3486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3176</v>
      </c>
      <c r="B381" t="s">
        <v>3487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3177</v>
      </c>
      <c r="B382" t="s">
        <v>3488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3178</v>
      </c>
      <c r="B383" t="s">
        <v>3489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3179</v>
      </c>
      <c r="B384" t="s">
        <v>3490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3180</v>
      </c>
      <c r="B385" t="s">
        <v>3491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3181</v>
      </c>
      <c r="B386" t="s">
        <v>3492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3182</v>
      </c>
      <c r="B387" t="s">
        <v>3493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3183</v>
      </c>
      <c r="B388" t="s">
        <v>3494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3184</v>
      </c>
      <c r="B389" t="s">
        <v>3495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3185</v>
      </c>
      <c r="B390" t="s">
        <v>3496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3186</v>
      </c>
      <c r="B391" t="s">
        <v>3497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3187</v>
      </c>
      <c r="B392" t="s">
        <v>3498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3188</v>
      </c>
      <c r="B393" t="s">
        <v>3499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3189</v>
      </c>
      <c r="B394" t="s">
        <v>3500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3190</v>
      </c>
      <c r="B395" t="s">
        <v>3501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3191</v>
      </c>
      <c r="B396" t="s">
        <v>3502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3192</v>
      </c>
      <c r="B397" t="s">
        <v>3503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3193</v>
      </c>
      <c r="B398" t="s">
        <v>3504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3194</v>
      </c>
      <c r="B399" t="s">
        <v>3505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3195</v>
      </c>
      <c r="B400" t="s">
        <v>3506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3196</v>
      </c>
      <c r="B401" t="s">
        <v>3507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3197</v>
      </c>
      <c r="B402" t="s">
        <v>3508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3198</v>
      </c>
      <c r="B403" t="s">
        <v>3509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3199</v>
      </c>
      <c r="B404" t="s">
        <v>3510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3200</v>
      </c>
      <c r="B405" t="s">
        <v>3511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3201</v>
      </c>
      <c r="B406" t="s">
        <v>3512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3202</v>
      </c>
      <c r="B407" t="s">
        <v>3513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3203</v>
      </c>
      <c r="B408" t="s">
        <v>3514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3204</v>
      </c>
      <c r="B409" t="s">
        <v>3515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3205</v>
      </c>
      <c r="B410" t="s">
        <v>3516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3206</v>
      </c>
      <c r="B411" t="s">
        <v>3517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3207</v>
      </c>
      <c r="B412" t="s">
        <v>3518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3208</v>
      </c>
      <c r="B413" t="s">
        <v>3519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3119</v>
      </c>
      <c r="B414" t="s">
        <v>2100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3120</v>
      </c>
      <c r="B415" t="s">
        <v>2101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3121</v>
      </c>
      <c r="B416" t="s">
        <v>2102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3122</v>
      </c>
      <c r="B417" t="s">
        <v>2103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3123</v>
      </c>
      <c r="B418" t="s">
        <v>2104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3124</v>
      </c>
      <c r="B419" t="s">
        <v>2105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3125</v>
      </c>
      <c r="B420" t="s">
        <v>2106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3126</v>
      </c>
      <c r="B421" t="s">
        <v>2107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3127</v>
      </c>
      <c r="B422" t="s">
        <v>2108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3128</v>
      </c>
      <c r="B423" t="s">
        <v>2109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3129</v>
      </c>
      <c r="B424" t="s">
        <v>2110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3130</v>
      </c>
      <c r="B425" t="s">
        <v>2111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3131</v>
      </c>
      <c r="B426" t="s">
        <v>2112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3132</v>
      </c>
      <c r="B427" t="s">
        <v>2113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3133</v>
      </c>
      <c r="B428" t="s">
        <v>2114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3134</v>
      </c>
      <c r="B429" t="s">
        <v>2115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3135</v>
      </c>
      <c r="B430" t="s">
        <v>2116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3136</v>
      </c>
      <c r="B431" t="s">
        <v>2117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3137</v>
      </c>
      <c r="B432" t="s">
        <v>2118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3138</v>
      </c>
      <c r="B433" t="s">
        <v>2119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3139</v>
      </c>
      <c r="B434" t="s">
        <v>2120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3140</v>
      </c>
      <c r="B435" t="s">
        <v>2121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3141</v>
      </c>
      <c r="B436" t="s">
        <v>2122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3142</v>
      </c>
      <c r="B437" t="s">
        <v>2123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3143</v>
      </c>
      <c r="B438" t="s">
        <v>2124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3144</v>
      </c>
      <c r="B439" t="s">
        <v>2125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3145</v>
      </c>
      <c r="B440" t="s">
        <v>2126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3146</v>
      </c>
      <c r="B441" t="s">
        <v>2127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3147</v>
      </c>
      <c r="B442" t="s">
        <v>2128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3148</v>
      </c>
      <c r="B443" t="s">
        <v>2129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3520</v>
      </c>
      <c r="B444" t="s">
        <v>2130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3521</v>
      </c>
      <c r="B445" t="s">
        <v>2131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3522</v>
      </c>
      <c r="B446" t="s">
        <v>2132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3523</v>
      </c>
      <c r="B447" t="s">
        <v>2133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3524</v>
      </c>
      <c r="B448" t="s">
        <v>2134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3525</v>
      </c>
      <c r="B449" t="s">
        <v>2135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3526</v>
      </c>
      <c r="B450" t="s">
        <v>2136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3527</v>
      </c>
      <c r="B451" t="s">
        <v>2137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3528</v>
      </c>
      <c r="B452" t="s">
        <v>2138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3529</v>
      </c>
      <c r="B453" t="s">
        <v>2139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3530</v>
      </c>
      <c r="B454" t="s">
        <v>2140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3531</v>
      </c>
      <c r="B455" t="s">
        <v>2141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3532</v>
      </c>
      <c r="B456" t="s">
        <v>2142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3533</v>
      </c>
      <c r="B457" t="s">
        <v>2143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3534</v>
      </c>
      <c r="B458" t="s">
        <v>2144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3535</v>
      </c>
      <c r="B459" t="s">
        <v>2145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3536</v>
      </c>
      <c r="B460" t="s">
        <v>2146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3537</v>
      </c>
      <c r="B461" t="s">
        <v>2147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3538</v>
      </c>
      <c r="B462" t="s">
        <v>2148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3539</v>
      </c>
      <c r="B463" t="s">
        <v>2149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3540</v>
      </c>
      <c r="B464" t="s">
        <v>2150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3541</v>
      </c>
      <c r="B465" t="s">
        <v>2151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3542</v>
      </c>
      <c r="B466" t="s">
        <v>2152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3543</v>
      </c>
      <c r="B467" t="s">
        <v>2153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3544</v>
      </c>
      <c r="B468" t="s">
        <v>2154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3545</v>
      </c>
      <c r="B469" t="s">
        <v>2155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3546</v>
      </c>
      <c r="B470" t="s">
        <v>2156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3547</v>
      </c>
      <c r="B471" t="s">
        <v>2157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3548</v>
      </c>
      <c r="B472" t="s">
        <v>2158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3549</v>
      </c>
      <c r="B473" t="s">
        <v>2159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3430</v>
      </c>
      <c r="B474" t="s">
        <v>2160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3431</v>
      </c>
      <c r="B475" t="s">
        <v>2161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3432</v>
      </c>
      <c r="B476" t="s">
        <v>2162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3433</v>
      </c>
      <c r="B477" t="s">
        <v>2163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3434</v>
      </c>
      <c r="B478" t="s">
        <v>2164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3435</v>
      </c>
      <c r="B479" t="s">
        <v>2165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3436</v>
      </c>
      <c r="B480" t="s">
        <v>2166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3437</v>
      </c>
      <c r="B481" t="s">
        <v>2167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3438</v>
      </c>
      <c r="B482" t="s">
        <v>2168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3439</v>
      </c>
      <c r="B483" t="s">
        <v>2169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3440</v>
      </c>
      <c r="B484" t="s">
        <v>2170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3441</v>
      </c>
      <c r="B485" t="s">
        <v>2171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3442</v>
      </c>
      <c r="B486" t="s">
        <v>2172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3443</v>
      </c>
      <c r="B487" t="s">
        <v>2173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3444</v>
      </c>
      <c r="B488" t="s">
        <v>2174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3445</v>
      </c>
      <c r="B489" t="s">
        <v>2175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3446</v>
      </c>
      <c r="B490" t="s">
        <v>2176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3447</v>
      </c>
      <c r="B491" t="s">
        <v>2177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3448</v>
      </c>
      <c r="B492" t="s">
        <v>2178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3449</v>
      </c>
      <c r="B493" t="s">
        <v>2179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3450</v>
      </c>
      <c r="B494" t="s">
        <v>2180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3451</v>
      </c>
      <c r="B495" t="s">
        <v>2181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3452</v>
      </c>
      <c r="B496" t="s">
        <v>2182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3453</v>
      </c>
      <c r="B497" t="s">
        <v>2183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3454</v>
      </c>
      <c r="B498" t="s">
        <v>2184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3455</v>
      </c>
      <c r="B499" t="s">
        <v>2185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3456</v>
      </c>
      <c r="B500" t="s">
        <v>2186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3457</v>
      </c>
      <c r="B501" t="s">
        <v>2187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3458</v>
      </c>
      <c r="B502" t="s">
        <v>2188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3459</v>
      </c>
      <c r="B503" t="s">
        <v>2189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3209</v>
      </c>
      <c r="B504" t="s">
        <v>2190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3210</v>
      </c>
      <c r="B505" t="s">
        <v>2191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3211</v>
      </c>
      <c r="B506" t="s">
        <v>2192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3212</v>
      </c>
      <c r="B507" t="s">
        <v>2193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3213</v>
      </c>
      <c r="B508" t="s">
        <v>2194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3214</v>
      </c>
      <c r="B509" t="s">
        <v>2195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3215</v>
      </c>
      <c r="B510" t="s">
        <v>2196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3216</v>
      </c>
      <c r="B511" t="s">
        <v>2197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3217</v>
      </c>
      <c r="B512" t="s">
        <v>2198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3218</v>
      </c>
      <c r="B513" t="s">
        <v>2199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3219</v>
      </c>
      <c r="B514" t="s">
        <v>2200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3220</v>
      </c>
      <c r="B515" t="s">
        <v>2201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3221</v>
      </c>
      <c r="B516" t="s">
        <v>2202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3222</v>
      </c>
      <c r="B517" t="s">
        <v>2203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3223</v>
      </c>
      <c r="B518" t="s">
        <v>2204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3224</v>
      </c>
      <c r="B519" t="s">
        <v>2205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3225</v>
      </c>
      <c r="B520" t="s">
        <v>2206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3226</v>
      </c>
      <c r="B521" t="s">
        <v>2207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3227</v>
      </c>
      <c r="B522" t="s">
        <v>2208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3228</v>
      </c>
      <c r="B523" t="s">
        <v>2209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3229</v>
      </c>
      <c r="B524" t="s">
        <v>2210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3230</v>
      </c>
      <c r="B525" t="s">
        <v>2211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3231</v>
      </c>
      <c r="B526" t="s">
        <v>2212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3232</v>
      </c>
      <c r="B527" t="s">
        <v>2213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3233</v>
      </c>
      <c r="B528" t="s">
        <v>2214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3234</v>
      </c>
      <c r="B529" t="s">
        <v>2215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3235</v>
      </c>
      <c r="B530" t="s">
        <v>2216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3236</v>
      </c>
      <c r="B531" t="s">
        <v>2217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3237</v>
      </c>
      <c r="B532" t="s">
        <v>2218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3238</v>
      </c>
      <c r="B533" t="s">
        <v>2219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3239</v>
      </c>
      <c r="B534" t="s">
        <v>2220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3240</v>
      </c>
      <c r="B535" t="s">
        <v>2221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3241</v>
      </c>
      <c r="B536" t="s">
        <v>2222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3242</v>
      </c>
      <c r="B537" t="s">
        <v>2223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3243</v>
      </c>
      <c r="B538" t="s">
        <v>2224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3244</v>
      </c>
      <c r="B539" t="s">
        <v>2225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3245</v>
      </c>
      <c r="B540" t="s">
        <v>2226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3246</v>
      </c>
      <c r="B541" t="s">
        <v>2227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3247</v>
      </c>
      <c r="B542" t="s">
        <v>2228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3248</v>
      </c>
      <c r="B543" t="s">
        <v>2229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3249</v>
      </c>
      <c r="B544" t="s">
        <v>2230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3250</v>
      </c>
      <c r="B545" t="s">
        <v>2231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3251</v>
      </c>
      <c r="B546" t="s">
        <v>2232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3252</v>
      </c>
      <c r="B547" t="s">
        <v>2233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3253</v>
      </c>
      <c r="B548" t="s">
        <v>2234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3254</v>
      </c>
      <c r="B549" t="s">
        <v>2235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3255</v>
      </c>
      <c r="B550" t="s">
        <v>2236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3256</v>
      </c>
      <c r="B551" t="s">
        <v>2237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3257</v>
      </c>
      <c r="B552" t="s">
        <v>2238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3258</v>
      </c>
      <c r="B553" t="s">
        <v>2239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3259</v>
      </c>
      <c r="B554" t="s">
        <v>2240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3260</v>
      </c>
      <c r="B555" t="s">
        <v>2241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3261</v>
      </c>
      <c r="B556" t="s">
        <v>2242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3262</v>
      </c>
      <c r="B557" t="s">
        <v>2243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3263</v>
      </c>
      <c r="B558" t="s">
        <v>2244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3264</v>
      </c>
      <c r="B559" t="s">
        <v>2245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3265</v>
      </c>
      <c r="B560" t="s">
        <v>2246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3266</v>
      </c>
      <c r="B561" t="s">
        <v>2247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3267</v>
      </c>
      <c r="B562" t="s">
        <v>2248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3268</v>
      </c>
      <c r="B563" t="s">
        <v>2249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3059</v>
      </c>
      <c r="B564" t="s">
        <v>3552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3060</v>
      </c>
      <c r="B565" t="s">
        <v>3553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3061</v>
      </c>
      <c r="B566" t="s">
        <v>3554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3062</v>
      </c>
      <c r="B567" t="s">
        <v>3555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3063</v>
      </c>
      <c r="B568" t="s">
        <v>3556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3064</v>
      </c>
      <c r="B569" t="s">
        <v>3557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3065</v>
      </c>
      <c r="B570" t="s">
        <v>3558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3066</v>
      </c>
      <c r="B571" t="s">
        <v>3559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3067</v>
      </c>
      <c r="B572" t="s">
        <v>3560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3068</v>
      </c>
      <c r="B573" t="s">
        <v>3561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3069</v>
      </c>
      <c r="B574" t="s">
        <v>3562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3070</v>
      </c>
      <c r="B575" t="s">
        <v>3563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3071</v>
      </c>
      <c r="B576" t="s">
        <v>3564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3072</v>
      </c>
      <c r="B577" t="s">
        <v>3565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3073</v>
      </c>
      <c r="B578" t="s">
        <v>3566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3074</v>
      </c>
      <c r="B579" t="s">
        <v>3567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3075</v>
      </c>
      <c r="B580" t="s">
        <v>3568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3076</v>
      </c>
      <c r="B581" t="s">
        <v>3569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3077</v>
      </c>
      <c r="B582" t="s">
        <v>3570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3078</v>
      </c>
      <c r="B583" t="s">
        <v>3571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3079</v>
      </c>
      <c r="B584" t="s">
        <v>3572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3080</v>
      </c>
      <c r="B585" t="s">
        <v>3573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3081</v>
      </c>
      <c r="B586" t="s">
        <v>3574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3082</v>
      </c>
      <c r="B587" t="s">
        <v>3575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3083</v>
      </c>
      <c r="B588" t="s">
        <v>3576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3084</v>
      </c>
      <c r="B589" t="s">
        <v>3577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3085</v>
      </c>
      <c r="B590" t="s">
        <v>3578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3086</v>
      </c>
      <c r="B591" t="s">
        <v>3579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3087</v>
      </c>
      <c r="B592" t="s">
        <v>3580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3088</v>
      </c>
      <c r="B593" t="s">
        <v>3581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4221</v>
      </c>
      <c r="B594" t="s">
        <v>4222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4223</v>
      </c>
      <c r="B595" t="s">
        <v>4224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4225</v>
      </c>
      <c r="B596" t="s">
        <v>4226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4227</v>
      </c>
      <c r="B597" t="s">
        <v>4228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4229</v>
      </c>
      <c r="B598" t="s">
        <v>4230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4231</v>
      </c>
      <c r="B599" t="s">
        <v>4232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4233</v>
      </c>
      <c r="B600" t="s">
        <v>4234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4235</v>
      </c>
      <c r="B601" t="s">
        <v>4236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4237</v>
      </c>
      <c r="B602" t="s">
        <v>4238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4239</v>
      </c>
      <c r="B603" t="s">
        <v>4240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4241</v>
      </c>
      <c r="B604" t="s">
        <v>4242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4243</v>
      </c>
      <c r="B605" t="s">
        <v>4244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3635</v>
      </c>
      <c r="B606" t="s">
        <v>3936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4245</v>
      </c>
      <c r="B607" t="s">
        <v>4585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3636</v>
      </c>
      <c r="B608" t="s">
        <v>4586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3637</v>
      </c>
      <c r="B609" t="s">
        <v>4587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3638</v>
      </c>
      <c r="B610" t="s">
        <v>4588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3639</v>
      </c>
      <c r="B611" t="s">
        <v>4589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3640</v>
      </c>
      <c r="B612" t="s">
        <v>4590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3641</v>
      </c>
      <c r="B613" t="s">
        <v>4591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3642</v>
      </c>
      <c r="B614" t="s">
        <v>4592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3643</v>
      </c>
      <c r="B615" t="s">
        <v>4593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3644</v>
      </c>
      <c r="B616" t="s">
        <v>4594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3645</v>
      </c>
      <c r="B617" t="s">
        <v>4400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3646</v>
      </c>
      <c r="B618" t="s">
        <v>4401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3647</v>
      </c>
      <c r="B619" t="s">
        <v>4402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3648</v>
      </c>
      <c r="B620" t="s">
        <v>4403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3649</v>
      </c>
      <c r="B621" t="s">
        <v>4404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3650</v>
      </c>
      <c r="B622" t="s">
        <v>4405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3651</v>
      </c>
      <c r="B623" t="s">
        <v>4406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3652</v>
      </c>
      <c r="B624" t="s">
        <v>4407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3653</v>
      </c>
      <c r="B625" t="s">
        <v>4408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3654</v>
      </c>
      <c r="B626" t="s">
        <v>4409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3655</v>
      </c>
      <c r="B627" t="s">
        <v>3937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3656</v>
      </c>
      <c r="B628" t="s">
        <v>3938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3657</v>
      </c>
      <c r="B629" t="s">
        <v>4410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3658</v>
      </c>
      <c r="B630" t="s">
        <v>4411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3659</v>
      </c>
      <c r="B631" t="s">
        <v>4412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3660</v>
      </c>
      <c r="B632" t="s">
        <v>4413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3661</v>
      </c>
      <c r="B633" t="s">
        <v>4414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3662</v>
      </c>
      <c r="B634" t="s">
        <v>4415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3663</v>
      </c>
      <c r="B635" t="s">
        <v>4416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3664</v>
      </c>
      <c r="B636" t="s">
        <v>4417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3665</v>
      </c>
      <c r="B637" t="s">
        <v>4418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3666</v>
      </c>
      <c r="B638" t="s">
        <v>4419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3667</v>
      </c>
      <c r="B639" t="s">
        <v>3939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3668</v>
      </c>
      <c r="B640" t="s">
        <v>3940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3669</v>
      </c>
      <c r="B641" t="s">
        <v>3941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3670</v>
      </c>
      <c r="B642" t="s">
        <v>3942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3671</v>
      </c>
      <c r="B643" t="s">
        <v>3943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3672</v>
      </c>
      <c r="B644" t="s">
        <v>3944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3673</v>
      </c>
      <c r="B645" t="s">
        <v>3945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3674</v>
      </c>
      <c r="B646" t="s">
        <v>3946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3675</v>
      </c>
      <c r="B647" t="s">
        <v>3947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3676</v>
      </c>
      <c r="B648" t="s">
        <v>3948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3677</v>
      </c>
      <c r="B649" t="s">
        <v>3949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3678</v>
      </c>
      <c r="B650" t="s">
        <v>3950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3679</v>
      </c>
      <c r="B651" t="s">
        <v>4420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3680</v>
      </c>
      <c r="B652" t="s">
        <v>3951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3681</v>
      </c>
      <c r="B653" t="s">
        <v>3952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3682</v>
      </c>
      <c r="B654" t="s">
        <v>3953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3683</v>
      </c>
      <c r="B655" t="s">
        <v>3954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3684</v>
      </c>
      <c r="B656" t="s">
        <v>3955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3685</v>
      </c>
      <c r="B657" t="s">
        <v>3956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3686</v>
      </c>
      <c r="B658" t="s">
        <v>3957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3687</v>
      </c>
      <c r="B659" t="s">
        <v>3958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3688</v>
      </c>
      <c r="B660" t="s">
        <v>3959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3689</v>
      </c>
      <c r="B661" t="s">
        <v>3960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3690</v>
      </c>
      <c r="B662" t="s">
        <v>3961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3691</v>
      </c>
      <c r="B663" t="s">
        <v>3962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3692</v>
      </c>
      <c r="B664" t="s">
        <v>4421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3693</v>
      </c>
      <c r="B665" t="s">
        <v>3963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3694</v>
      </c>
      <c r="B666" t="s">
        <v>3964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3695</v>
      </c>
      <c r="B667" t="s">
        <v>3965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3696</v>
      </c>
      <c r="B668" t="s">
        <v>3966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3697</v>
      </c>
      <c r="B669" t="s">
        <v>3967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3698</v>
      </c>
      <c r="B670" t="s">
        <v>3968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3699</v>
      </c>
      <c r="B671" t="s">
        <v>3969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3700</v>
      </c>
      <c r="B672" t="s">
        <v>3970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3701</v>
      </c>
      <c r="B673" t="s">
        <v>3971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3702</v>
      </c>
      <c r="B674" t="s">
        <v>3972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3703</v>
      </c>
      <c r="B675" t="s">
        <v>3973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3704</v>
      </c>
      <c r="B676" t="s">
        <v>3974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3705</v>
      </c>
      <c r="B677" t="s">
        <v>3975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3706</v>
      </c>
      <c r="B678" t="s">
        <v>3976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3707</v>
      </c>
      <c r="B679" t="s">
        <v>4595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3708</v>
      </c>
      <c r="B680" t="s">
        <v>3977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3709</v>
      </c>
      <c r="B681" t="s">
        <v>3978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3710</v>
      </c>
      <c r="B682" t="s">
        <v>3979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3711</v>
      </c>
      <c r="B683" t="s">
        <v>3980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3712</v>
      </c>
      <c r="B684" t="s">
        <v>3981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3713</v>
      </c>
      <c r="B685" t="s">
        <v>3982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3714</v>
      </c>
      <c r="B686" t="s">
        <v>3983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4246</v>
      </c>
      <c r="B687" t="s">
        <v>3984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4247</v>
      </c>
      <c r="B688" t="s">
        <v>3985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3715</v>
      </c>
      <c r="B689" t="s">
        <v>3986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3716</v>
      </c>
      <c r="B690" t="s">
        <v>3987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3717</v>
      </c>
      <c r="B691" t="s">
        <v>3988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3718</v>
      </c>
      <c r="B692" t="s">
        <v>3989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3719</v>
      </c>
      <c r="B693" t="s">
        <v>3990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3720</v>
      </c>
      <c r="B694" t="s">
        <v>3991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3721</v>
      </c>
      <c r="B695" t="s">
        <v>3992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3722</v>
      </c>
      <c r="B696" t="s">
        <v>3993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3723</v>
      </c>
      <c r="B697" t="s">
        <v>3994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3724</v>
      </c>
      <c r="B698" t="s">
        <v>3995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3725</v>
      </c>
      <c r="B699" t="s">
        <v>3996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3726</v>
      </c>
      <c r="B700" t="s">
        <v>3997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3727</v>
      </c>
      <c r="B701" t="s">
        <v>3998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3728</v>
      </c>
      <c r="B702" t="s">
        <v>3999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3729</v>
      </c>
      <c r="B703" t="s">
        <v>4000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3730</v>
      </c>
      <c r="B704" t="s">
        <v>4001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3731</v>
      </c>
      <c r="B705" t="s">
        <v>4002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3732</v>
      </c>
      <c r="B706" t="s">
        <v>4003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3733</v>
      </c>
      <c r="B707" t="s">
        <v>4004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3734</v>
      </c>
      <c r="B708" t="s">
        <v>4005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3735</v>
      </c>
      <c r="B709" t="s">
        <v>4006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3736</v>
      </c>
      <c r="B710" t="s">
        <v>4007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4422</v>
      </c>
      <c r="B711" t="s">
        <v>4869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4423</v>
      </c>
      <c r="B712" t="s">
        <v>4008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4424</v>
      </c>
      <c r="B713" t="s">
        <v>4009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4425</v>
      </c>
      <c r="B714" t="s">
        <v>4010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4426</v>
      </c>
      <c r="B715" t="s">
        <v>4870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4596</v>
      </c>
      <c r="B716" t="s">
        <v>4011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1150</v>
      </c>
      <c r="B717" t="s">
        <v>1567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1151</v>
      </c>
      <c r="B718" t="s">
        <v>1568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1152</v>
      </c>
      <c r="B719" t="s">
        <v>1569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1153</v>
      </c>
      <c r="B720" t="s">
        <v>1570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1154</v>
      </c>
      <c r="B721" t="s">
        <v>1571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1155</v>
      </c>
      <c r="B722" t="s">
        <v>1572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1156</v>
      </c>
      <c r="B723" t="s">
        <v>1573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1157</v>
      </c>
      <c r="B724" t="s">
        <v>1574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1158</v>
      </c>
      <c r="B725" t="s">
        <v>1575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1159</v>
      </c>
      <c r="B726" t="s">
        <v>1576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1160</v>
      </c>
      <c r="B727" t="s">
        <v>1577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1161</v>
      </c>
      <c r="B728" t="s">
        <v>1578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1162</v>
      </c>
      <c r="B729" t="s">
        <v>1579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1163</v>
      </c>
      <c r="B730" t="s">
        <v>1580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1164</v>
      </c>
      <c r="B731" t="s">
        <v>1581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1165</v>
      </c>
      <c r="B732" t="s">
        <v>1582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1166</v>
      </c>
      <c r="B733" t="s">
        <v>1583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1167</v>
      </c>
      <c r="B734" t="s">
        <v>1584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1168</v>
      </c>
      <c r="B735" t="s">
        <v>1585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1169</v>
      </c>
      <c r="B736" t="s">
        <v>1586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1170</v>
      </c>
      <c r="B737" t="s">
        <v>1587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1171</v>
      </c>
      <c r="B738" t="s">
        <v>1588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1172</v>
      </c>
      <c r="B739" t="s">
        <v>1589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1173</v>
      </c>
      <c r="B740" t="s">
        <v>1590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1174</v>
      </c>
      <c r="B741" t="s">
        <v>1591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1175</v>
      </c>
      <c r="B742" t="s">
        <v>1592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1176</v>
      </c>
      <c r="B743" t="s">
        <v>1593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1177</v>
      </c>
      <c r="B744" t="s">
        <v>1594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1178</v>
      </c>
      <c r="B745" t="s">
        <v>1595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1179</v>
      </c>
      <c r="B746" t="s">
        <v>1596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1180</v>
      </c>
      <c r="B747" t="s">
        <v>1597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1181</v>
      </c>
      <c r="B748" t="s">
        <v>1598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1182</v>
      </c>
      <c r="B749" t="s">
        <v>1599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1183</v>
      </c>
      <c r="B750" t="s">
        <v>1600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1184</v>
      </c>
      <c r="B751" t="s">
        <v>1601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1185</v>
      </c>
      <c r="B752" t="s">
        <v>1602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1186</v>
      </c>
      <c r="B753" t="s">
        <v>1603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1187</v>
      </c>
      <c r="B754" t="s">
        <v>1604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1188</v>
      </c>
      <c r="B755" t="s">
        <v>1605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1189</v>
      </c>
      <c r="B756" t="s">
        <v>1606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1190</v>
      </c>
      <c r="B757" t="s">
        <v>1607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1191</v>
      </c>
      <c r="B758" t="s">
        <v>1608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1192</v>
      </c>
      <c r="B759" t="s">
        <v>1609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1193</v>
      </c>
      <c r="B760" t="s">
        <v>1610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1194</v>
      </c>
      <c r="B761" t="s">
        <v>1611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1195</v>
      </c>
      <c r="B762" t="s">
        <v>1612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1196</v>
      </c>
      <c r="B763" t="s">
        <v>1613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1197</v>
      </c>
      <c r="B764" t="s">
        <v>1614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1198</v>
      </c>
      <c r="B765" t="s">
        <v>1615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1199</v>
      </c>
      <c r="B766" t="s">
        <v>1616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1200</v>
      </c>
      <c r="B767" t="s">
        <v>1617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1201</v>
      </c>
      <c r="B768" t="s">
        <v>1618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1202</v>
      </c>
      <c r="B769" t="s">
        <v>1619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1203</v>
      </c>
      <c r="B770" t="s">
        <v>1620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1204</v>
      </c>
      <c r="B771" t="s">
        <v>1621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1205</v>
      </c>
      <c r="B772" t="s">
        <v>1622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1206</v>
      </c>
      <c r="B773" t="s">
        <v>1623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1207</v>
      </c>
      <c r="B774" t="s">
        <v>1624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1208</v>
      </c>
      <c r="B775" t="s">
        <v>1625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1209</v>
      </c>
      <c r="B776" t="s">
        <v>1626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1210</v>
      </c>
      <c r="B777" t="s">
        <v>1627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1211</v>
      </c>
      <c r="B778" t="s">
        <v>1628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1212</v>
      </c>
      <c r="B779" t="s">
        <v>1629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1213</v>
      </c>
      <c r="B780" t="s">
        <v>1630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1214</v>
      </c>
      <c r="B781" t="s">
        <v>1631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1215</v>
      </c>
      <c r="B782" t="s">
        <v>1632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1216</v>
      </c>
      <c r="B783" t="s">
        <v>1633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1217</v>
      </c>
      <c r="B784" t="s">
        <v>1634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1218</v>
      </c>
      <c r="B785" t="s">
        <v>1635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1219</v>
      </c>
      <c r="B786" t="s">
        <v>1636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1220</v>
      </c>
      <c r="B787" t="s">
        <v>1637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1221</v>
      </c>
      <c r="B788" t="s">
        <v>1638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1222</v>
      </c>
      <c r="B789" t="s">
        <v>1639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1223</v>
      </c>
      <c r="B790" t="s">
        <v>1640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1224</v>
      </c>
      <c r="B791" t="s">
        <v>1641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1225</v>
      </c>
      <c r="B792" t="s">
        <v>1642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1226</v>
      </c>
      <c r="B793" t="s">
        <v>1643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1227</v>
      </c>
      <c r="B794" t="s">
        <v>1644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1228</v>
      </c>
      <c r="B795" t="s">
        <v>1645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1229</v>
      </c>
      <c r="B796" t="s">
        <v>1646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1230</v>
      </c>
      <c r="B797" t="s">
        <v>1647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1231</v>
      </c>
      <c r="B798" t="s">
        <v>1648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1232</v>
      </c>
      <c r="B799" t="s">
        <v>1649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1233</v>
      </c>
      <c r="B800" t="s">
        <v>1650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1234</v>
      </c>
      <c r="B801" t="s">
        <v>1651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1235</v>
      </c>
      <c r="B802" t="s">
        <v>1652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4949</v>
      </c>
      <c r="B803" t="s">
        <v>4950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1236</v>
      </c>
      <c r="B804" t="s">
        <v>1653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1237</v>
      </c>
      <c r="B805" t="s">
        <v>1654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1238</v>
      </c>
      <c r="B806" t="s">
        <v>1655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1239</v>
      </c>
      <c r="B807" t="s">
        <v>1656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1240</v>
      </c>
      <c r="B808" t="s">
        <v>1657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1241</v>
      </c>
      <c r="B809" t="s">
        <v>1658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1242</v>
      </c>
      <c r="B810" t="s">
        <v>1659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1243</v>
      </c>
      <c r="B811" t="s">
        <v>1660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1244</v>
      </c>
      <c r="B812" t="s">
        <v>1661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1245</v>
      </c>
      <c r="B813" t="s">
        <v>1662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1246</v>
      </c>
      <c r="B814" t="s">
        <v>1663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1247</v>
      </c>
      <c r="B815" t="s">
        <v>1664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1248</v>
      </c>
      <c r="B816" t="s">
        <v>1665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1249</v>
      </c>
      <c r="B817" t="s">
        <v>1666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1250</v>
      </c>
      <c r="B818" t="s">
        <v>1667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1251</v>
      </c>
      <c r="B819" t="s">
        <v>1668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1252</v>
      </c>
      <c r="B820" t="s">
        <v>1669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1253</v>
      </c>
      <c r="B821" t="s">
        <v>1670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1254</v>
      </c>
      <c r="B822" t="s">
        <v>1671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1255</v>
      </c>
      <c r="B823" t="s">
        <v>1672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1256</v>
      </c>
      <c r="B824" t="s">
        <v>1673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1257</v>
      </c>
      <c r="B825" t="s">
        <v>1674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1258</v>
      </c>
      <c r="B826" t="s">
        <v>1675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1259</v>
      </c>
      <c r="B827" t="s">
        <v>1676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1260</v>
      </c>
      <c r="B828" t="s">
        <v>1677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956</v>
      </c>
      <c r="B829" t="s">
        <v>1678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1149</v>
      </c>
      <c r="B830" t="s">
        <v>1679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956</v>
      </c>
      <c r="B831" t="s">
        <v>1564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3737</v>
      </c>
      <c r="B832" t="s">
        <v>4012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4248</v>
      </c>
      <c r="B833" t="s">
        <v>4427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3738</v>
      </c>
      <c r="B834" t="s">
        <v>4428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3739</v>
      </c>
      <c r="B835" t="s">
        <v>4429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3740</v>
      </c>
      <c r="B836" t="s">
        <v>4430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3741</v>
      </c>
      <c r="B837" t="s">
        <v>4431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3742</v>
      </c>
      <c r="B838" t="s">
        <v>4432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3743</v>
      </c>
      <c r="B839" t="s">
        <v>4433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3744</v>
      </c>
      <c r="B840" t="s">
        <v>4434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3745</v>
      </c>
      <c r="B841" t="s">
        <v>4435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3746</v>
      </c>
      <c r="B842" t="s">
        <v>4436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3747</v>
      </c>
      <c r="B843" t="s">
        <v>4437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3748</v>
      </c>
      <c r="B844" t="s">
        <v>4438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3749</v>
      </c>
      <c r="B845" t="s">
        <v>4439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3750</v>
      </c>
      <c r="B846" t="s">
        <v>4440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3751</v>
      </c>
      <c r="B847" t="s">
        <v>4441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3752</v>
      </c>
      <c r="B848" t="s">
        <v>4442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3753</v>
      </c>
      <c r="B849" t="s">
        <v>4443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3754</v>
      </c>
      <c r="B850" t="s">
        <v>4444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3755</v>
      </c>
      <c r="B851" t="s">
        <v>4445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3756</v>
      </c>
      <c r="B852" t="s">
        <v>4446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3757</v>
      </c>
      <c r="B853" t="s">
        <v>4013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3758</v>
      </c>
      <c r="B854" t="s">
        <v>4014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3759</v>
      </c>
      <c r="B855" t="s">
        <v>4447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3760</v>
      </c>
      <c r="B856" t="s">
        <v>4448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3761</v>
      </c>
      <c r="B857" t="s">
        <v>4449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3762</v>
      </c>
      <c r="B858" t="s">
        <v>4450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3763</v>
      </c>
      <c r="B859" t="s">
        <v>4451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3764</v>
      </c>
      <c r="B860" t="s">
        <v>4452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3765</v>
      </c>
      <c r="B861" t="s">
        <v>4453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3766</v>
      </c>
      <c r="B862" t="s">
        <v>4454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3767</v>
      </c>
      <c r="B863" t="s">
        <v>4455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3768</v>
      </c>
      <c r="B864" t="s">
        <v>4456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3769</v>
      </c>
      <c r="B865" t="s">
        <v>4015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3770</v>
      </c>
      <c r="B866" t="s">
        <v>4016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3771</v>
      </c>
      <c r="B867" t="s">
        <v>4017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3772</v>
      </c>
      <c r="B868" t="s">
        <v>4018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3773</v>
      </c>
      <c r="B869" t="s">
        <v>4019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3774</v>
      </c>
      <c r="B870" t="s">
        <v>4020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3775</v>
      </c>
      <c r="B871" t="s">
        <v>4021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3776</v>
      </c>
      <c r="B872" t="s">
        <v>4022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3777</v>
      </c>
      <c r="B873" t="s">
        <v>4023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3778</v>
      </c>
      <c r="B874" t="s">
        <v>4024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3779</v>
      </c>
      <c r="B875" t="s">
        <v>4025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3780</v>
      </c>
      <c r="B876" t="s">
        <v>4026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3781</v>
      </c>
      <c r="B877" t="s">
        <v>4457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3782</v>
      </c>
      <c r="B878" t="s">
        <v>4027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3783</v>
      </c>
      <c r="B879" t="s">
        <v>4028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3784</v>
      </c>
      <c r="B880" t="s">
        <v>4029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3785</v>
      </c>
      <c r="B881" t="s">
        <v>4030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3786</v>
      </c>
      <c r="B882" t="s">
        <v>4031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3787</v>
      </c>
      <c r="B883" t="s">
        <v>4032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3788</v>
      </c>
      <c r="B884" t="s">
        <v>4033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3789</v>
      </c>
      <c r="B885" t="s">
        <v>4034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3790</v>
      </c>
      <c r="B886" t="s">
        <v>4035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3791</v>
      </c>
      <c r="B887" t="s">
        <v>4036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3792</v>
      </c>
      <c r="B888" t="s">
        <v>4037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3793</v>
      </c>
      <c r="B889" t="s">
        <v>4038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3794</v>
      </c>
      <c r="B890" t="s">
        <v>4458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3795</v>
      </c>
      <c r="B891" t="s">
        <v>4039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3796</v>
      </c>
      <c r="B892" t="s">
        <v>4040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3797</v>
      </c>
      <c r="B893" t="s">
        <v>4041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3798</v>
      </c>
      <c r="B894" t="s">
        <v>4042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3799</v>
      </c>
      <c r="B895" t="s">
        <v>4043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3800</v>
      </c>
      <c r="B896" t="s">
        <v>4044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3801</v>
      </c>
      <c r="B897" t="s">
        <v>4045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3802</v>
      </c>
      <c r="B898" t="s">
        <v>4046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3803</v>
      </c>
      <c r="B899" t="s">
        <v>4047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3804</v>
      </c>
      <c r="B900" t="s">
        <v>4048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3805</v>
      </c>
      <c r="B901" t="s">
        <v>4049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3806</v>
      </c>
      <c r="B902" t="s">
        <v>4050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3807</v>
      </c>
      <c r="B903" t="s">
        <v>4051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3808</v>
      </c>
      <c r="B904" t="s">
        <v>4052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3809</v>
      </c>
      <c r="B905" t="s">
        <v>4602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3810</v>
      </c>
      <c r="B906" t="s">
        <v>4053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3811</v>
      </c>
      <c r="B907" t="s">
        <v>4054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3812</v>
      </c>
      <c r="B908" t="s">
        <v>4055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3813</v>
      </c>
      <c r="B909" t="s">
        <v>4056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3814</v>
      </c>
      <c r="B910" t="s">
        <v>4057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3815</v>
      </c>
      <c r="B911" t="s">
        <v>4058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3816</v>
      </c>
      <c r="B912" t="s">
        <v>4059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4249</v>
      </c>
      <c r="B913" t="s">
        <v>4060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4250</v>
      </c>
      <c r="B914" t="s">
        <v>4061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3817</v>
      </c>
      <c r="B915" t="s">
        <v>4062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3818</v>
      </c>
      <c r="B916" t="s">
        <v>4063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3819</v>
      </c>
      <c r="B917" t="s">
        <v>4064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3820</v>
      </c>
      <c r="B918" t="s">
        <v>4065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3821</v>
      </c>
      <c r="B919" t="s">
        <v>4066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3822</v>
      </c>
      <c r="B920" t="s">
        <v>4067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3823</v>
      </c>
      <c r="B921" t="s">
        <v>4068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3824</v>
      </c>
      <c r="B922" t="s">
        <v>4069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3825</v>
      </c>
      <c r="B923" t="s">
        <v>4070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3826</v>
      </c>
      <c r="B924" t="s">
        <v>4071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3827</v>
      </c>
      <c r="B925" t="s">
        <v>4072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3828</v>
      </c>
      <c r="B926" t="s">
        <v>4073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3829</v>
      </c>
      <c r="B927" t="s">
        <v>4074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3830</v>
      </c>
      <c r="B928" t="s">
        <v>4075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3831</v>
      </c>
      <c r="B929" t="s">
        <v>4076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3832</v>
      </c>
      <c r="B930" t="s">
        <v>4077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3833</v>
      </c>
      <c r="B931" t="s">
        <v>4078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3834</v>
      </c>
      <c r="B932" t="s">
        <v>4079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3835</v>
      </c>
      <c r="B933" t="s">
        <v>4080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3836</v>
      </c>
      <c r="B934" t="s">
        <v>4081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3837</v>
      </c>
      <c r="B935" t="s">
        <v>4082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3838</v>
      </c>
      <c r="B936" t="s">
        <v>4083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4459</v>
      </c>
      <c r="B937" t="s">
        <v>4871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4460</v>
      </c>
      <c r="B938" t="s">
        <v>4085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4461</v>
      </c>
      <c r="B939" t="s">
        <v>4086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4462</v>
      </c>
      <c r="B940" t="s">
        <v>4087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4463</v>
      </c>
      <c r="B941" t="s">
        <v>4872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4597</v>
      </c>
      <c r="B942" t="s">
        <v>4089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1266</v>
      </c>
      <c r="B943" t="s">
        <v>2250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1277</v>
      </c>
      <c r="B944" t="s">
        <v>2251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1288</v>
      </c>
      <c r="B945" t="s">
        <v>2252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1291</v>
      </c>
      <c r="B946" t="s">
        <v>2253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1292</v>
      </c>
      <c r="B947" t="s">
        <v>2254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1293</v>
      </c>
      <c r="B948" t="s">
        <v>2255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1294</v>
      </c>
      <c r="B949" t="s">
        <v>2256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1295</v>
      </c>
      <c r="B950" t="s">
        <v>2257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1296</v>
      </c>
      <c r="B951" t="s">
        <v>2258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1267</v>
      </c>
      <c r="B952" t="s">
        <v>2259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1268</v>
      </c>
      <c r="B953" t="s">
        <v>2260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1269</v>
      </c>
      <c r="B954" t="s">
        <v>2261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1270</v>
      </c>
      <c r="B955" t="s">
        <v>2262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1271</v>
      </c>
      <c r="B956" t="s">
        <v>2263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1272</v>
      </c>
      <c r="B957" t="s">
        <v>2264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1273</v>
      </c>
      <c r="B958" t="s">
        <v>2265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1274</v>
      </c>
      <c r="B959" t="s">
        <v>2266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1275</v>
      </c>
      <c r="B960" t="s">
        <v>2267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1276</v>
      </c>
      <c r="B961" t="s">
        <v>2268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1278</v>
      </c>
      <c r="B962" t="s">
        <v>2269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1279</v>
      </c>
      <c r="B963" t="s">
        <v>2270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1280</v>
      </c>
      <c r="B964" t="s">
        <v>2271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1281</v>
      </c>
      <c r="B965" t="s">
        <v>2272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1282</v>
      </c>
      <c r="B966" t="s">
        <v>2273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1283</v>
      </c>
      <c r="B967" t="s">
        <v>2274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1284</v>
      </c>
      <c r="B968" t="s">
        <v>2275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1285</v>
      </c>
      <c r="B969" t="s">
        <v>2276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1286</v>
      </c>
      <c r="B970" t="s">
        <v>2277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1287</v>
      </c>
      <c r="B971" t="s">
        <v>2278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1289</v>
      </c>
      <c r="B972" t="s">
        <v>2279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1290</v>
      </c>
      <c r="B973" t="s">
        <v>2280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1297</v>
      </c>
      <c r="B974" t="s">
        <v>2281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1308</v>
      </c>
      <c r="B975" t="s">
        <v>2282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1319</v>
      </c>
      <c r="B976" t="s">
        <v>2283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1322</v>
      </c>
      <c r="B977" t="s">
        <v>2284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1323</v>
      </c>
      <c r="B978" t="s">
        <v>2285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1324</v>
      </c>
      <c r="B979" t="s">
        <v>2286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1325</v>
      </c>
      <c r="B980" t="s">
        <v>2287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1326</v>
      </c>
      <c r="B981" t="s">
        <v>2288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1327</v>
      </c>
      <c r="B982" t="s">
        <v>2289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1298</v>
      </c>
      <c r="B983" t="s">
        <v>2290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1299</v>
      </c>
      <c r="B984" t="s">
        <v>2291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1300</v>
      </c>
      <c r="B985" t="s">
        <v>2292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1301</v>
      </c>
      <c r="B986" t="s">
        <v>2293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1302</v>
      </c>
      <c r="B987" t="s">
        <v>2294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1303</v>
      </c>
      <c r="B988" t="s">
        <v>2295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1304</v>
      </c>
      <c r="B989" t="s">
        <v>2296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1305</v>
      </c>
      <c r="B990" t="s">
        <v>2297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1306</v>
      </c>
      <c r="B991" t="s">
        <v>2298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1307</v>
      </c>
      <c r="B992" t="s">
        <v>2299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1309</v>
      </c>
      <c r="B993" t="s">
        <v>2300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1310</v>
      </c>
      <c r="B994" t="s">
        <v>2301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1311</v>
      </c>
      <c r="B995" t="s">
        <v>2302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1312</v>
      </c>
      <c r="B996" t="s">
        <v>2303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1313</v>
      </c>
      <c r="B997" t="s">
        <v>2304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1314</v>
      </c>
      <c r="B998" t="s">
        <v>2305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1315</v>
      </c>
      <c r="B999" t="s">
        <v>2306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1316</v>
      </c>
      <c r="B1000" t="s">
        <v>2307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1317</v>
      </c>
      <c r="B1001" t="s">
        <v>2308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1318</v>
      </c>
      <c r="B1002" t="s">
        <v>2309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1320</v>
      </c>
      <c r="B1003" t="s">
        <v>2310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1321</v>
      </c>
      <c r="B1004" t="s">
        <v>2311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1328</v>
      </c>
      <c r="B1005" t="s">
        <v>2312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1339</v>
      </c>
      <c r="B1006" t="s">
        <v>2313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1350</v>
      </c>
      <c r="B1007" t="s">
        <v>2314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1353</v>
      </c>
      <c r="B1008" t="s">
        <v>2315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1354</v>
      </c>
      <c r="B1009" t="s">
        <v>2316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1355</v>
      </c>
      <c r="B1010" t="s">
        <v>2317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1356</v>
      </c>
      <c r="B1011" t="s">
        <v>2318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1357</v>
      </c>
      <c r="B1012" t="s">
        <v>2319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1358</v>
      </c>
      <c r="B1013" t="s">
        <v>2320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1329</v>
      </c>
      <c r="B1014" t="s">
        <v>2321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1330</v>
      </c>
      <c r="B1015" t="s">
        <v>2322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1331</v>
      </c>
      <c r="B1016" t="s">
        <v>2323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1332</v>
      </c>
      <c r="B1017" t="s">
        <v>2324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1333</v>
      </c>
      <c r="B1018" t="s">
        <v>2325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1334</v>
      </c>
      <c r="B1019" t="s">
        <v>2326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1335</v>
      </c>
      <c r="B1020" t="s">
        <v>2327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1336</v>
      </c>
      <c r="B1021" t="s">
        <v>2328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1337</v>
      </c>
      <c r="B1022" t="s">
        <v>2329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1338</v>
      </c>
      <c r="B1023" t="s">
        <v>2330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1340</v>
      </c>
      <c r="B1024" t="s">
        <v>2331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1341</v>
      </c>
      <c r="B1025" t="s">
        <v>2332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1342</v>
      </c>
      <c r="B1026" t="s">
        <v>2333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1343</v>
      </c>
      <c r="B1027" t="s">
        <v>2334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1344</v>
      </c>
      <c r="B1028" t="s">
        <v>2335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1345</v>
      </c>
      <c r="B1029" t="s">
        <v>2336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1346</v>
      </c>
      <c r="B1030" t="s">
        <v>2337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1347</v>
      </c>
      <c r="B1031" t="s">
        <v>2338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1348</v>
      </c>
      <c r="B1032" t="s">
        <v>2339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1349</v>
      </c>
      <c r="B1033" t="s">
        <v>2340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1351</v>
      </c>
      <c r="B1034" t="s">
        <v>2341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1352</v>
      </c>
      <c r="B1035" t="s">
        <v>2342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1359</v>
      </c>
      <c r="B1036" t="s">
        <v>2343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1370</v>
      </c>
      <c r="B1037" t="s">
        <v>2344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1381</v>
      </c>
      <c r="B1038" t="s">
        <v>2345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1384</v>
      </c>
      <c r="B1039" t="s">
        <v>2346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1385</v>
      </c>
      <c r="B1040" t="s">
        <v>2347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1386</v>
      </c>
      <c r="B1041" t="s">
        <v>2348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1387</v>
      </c>
      <c r="B1042" t="s">
        <v>2349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1388</v>
      </c>
      <c r="B1043" t="s">
        <v>2350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1389</v>
      </c>
      <c r="B1044" t="s">
        <v>2351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1360</v>
      </c>
      <c r="B1045" t="s">
        <v>2352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1361</v>
      </c>
      <c r="B1046" t="s">
        <v>2353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1362</v>
      </c>
      <c r="B1047" t="s">
        <v>2354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1363</v>
      </c>
      <c r="B1048" t="s">
        <v>2355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1364</v>
      </c>
      <c r="B1049" t="s">
        <v>2356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1365</v>
      </c>
      <c r="B1050" t="s">
        <v>2357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1366</v>
      </c>
      <c r="B1051" t="s">
        <v>2358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1367</v>
      </c>
      <c r="B1052" t="s">
        <v>2359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1368</v>
      </c>
      <c r="B1053" t="s">
        <v>2360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1369</v>
      </c>
      <c r="B1054" t="s">
        <v>2361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1371</v>
      </c>
      <c r="B1055" t="s">
        <v>2362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1372</v>
      </c>
      <c r="B1056" t="s">
        <v>2363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1373</v>
      </c>
      <c r="B1057" t="s">
        <v>2364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1374</v>
      </c>
      <c r="B1058" t="s">
        <v>2365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1375</v>
      </c>
      <c r="B1059" t="s">
        <v>2366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1376</v>
      </c>
      <c r="B1060" t="s">
        <v>2367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1377</v>
      </c>
      <c r="B1061" t="s">
        <v>2368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1378</v>
      </c>
      <c r="B1062" t="s">
        <v>2369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1379</v>
      </c>
      <c r="B1063" t="s">
        <v>2370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1380</v>
      </c>
      <c r="B1064" t="s">
        <v>2371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1382</v>
      </c>
      <c r="B1065" t="s">
        <v>2372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1383</v>
      </c>
      <c r="B1066" t="s">
        <v>2373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1390</v>
      </c>
      <c r="B1067" t="s">
        <v>2374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1401</v>
      </c>
      <c r="B1068" t="s">
        <v>2375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1412</v>
      </c>
      <c r="B1069" t="s">
        <v>2376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1415</v>
      </c>
      <c r="B1070" t="s">
        <v>2377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1416</v>
      </c>
      <c r="B1071" t="s">
        <v>2378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1417</v>
      </c>
      <c r="B1072" t="s">
        <v>2379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1418</v>
      </c>
      <c r="B1073" t="s">
        <v>2380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1419</v>
      </c>
      <c r="B1074" t="s">
        <v>2381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1420</v>
      </c>
      <c r="B1075" t="s">
        <v>2382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1391</v>
      </c>
      <c r="B1076" t="s">
        <v>2383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1392</v>
      </c>
      <c r="B1077" t="s">
        <v>2384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1393</v>
      </c>
      <c r="B1078" t="s">
        <v>2385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1394</v>
      </c>
      <c r="B1079" t="s">
        <v>2386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1395</v>
      </c>
      <c r="B1080" t="s">
        <v>2387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1396</v>
      </c>
      <c r="B1081" t="s">
        <v>2388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1397</v>
      </c>
      <c r="B1082" t="s">
        <v>2389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1398</v>
      </c>
      <c r="B1083" t="s">
        <v>2390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1399</v>
      </c>
      <c r="B1084" t="s">
        <v>2391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1400</v>
      </c>
      <c r="B1085" t="s">
        <v>2392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1402</v>
      </c>
      <c r="B1086" t="s">
        <v>2393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1403</v>
      </c>
      <c r="B1087" t="s">
        <v>2394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1404</v>
      </c>
      <c r="B1088" t="s">
        <v>2395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1405</v>
      </c>
      <c r="B1089" t="s">
        <v>2396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1406</v>
      </c>
      <c r="B1090" t="s">
        <v>2397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1407</v>
      </c>
      <c r="B1091" t="s">
        <v>2398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1408</v>
      </c>
      <c r="B1092" t="s">
        <v>2399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1409</v>
      </c>
      <c r="B1093" t="s">
        <v>2400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1410</v>
      </c>
      <c r="B1094" t="s">
        <v>2401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1411</v>
      </c>
      <c r="B1095" t="s">
        <v>2402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1413</v>
      </c>
      <c r="B1096" t="s">
        <v>2403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1414</v>
      </c>
      <c r="B1097" t="s">
        <v>2404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1421</v>
      </c>
      <c r="B1098" t="s">
        <v>2405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1432</v>
      </c>
      <c r="B1099" t="s">
        <v>2406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1443</v>
      </c>
      <c r="B1100" t="s">
        <v>2407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1446</v>
      </c>
      <c r="B1101" t="s">
        <v>2408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1447</v>
      </c>
      <c r="B1102" t="s">
        <v>2409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1448</v>
      </c>
      <c r="B1103" t="s">
        <v>2410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1449</v>
      </c>
      <c r="B1104" t="s">
        <v>2411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1450</v>
      </c>
      <c r="B1105" t="s">
        <v>2412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1451</v>
      </c>
      <c r="B1106" t="s">
        <v>2413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1422</v>
      </c>
      <c r="B1107" t="s">
        <v>2414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1423</v>
      </c>
      <c r="B1108" t="s">
        <v>2415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1424</v>
      </c>
      <c r="B1109" t="s">
        <v>2416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1425</v>
      </c>
      <c r="B1110" t="s">
        <v>2417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1426</v>
      </c>
      <c r="B1111" t="s">
        <v>2418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1427</v>
      </c>
      <c r="B1112" t="s">
        <v>2419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1428</v>
      </c>
      <c r="B1113" t="s">
        <v>2420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1429</v>
      </c>
      <c r="B1114" t="s">
        <v>2421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1430</v>
      </c>
      <c r="B1115" t="s">
        <v>2422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1431</v>
      </c>
      <c r="B1116" t="s">
        <v>2423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1433</v>
      </c>
      <c r="B1117" t="s">
        <v>2424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1434</v>
      </c>
      <c r="B1118" t="s">
        <v>2425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1435</v>
      </c>
      <c r="B1119" t="s">
        <v>2426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1436</v>
      </c>
      <c r="B1120" t="s">
        <v>2427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1437</v>
      </c>
      <c r="B1121" t="s">
        <v>2428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1438</v>
      </c>
      <c r="B1122" t="s">
        <v>2429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1439</v>
      </c>
      <c r="B1123" t="s">
        <v>2430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1440</v>
      </c>
      <c r="B1124" t="s">
        <v>2431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1441</v>
      </c>
      <c r="B1125" t="s">
        <v>2432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1442</v>
      </c>
      <c r="B1126" t="s">
        <v>2433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1444</v>
      </c>
      <c r="B1127" t="s">
        <v>2434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1445</v>
      </c>
      <c r="B1128" t="s">
        <v>2435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1452</v>
      </c>
      <c r="B1129" t="s">
        <v>2436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1463</v>
      </c>
      <c r="B1130" t="s">
        <v>2437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1474</v>
      </c>
      <c r="B1131" t="s">
        <v>2438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1477</v>
      </c>
      <c r="B1132" t="s">
        <v>2439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1478</v>
      </c>
      <c r="B1133" t="s">
        <v>2440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1479</v>
      </c>
      <c r="B1134" t="s">
        <v>2441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1480</v>
      </c>
      <c r="B1135" t="s">
        <v>2442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1481</v>
      </c>
      <c r="B1136" t="s">
        <v>2443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1482</v>
      </c>
      <c r="B1137" t="s">
        <v>2444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1453</v>
      </c>
      <c r="B1138" t="s">
        <v>2445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1454</v>
      </c>
      <c r="B1139" t="s">
        <v>2446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1455</v>
      </c>
      <c r="B1140" t="s">
        <v>2447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1456</v>
      </c>
      <c r="B1141" t="s">
        <v>2448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1457</v>
      </c>
      <c r="B1142" t="s">
        <v>2449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1458</v>
      </c>
      <c r="B1143" t="s">
        <v>2450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1459</v>
      </c>
      <c r="B1144" t="s">
        <v>2451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1460</v>
      </c>
      <c r="B1145" t="s">
        <v>2452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1461</v>
      </c>
      <c r="B1146" t="s">
        <v>2453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1462</v>
      </c>
      <c r="B1147" t="s">
        <v>2454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1464</v>
      </c>
      <c r="B1148" t="s">
        <v>2455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1465</v>
      </c>
      <c r="B1149" t="s">
        <v>2456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1466</v>
      </c>
      <c r="B1150" t="s">
        <v>2457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1467</v>
      </c>
      <c r="B1151" t="s">
        <v>2458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1468</v>
      </c>
      <c r="B1152" t="s">
        <v>2459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1469</v>
      </c>
      <c r="B1153" t="s">
        <v>2460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1470</v>
      </c>
      <c r="B1154" t="s">
        <v>2461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1471</v>
      </c>
      <c r="B1155" t="s">
        <v>2462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1472</v>
      </c>
      <c r="B1156" t="s">
        <v>2463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1473</v>
      </c>
      <c r="B1157" t="s">
        <v>2464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1475</v>
      </c>
      <c r="B1158" t="s">
        <v>2465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1476</v>
      </c>
      <c r="B1159" t="s">
        <v>2466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1483</v>
      </c>
      <c r="B1160" t="s">
        <v>2467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1494</v>
      </c>
      <c r="B1161" t="s">
        <v>2468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1505</v>
      </c>
      <c r="B1162" t="s">
        <v>2469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1508</v>
      </c>
      <c r="B1163" t="s">
        <v>2470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1509</v>
      </c>
      <c r="B1164" t="s">
        <v>2471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1510</v>
      </c>
      <c r="B1165" t="s">
        <v>2472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1511</v>
      </c>
      <c r="B1166" t="s">
        <v>2473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1512</v>
      </c>
      <c r="B1167" t="s">
        <v>2474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1513</v>
      </c>
      <c r="B1168" t="s">
        <v>2475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1484</v>
      </c>
      <c r="B1169" t="s">
        <v>2476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1485</v>
      </c>
      <c r="B1170" t="s">
        <v>2477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1486</v>
      </c>
      <c r="B1171" t="s">
        <v>2478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1487</v>
      </c>
      <c r="B1172" t="s">
        <v>2479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1488</v>
      </c>
      <c r="B1173" t="s">
        <v>2480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1489</v>
      </c>
      <c r="B1174" t="s">
        <v>2481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1490</v>
      </c>
      <c r="B1175" t="s">
        <v>2482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1491</v>
      </c>
      <c r="B1176" t="s">
        <v>2483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1492</v>
      </c>
      <c r="B1177" t="s">
        <v>2484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1493</v>
      </c>
      <c r="B1178" t="s">
        <v>2485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1495</v>
      </c>
      <c r="B1179" t="s">
        <v>2486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1496</v>
      </c>
      <c r="B1180" t="s">
        <v>2487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1497</v>
      </c>
      <c r="B1181" t="s">
        <v>2488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1498</v>
      </c>
      <c r="B1182" t="s">
        <v>2489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1499</v>
      </c>
      <c r="B1183" t="s">
        <v>2490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1500</v>
      </c>
      <c r="B1184" t="s">
        <v>2491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1501</v>
      </c>
      <c r="B1185" t="s">
        <v>2492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1502</v>
      </c>
      <c r="B1186" t="s">
        <v>2493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1503</v>
      </c>
      <c r="B1187" t="s">
        <v>2494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1504</v>
      </c>
      <c r="B1188" t="s">
        <v>2495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1506</v>
      </c>
      <c r="B1189" t="s">
        <v>2496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1507</v>
      </c>
      <c r="B1190" t="s">
        <v>2497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1514</v>
      </c>
      <c r="B1191" t="s">
        <v>2498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1515</v>
      </c>
      <c r="B1192" t="s">
        <v>2499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1526</v>
      </c>
      <c r="B1193" t="s">
        <v>2500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1537</v>
      </c>
      <c r="B1194" t="s">
        <v>2501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1541</v>
      </c>
      <c r="B1195" t="s">
        <v>2502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1542</v>
      </c>
      <c r="B1196" t="s">
        <v>2503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1543</v>
      </c>
      <c r="B1197" t="s">
        <v>2504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1544</v>
      </c>
      <c r="B1198" t="s">
        <v>2505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1545</v>
      </c>
      <c r="B1199" t="s">
        <v>2506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1546</v>
      </c>
      <c r="B1200" t="s">
        <v>2507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1516</v>
      </c>
      <c r="B1201" t="s">
        <v>2508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1517</v>
      </c>
      <c r="B1202" t="s">
        <v>2509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1518</v>
      </c>
      <c r="B1203" t="s">
        <v>2510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1519</v>
      </c>
      <c r="B1204" t="s">
        <v>2511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1520</v>
      </c>
      <c r="B1205" t="s">
        <v>2512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1521</v>
      </c>
      <c r="B1206" t="s">
        <v>2513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1522</v>
      </c>
      <c r="B1207" t="s">
        <v>2514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1523</v>
      </c>
      <c r="B1208" t="s">
        <v>2515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1524</v>
      </c>
      <c r="B1209" t="s">
        <v>2516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1525</v>
      </c>
      <c r="B1210" t="s">
        <v>2517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1527</v>
      </c>
      <c r="B1211" t="s">
        <v>2518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1528</v>
      </c>
      <c r="B1212" t="s">
        <v>2519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1529</v>
      </c>
      <c r="B1213" t="s">
        <v>2520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1530</v>
      </c>
      <c r="B1214" t="s">
        <v>2521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1531</v>
      </c>
      <c r="B1215" t="s">
        <v>2522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1532</v>
      </c>
      <c r="B1216" t="s">
        <v>2523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1533</v>
      </c>
      <c r="B1217" t="s">
        <v>2524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1534</v>
      </c>
      <c r="B1218" t="s">
        <v>2525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1535</v>
      </c>
      <c r="B1219" t="s">
        <v>2526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1536</v>
      </c>
      <c r="B1220" t="s">
        <v>2527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1538</v>
      </c>
      <c r="B1221" t="s">
        <v>2528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1539</v>
      </c>
      <c r="B1222" t="s">
        <v>2529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1540</v>
      </c>
      <c r="B1223" t="s">
        <v>2530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3293</v>
      </c>
      <c r="B1224" t="s">
        <v>3294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4251</v>
      </c>
      <c r="B1225" t="s">
        <v>4252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3550</v>
      </c>
      <c r="B1226" t="s">
        <v>4253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3295</v>
      </c>
      <c r="B1227" t="s">
        <v>2817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3296</v>
      </c>
      <c r="B1228" t="s">
        <v>2818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3297</v>
      </c>
      <c r="B1229" t="s">
        <v>2816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3298</v>
      </c>
      <c r="B1230" t="s">
        <v>1680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3299</v>
      </c>
      <c r="B1231" t="s">
        <v>1681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3300</v>
      </c>
      <c r="B1232" t="s">
        <v>1682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3301</v>
      </c>
      <c r="B1233" t="s">
        <v>1683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3302</v>
      </c>
      <c r="B1234" t="s">
        <v>1684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3303</v>
      </c>
      <c r="B1235" t="s">
        <v>1685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3304</v>
      </c>
      <c r="B1236" t="s">
        <v>1686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3305</v>
      </c>
      <c r="B1237" t="s">
        <v>1687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3306</v>
      </c>
      <c r="B1238" t="s">
        <v>1688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3307</v>
      </c>
      <c r="B1239" t="s">
        <v>1689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3308</v>
      </c>
      <c r="B1240" t="s">
        <v>1690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3309</v>
      </c>
      <c r="B1241" t="s">
        <v>1691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3310</v>
      </c>
      <c r="B1242" t="s">
        <v>1692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3311</v>
      </c>
      <c r="B1243" t="s">
        <v>1693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3312</v>
      </c>
      <c r="B1244" t="s">
        <v>1694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3313</v>
      </c>
      <c r="B1245" t="s">
        <v>1695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3314</v>
      </c>
      <c r="B1246" t="s">
        <v>1696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3315</v>
      </c>
      <c r="B1247" t="s">
        <v>1697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3316</v>
      </c>
      <c r="B1248" t="s">
        <v>1698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3317</v>
      </c>
      <c r="B1249" t="s">
        <v>1699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3318</v>
      </c>
      <c r="B1250" t="s">
        <v>1700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3319</v>
      </c>
      <c r="B1251" t="s">
        <v>1701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3320</v>
      </c>
      <c r="B1252" t="s">
        <v>1702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3321</v>
      </c>
      <c r="B1253" t="s">
        <v>1703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3322</v>
      </c>
      <c r="B1254" t="s">
        <v>1704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3323</v>
      </c>
      <c r="B1255" t="s">
        <v>1705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3324</v>
      </c>
      <c r="B1256" t="s">
        <v>1706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3325</v>
      </c>
      <c r="B1257" t="s">
        <v>1707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3326</v>
      </c>
      <c r="B1258" t="s">
        <v>1708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3327</v>
      </c>
      <c r="B1259" t="s">
        <v>1709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3328</v>
      </c>
      <c r="B1260" t="s">
        <v>1710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3329</v>
      </c>
      <c r="B1261" t="s">
        <v>1711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3330</v>
      </c>
      <c r="B1262" t="s">
        <v>1712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3331</v>
      </c>
      <c r="B1263" t="s">
        <v>1713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3332</v>
      </c>
      <c r="B1264" t="s">
        <v>1714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3333</v>
      </c>
      <c r="B1265" t="s">
        <v>1715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3334</v>
      </c>
      <c r="B1266" t="s">
        <v>1716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3335</v>
      </c>
      <c r="B1267" t="s">
        <v>1717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3336</v>
      </c>
      <c r="B1268" t="s">
        <v>1718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3337</v>
      </c>
      <c r="B1269" t="s">
        <v>1719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3338</v>
      </c>
      <c r="B1270" t="s">
        <v>1720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3339</v>
      </c>
      <c r="B1271" t="s">
        <v>1721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3340</v>
      </c>
      <c r="B1272" t="s">
        <v>1722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3341</v>
      </c>
      <c r="B1273" t="s">
        <v>1723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3342</v>
      </c>
      <c r="B1274" t="s">
        <v>1724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3343</v>
      </c>
      <c r="B1275" t="s">
        <v>1725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3344</v>
      </c>
      <c r="B1276" t="s">
        <v>1726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3345</v>
      </c>
      <c r="B1277" t="s">
        <v>1727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3346</v>
      </c>
      <c r="B1278" t="s">
        <v>1728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3347</v>
      </c>
      <c r="B1279" t="s">
        <v>1729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3348</v>
      </c>
      <c r="B1280" t="s">
        <v>1730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3349</v>
      </c>
      <c r="B1281" t="s">
        <v>1731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4635</v>
      </c>
      <c r="B1282" t="s">
        <v>4636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3350</v>
      </c>
      <c r="B1283" t="s">
        <v>1732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3351</v>
      </c>
      <c r="B1284" t="s">
        <v>1733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3352</v>
      </c>
      <c r="B1285" t="s">
        <v>1734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3353</v>
      </c>
      <c r="B1286" t="s">
        <v>1735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3354</v>
      </c>
      <c r="B1287" t="s">
        <v>1736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3355</v>
      </c>
      <c r="B1288" t="s">
        <v>1737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3356</v>
      </c>
      <c r="B1289" t="s">
        <v>1738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3357</v>
      </c>
      <c r="B1290" t="s">
        <v>1739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3358</v>
      </c>
      <c r="B1291" t="s">
        <v>1740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3359</v>
      </c>
      <c r="B1292" t="s">
        <v>1741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3360</v>
      </c>
      <c r="B1293" t="s">
        <v>1742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3361</v>
      </c>
      <c r="B1294" t="s">
        <v>2531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3361</v>
      </c>
      <c r="B1295" t="s">
        <v>1743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3362</v>
      </c>
      <c r="B1296" t="s">
        <v>1744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3349</v>
      </c>
      <c r="B1297" t="s">
        <v>1566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4254</v>
      </c>
      <c r="B1298" t="s">
        <v>2532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4255</v>
      </c>
      <c r="B1299" t="s">
        <v>2533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4256</v>
      </c>
      <c r="B1300" t="s">
        <v>2534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4970</v>
      </c>
      <c r="B1301" t="s">
        <v>2535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4258</v>
      </c>
      <c r="B1302" t="s">
        <v>2536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4259</v>
      </c>
      <c r="B1303" t="s">
        <v>2537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4260</v>
      </c>
      <c r="B1304" t="s">
        <v>2538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4971</v>
      </c>
      <c r="B1305" t="s">
        <v>2539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4972</v>
      </c>
      <c r="B1306" t="s">
        <v>2540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4257</v>
      </c>
      <c r="B1307" t="s">
        <v>2541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4261</v>
      </c>
      <c r="B1308" t="s">
        <v>2542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4262</v>
      </c>
      <c r="B1309" t="s">
        <v>2543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4263</v>
      </c>
      <c r="B1310" t="s">
        <v>2544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4973</v>
      </c>
      <c r="B1311" t="s">
        <v>2545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966</v>
      </c>
      <c r="B1312" t="s">
        <v>2546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967</v>
      </c>
      <c r="B1313" t="s">
        <v>2547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968</v>
      </c>
      <c r="B1314" t="s">
        <v>2548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969</v>
      </c>
      <c r="B1315" t="s">
        <v>2549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970</v>
      </c>
      <c r="B1316" t="s">
        <v>2550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971</v>
      </c>
      <c r="B1317" t="s">
        <v>2551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972</v>
      </c>
      <c r="B1318" t="s">
        <v>2552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973</v>
      </c>
      <c r="B1319" t="s">
        <v>2553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974</v>
      </c>
      <c r="B1320" t="s">
        <v>2554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975</v>
      </c>
      <c r="B1321" t="s">
        <v>2555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976</v>
      </c>
      <c r="B1322" t="s">
        <v>2556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977</v>
      </c>
      <c r="B1323" t="s">
        <v>2557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978</v>
      </c>
      <c r="B1324" t="s">
        <v>2558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979</v>
      </c>
      <c r="B1325" t="s">
        <v>2559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980</v>
      </c>
      <c r="B1326" t="s">
        <v>2560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981</v>
      </c>
      <c r="B1327" t="s">
        <v>2561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982</v>
      </c>
      <c r="B1328" t="s">
        <v>2562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983</v>
      </c>
      <c r="B1329" t="s">
        <v>2563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984</v>
      </c>
      <c r="B1330" t="s">
        <v>2564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985</v>
      </c>
      <c r="B1331" t="s">
        <v>2565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986</v>
      </c>
      <c r="B1332" t="s">
        <v>2566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987</v>
      </c>
      <c r="B1333" t="s">
        <v>2567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988</v>
      </c>
      <c r="B1334" t="s">
        <v>2568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989</v>
      </c>
      <c r="B1335" t="s">
        <v>2569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990</v>
      </c>
      <c r="B1336" t="s">
        <v>2570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991</v>
      </c>
      <c r="B1337" t="s">
        <v>2571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992</v>
      </c>
      <c r="B1338" t="s">
        <v>2572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993</v>
      </c>
      <c r="B1339" t="s">
        <v>2573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994</v>
      </c>
      <c r="B1340" t="s">
        <v>2574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995</v>
      </c>
      <c r="B1341" t="s">
        <v>2575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996</v>
      </c>
      <c r="B1342" t="s">
        <v>2576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997</v>
      </c>
      <c r="B1343" t="s">
        <v>2577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998</v>
      </c>
      <c r="B1344" t="s">
        <v>2578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999</v>
      </c>
      <c r="B1345" t="s">
        <v>2579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1000</v>
      </c>
      <c r="B1346" t="s">
        <v>2580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1001</v>
      </c>
      <c r="B1347" t="s">
        <v>2581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1002</v>
      </c>
      <c r="B1348" t="s">
        <v>2582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1003</v>
      </c>
      <c r="B1349" t="s">
        <v>2583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1004</v>
      </c>
      <c r="B1350" t="s">
        <v>2584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1005</v>
      </c>
      <c r="B1351" t="s">
        <v>2585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1006</v>
      </c>
      <c r="B1352" t="s">
        <v>2586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1007</v>
      </c>
      <c r="B1353" t="s">
        <v>2587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1008</v>
      </c>
      <c r="B1354" t="s">
        <v>2588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1009</v>
      </c>
      <c r="B1355" t="s">
        <v>2589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1010</v>
      </c>
      <c r="B1356" t="s">
        <v>2590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1011</v>
      </c>
      <c r="B1357" t="s">
        <v>2591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1012</v>
      </c>
      <c r="B1358" t="s">
        <v>2592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1013</v>
      </c>
      <c r="B1359" t="s">
        <v>2593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1014</v>
      </c>
      <c r="B1360" t="s">
        <v>2594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1015</v>
      </c>
      <c r="B1361" t="s">
        <v>2595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1016</v>
      </c>
      <c r="B1362" t="s">
        <v>2596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1017</v>
      </c>
      <c r="B1363" t="s">
        <v>2597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1018</v>
      </c>
      <c r="B1364" t="s">
        <v>2598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1019</v>
      </c>
      <c r="B1365" t="s">
        <v>2599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1020</v>
      </c>
      <c r="B1366" t="s">
        <v>2600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1021</v>
      </c>
      <c r="B1367" t="s">
        <v>2601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1022</v>
      </c>
      <c r="B1368" t="s">
        <v>2602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1023</v>
      </c>
      <c r="B1369" t="s">
        <v>2603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1024</v>
      </c>
      <c r="B1370" t="s">
        <v>2604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1025</v>
      </c>
      <c r="B1371" t="s">
        <v>2605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1026</v>
      </c>
      <c r="B1372" t="s">
        <v>2606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1027</v>
      </c>
      <c r="B1373" t="s">
        <v>2607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1028</v>
      </c>
      <c r="B1374" t="s">
        <v>2608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1029</v>
      </c>
      <c r="B1375" t="s">
        <v>2609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1030</v>
      </c>
      <c r="B1376" t="s">
        <v>2610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1031</v>
      </c>
      <c r="B1377" t="s">
        <v>2611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1032</v>
      </c>
      <c r="B1378" t="s">
        <v>2612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1033</v>
      </c>
      <c r="B1379" t="s">
        <v>2613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1034</v>
      </c>
      <c r="B1380" t="s">
        <v>2614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1035</v>
      </c>
      <c r="B1381" t="s">
        <v>2615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1036</v>
      </c>
      <c r="B1382" t="s">
        <v>2616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1037</v>
      </c>
      <c r="B1383" t="s">
        <v>2617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1038</v>
      </c>
      <c r="B1384" t="s">
        <v>2618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1039</v>
      </c>
      <c r="B1385" t="s">
        <v>2619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1040</v>
      </c>
      <c r="B1386" t="s">
        <v>2620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1041</v>
      </c>
      <c r="B1387" t="s">
        <v>2621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1042</v>
      </c>
      <c r="B1388" t="s">
        <v>2622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1043</v>
      </c>
      <c r="B1389" t="s">
        <v>2623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1044</v>
      </c>
      <c r="B1390" t="s">
        <v>2624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1045</v>
      </c>
      <c r="B1391" t="s">
        <v>2625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1046</v>
      </c>
      <c r="B1392" t="s">
        <v>2626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1047</v>
      </c>
      <c r="B1393" t="s">
        <v>2627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1048</v>
      </c>
      <c r="B1394" t="s">
        <v>2628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1049</v>
      </c>
      <c r="B1395" t="s">
        <v>2629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1050</v>
      </c>
      <c r="B1396" t="s">
        <v>2630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1051</v>
      </c>
      <c r="B1397" t="s">
        <v>2631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1052</v>
      </c>
      <c r="B1398" t="s">
        <v>2632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1053</v>
      </c>
      <c r="B1399" t="s">
        <v>2633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1054</v>
      </c>
      <c r="B1400" t="s">
        <v>2634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1055</v>
      </c>
      <c r="B1401" t="s">
        <v>2635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1056</v>
      </c>
      <c r="B1402" t="s">
        <v>2636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1057</v>
      </c>
      <c r="B1403" t="s">
        <v>2637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1058</v>
      </c>
      <c r="B1404" t="s">
        <v>2638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1059</v>
      </c>
      <c r="B1405" t="s">
        <v>2639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1060</v>
      </c>
      <c r="B1406" t="s">
        <v>2640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1061</v>
      </c>
      <c r="B1407" t="s">
        <v>2641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1062</v>
      </c>
      <c r="B1408" t="s">
        <v>2642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1063</v>
      </c>
      <c r="B1409" t="s">
        <v>2643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1064</v>
      </c>
      <c r="B1410" t="s">
        <v>2644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1065</v>
      </c>
      <c r="B1411" t="s">
        <v>2645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1066</v>
      </c>
      <c r="B1412" t="s">
        <v>2646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1067</v>
      </c>
      <c r="B1413" t="s">
        <v>2647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1068</v>
      </c>
      <c r="B1414" t="s">
        <v>2648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1069</v>
      </c>
      <c r="B1415" t="s">
        <v>2649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1070</v>
      </c>
      <c r="B1416" t="s">
        <v>2650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1071</v>
      </c>
      <c r="B1417" t="s">
        <v>2651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1072</v>
      </c>
      <c r="B1418" t="s">
        <v>2652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1073</v>
      </c>
      <c r="B1419" t="s">
        <v>2653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1074</v>
      </c>
      <c r="B1420" t="s">
        <v>2654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1075</v>
      </c>
      <c r="B1421" t="s">
        <v>2655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1076</v>
      </c>
      <c r="B1422" t="s">
        <v>2656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1077</v>
      </c>
      <c r="B1423" t="s">
        <v>2657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1078</v>
      </c>
      <c r="B1424" t="s">
        <v>2658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1079</v>
      </c>
      <c r="B1425" t="s">
        <v>2659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1080</v>
      </c>
      <c r="B1426" t="s">
        <v>2660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1081</v>
      </c>
      <c r="B1427" t="s">
        <v>2661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1082</v>
      </c>
      <c r="B1428" t="s">
        <v>2662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1083</v>
      </c>
      <c r="B1429" t="s">
        <v>2663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1084</v>
      </c>
      <c r="B1430" t="s">
        <v>2664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1085</v>
      </c>
      <c r="B1431" t="s">
        <v>2665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1086</v>
      </c>
      <c r="B1432" t="s">
        <v>2666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1087</v>
      </c>
      <c r="B1433" t="s">
        <v>2667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1088</v>
      </c>
      <c r="B1434" t="s">
        <v>2668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1089</v>
      </c>
      <c r="B1435" t="s">
        <v>2669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1090</v>
      </c>
      <c r="B1436" t="s">
        <v>2670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4974</v>
      </c>
      <c r="B1437" t="s">
        <v>2671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1091</v>
      </c>
      <c r="B1438" t="s">
        <v>2672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1092</v>
      </c>
      <c r="B1439" t="s">
        <v>2673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1093</v>
      </c>
      <c r="B1440" t="s">
        <v>2674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1094</v>
      </c>
      <c r="B1441" t="s">
        <v>2675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1095</v>
      </c>
      <c r="B1442" t="s">
        <v>2676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1096</v>
      </c>
      <c r="B1443" t="s">
        <v>2677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1097</v>
      </c>
      <c r="B1444" t="s">
        <v>2678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1098</v>
      </c>
      <c r="B1445" t="s">
        <v>2679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1099</v>
      </c>
      <c r="B1446" t="s">
        <v>2680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1100</v>
      </c>
      <c r="B1447" t="s">
        <v>2681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1101</v>
      </c>
      <c r="B1448" t="s">
        <v>2682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1102</v>
      </c>
      <c r="B1449" t="s">
        <v>2683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1103</v>
      </c>
      <c r="B1450" t="s">
        <v>2684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1104</v>
      </c>
      <c r="B1451" t="s">
        <v>2685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1105</v>
      </c>
      <c r="B1452" t="s">
        <v>2686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1106</v>
      </c>
      <c r="B1453" t="s">
        <v>2687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1107</v>
      </c>
      <c r="B1454" t="s">
        <v>2688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1108</v>
      </c>
      <c r="B1455" t="s">
        <v>2689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1109</v>
      </c>
      <c r="B1456" t="s">
        <v>2690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1110</v>
      </c>
      <c r="B1457" t="s">
        <v>2691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1111</v>
      </c>
      <c r="B1458" t="s">
        <v>2692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1112</v>
      </c>
      <c r="B1459" t="s">
        <v>2693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1113</v>
      </c>
      <c r="B1460" t="s">
        <v>2694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1114</v>
      </c>
      <c r="B1461" t="s">
        <v>2695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1115</v>
      </c>
      <c r="B1462" t="s">
        <v>2696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1116</v>
      </c>
      <c r="B1463" t="s">
        <v>2697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1117</v>
      </c>
      <c r="B1464" t="s">
        <v>2698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1118</v>
      </c>
      <c r="B1465" t="s">
        <v>2699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1119</v>
      </c>
      <c r="B1466" t="s">
        <v>2700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1120</v>
      </c>
      <c r="B1467" t="s">
        <v>2701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1121</v>
      </c>
      <c r="B1468" t="s">
        <v>2702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1122</v>
      </c>
      <c r="B1469" t="s">
        <v>2703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960</v>
      </c>
      <c r="B1470" t="s">
        <v>4875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961</v>
      </c>
      <c r="B1471" t="s">
        <v>4876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962</v>
      </c>
      <c r="B1472" t="s">
        <v>4877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963</v>
      </c>
      <c r="B1473" t="s">
        <v>4878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964</v>
      </c>
      <c r="B1474" t="s">
        <v>4879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965</v>
      </c>
      <c r="B1475" t="s">
        <v>4880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3629</v>
      </c>
      <c r="B1476" t="s">
        <v>4881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4264</v>
      </c>
      <c r="B1477" t="s">
        <v>2704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4265</v>
      </c>
      <c r="B1478" t="s">
        <v>2705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4266</v>
      </c>
      <c r="B1479" t="s">
        <v>2706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4267</v>
      </c>
      <c r="B1480" t="s">
        <v>2707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4268</v>
      </c>
      <c r="B1481" t="s">
        <v>2708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4269</v>
      </c>
      <c r="B1482" t="s">
        <v>2709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4270</v>
      </c>
      <c r="B1483" t="s">
        <v>2710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4271</v>
      </c>
      <c r="B1484" t="s">
        <v>2711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4272</v>
      </c>
      <c r="B1485" t="s">
        <v>2712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4273</v>
      </c>
      <c r="B1486" t="s">
        <v>2713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4274</v>
      </c>
      <c r="B1487" t="s">
        <v>2714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4275</v>
      </c>
      <c r="B1488" t="s">
        <v>2715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4276</v>
      </c>
      <c r="B1489" t="s">
        <v>2716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4277</v>
      </c>
      <c r="B1490" t="s">
        <v>2717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4278</v>
      </c>
      <c r="B1491" t="s">
        <v>2718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4279</v>
      </c>
      <c r="B1492" t="s">
        <v>3377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4280</v>
      </c>
      <c r="B1493" t="s">
        <v>3378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4281</v>
      </c>
      <c r="B1494" t="s">
        <v>3379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4282</v>
      </c>
      <c r="B1495" t="s">
        <v>3380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4283</v>
      </c>
      <c r="B1496" t="s">
        <v>3381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4284</v>
      </c>
      <c r="B1497" t="s">
        <v>2719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4285</v>
      </c>
      <c r="B1498" t="s">
        <v>2720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4286</v>
      </c>
      <c r="B1499" t="s">
        <v>2721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4287</v>
      </c>
      <c r="B1500" t="s">
        <v>2722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4288</v>
      </c>
      <c r="B1501" t="s">
        <v>2723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4289</v>
      </c>
      <c r="B1502" t="s">
        <v>2724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4290</v>
      </c>
      <c r="B1503" t="s">
        <v>2725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4291</v>
      </c>
      <c r="B1504" t="s">
        <v>2726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4292</v>
      </c>
      <c r="B1505" t="s">
        <v>2727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4293</v>
      </c>
      <c r="B1506" t="s">
        <v>2728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4294</v>
      </c>
      <c r="B1507" t="s">
        <v>2729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4295</v>
      </c>
      <c r="B1508" t="s">
        <v>2730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4296</v>
      </c>
      <c r="B1509" t="s">
        <v>2731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4297</v>
      </c>
      <c r="B1510" t="s">
        <v>2732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4298</v>
      </c>
      <c r="B1511" t="s">
        <v>2733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4299</v>
      </c>
      <c r="B1512" t="s">
        <v>3382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4300</v>
      </c>
      <c r="B1513" t="s">
        <v>3383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4301</v>
      </c>
      <c r="B1514" t="s">
        <v>3384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4302</v>
      </c>
      <c r="B1515" t="s">
        <v>3385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4303</v>
      </c>
      <c r="B1516" t="s">
        <v>3386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1123</v>
      </c>
      <c r="B1517" t="s">
        <v>2734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1124</v>
      </c>
      <c r="B1518" t="s">
        <v>2735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1125</v>
      </c>
      <c r="B1519" t="s">
        <v>2736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1126</v>
      </c>
      <c r="B1520" t="s">
        <v>2737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1127</v>
      </c>
      <c r="B1521" t="s">
        <v>2738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1128</v>
      </c>
      <c r="B1522" t="s">
        <v>2739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1129</v>
      </c>
      <c r="B1523" t="s">
        <v>2740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1130</v>
      </c>
      <c r="B1524" t="s">
        <v>2741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1131</v>
      </c>
      <c r="B1525" t="s">
        <v>2742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1132</v>
      </c>
      <c r="B1526" t="s">
        <v>2743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1133</v>
      </c>
      <c r="B1527" t="s">
        <v>2744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1134</v>
      </c>
      <c r="B1528" t="s">
        <v>2745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1135</v>
      </c>
      <c r="B1529" t="s">
        <v>2746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3387</v>
      </c>
      <c r="B1530" t="s">
        <v>2747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3389</v>
      </c>
      <c r="B1531" t="s">
        <v>2748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3392</v>
      </c>
      <c r="B1532" t="s">
        <v>3388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3394</v>
      </c>
      <c r="B1533" t="s">
        <v>3390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4304</v>
      </c>
      <c r="B1534" t="s">
        <v>3391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4305</v>
      </c>
      <c r="B1535" t="s">
        <v>3393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4306</v>
      </c>
      <c r="B1536" t="s">
        <v>3395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4951</v>
      </c>
      <c r="B1537" t="s">
        <v>2749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4307</v>
      </c>
      <c r="B1538" t="s">
        <v>2750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4308</v>
      </c>
      <c r="B1539" t="s">
        <v>2751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4309</v>
      </c>
      <c r="B1540" t="s">
        <v>2752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4310</v>
      </c>
      <c r="B1541" t="s">
        <v>2753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4311</v>
      </c>
      <c r="B1542" t="s">
        <v>2754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4312</v>
      </c>
      <c r="B1543" t="s">
        <v>2755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4313</v>
      </c>
      <c r="B1544" t="s">
        <v>2756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4314</v>
      </c>
      <c r="B1545" t="s">
        <v>2757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4315</v>
      </c>
      <c r="B1546" t="s">
        <v>2758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4316</v>
      </c>
      <c r="B1547" t="s">
        <v>2759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4317</v>
      </c>
      <c r="B1548" t="s">
        <v>2760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4318</v>
      </c>
      <c r="B1549" t="s">
        <v>2761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4319</v>
      </c>
      <c r="B1550" t="s">
        <v>2762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4320</v>
      </c>
      <c r="B1551" t="s">
        <v>2763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4321</v>
      </c>
      <c r="B1552" t="s">
        <v>2764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4322</v>
      </c>
      <c r="B1553" t="s">
        <v>3396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4323</v>
      </c>
      <c r="B1554" t="s">
        <v>3397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4324</v>
      </c>
      <c r="B1555" t="s">
        <v>3398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4325</v>
      </c>
      <c r="B1556" t="s">
        <v>3399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4326</v>
      </c>
      <c r="B1557" t="s">
        <v>3400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1136</v>
      </c>
      <c r="B1558" t="s">
        <v>2765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1137</v>
      </c>
      <c r="B1559" t="s">
        <v>2766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1138</v>
      </c>
      <c r="B1560" t="s">
        <v>2767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1139</v>
      </c>
      <c r="B1561" t="s">
        <v>2768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1140</v>
      </c>
      <c r="B1562" t="s">
        <v>2769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1141</v>
      </c>
      <c r="B1563" t="s">
        <v>2770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1142</v>
      </c>
      <c r="B1564" t="s">
        <v>2771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1143</v>
      </c>
      <c r="B1565" t="s">
        <v>2772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1144</v>
      </c>
      <c r="B1566" t="s">
        <v>2773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1145</v>
      </c>
      <c r="B1567" t="s">
        <v>2774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1146</v>
      </c>
      <c r="B1568" t="s">
        <v>2775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1147</v>
      </c>
      <c r="B1569" t="s">
        <v>2776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1148</v>
      </c>
      <c r="B1570" t="s">
        <v>2777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3401</v>
      </c>
      <c r="B1571" t="s">
        <v>2778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3403</v>
      </c>
      <c r="B1572" t="s">
        <v>2779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3406</v>
      </c>
      <c r="B1573" t="s">
        <v>3402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3408</v>
      </c>
      <c r="B1574" t="s">
        <v>3404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4327</v>
      </c>
      <c r="B1575" t="s">
        <v>3405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4328</v>
      </c>
      <c r="B1576" t="s">
        <v>3407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4329</v>
      </c>
      <c r="B1577" t="s">
        <v>3409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5164</v>
      </c>
      <c r="B1578" t="s">
        <v>2780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5165</v>
      </c>
      <c r="B1579" t="s">
        <v>2781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5166</v>
      </c>
      <c r="B1580" t="s">
        <v>2782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5167</v>
      </c>
      <c r="B1581" t="s">
        <v>2783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5168</v>
      </c>
      <c r="B1582" t="s">
        <v>2784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5169</v>
      </c>
      <c r="B1583" t="s">
        <v>2785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5170</v>
      </c>
      <c r="B1584" t="s">
        <v>2786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5171</v>
      </c>
      <c r="B1585" t="s">
        <v>2787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4930</v>
      </c>
      <c r="B1586" t="s">
        <v>2788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4931</v>
      </c>
      <c r="B1587" t="s">
        <v>2789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1563</v>
      </c>
      <c r="B1588" t="s">
        <v>4923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4924</v>
      </c>
      <c r="B1589" t="s">
        <v>2790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4925</v>
      </c>
      <c r="B1590" t="s">
        <v>2791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1547</v>
      </c>
      <c r="B1591" t="s">
        <v>2792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4926</v>
      </c>
      <c r="B1592" t="s">
        <v>2793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4927</v>
      </c>
      <c r="B1593" t="s">
        <v>2794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5172</v>
      </c>
      <c r="B1594" t="s">
        <v>2795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5173</v>
      </c>
      <c r="B1595" t="s">
        <v>2796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1559</v>
      </c>
      <c r="B1596" t="s">
        <v>2797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4928</v>
      </c>
      <c r="B1597" t="s">
        <v>2798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4929</v>
      </c>
      <c r="B1598" t="s">
        <v>2799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4932</v>
      </c>
      <c r="B1599" t="s">
        <v>2800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4933</v>
      </c>
      <c r="B1600" t="s">
        <v>2801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1265</v>
      </c>
      <c r="B1601" t="s">
        <v>2802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4934</v>
      </c>
      <c r="B1602" t="s">
        <v>2803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4975</v>
      </c>
      <c r="B1603" t="s">
        <v>2804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4935</v>
      </c>
      <c r="B1604" t="s">
        <v>2805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5174</v>
      </c>
      <c r="B1605" t="s">
        <v>2806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5175</v>
      </c>
      <c r="B1606" t="s">
        <v>2807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5176</v>
      </c>
      <c r="B1607" t="s">
        <v>2808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4937</v>
      </c>
      <c r="B1608" t="s">
        <v>2809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4938</v>
      </c>
      <c r="B1609" t="s">
        <v>2810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4939</v>
      </c>
      <c r="B1610" t="s">
        <v>2811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1548</v>
      </c>
      <c r="B1611" t="s">
        <v>2812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4936</v>
      </c>
      <c r="B1612" t="s">
        <v>2813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5177</v>
      </c>
      <c r="B1613" t="s">
        <v>2814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4940</v>
      </c>
      <c r="B1614" t="s">
        <v>2815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5" t="s">
        <v>5178</v>
      </c>
      <c r="B1615" t="s">
        <v>5179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5180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923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1549</v>
      </c>
      <c r="B1618" t="s">
        <v>924</v>
      </c>
      <c r="D1618" t="b">
        <f>IFERROR(VLOOKUP(B1618,PatData!$A$2:$A$2014,1,),"")&lt;&gt;""</f>
        <v>0</v>
      </c>
      <c r="E1618" t="s">
        <v>3363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5181</v>
      </c>
      <c r="B1619" t="s">
        <v>925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5182</v>
      </c>
      <c r="B1620" t="s">
        <v>926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5183</v>
      </c>
      <c r="B1621" t="s">
        <v>927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1550</v>
      </c>
      <c r="B1622" t="s">
        <v>928</v>
      </c>
      <c r="D1622" t="b">
        <f>IFERROR(VLOOKUP(B1622,PatData!$A$2:$A$2014,1,),"")&lt;&gt;""</f>
        <v>0</v>
      </c>
      <c r="E1622" t="s">
        <v>3363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5184</v>
      </c>
      <c r="B1623" t="s">
        <v>929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5185</v>
      </c>
      <c r="B1624" t="s">
        <v>930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5186</v>
      </c>
      <c r="B1625" t="s">
        <v>931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5187</v>
      </c>
      <c r="B1626" t="s">
        <v>932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5188</v>
      </c>
      <c r="B1627" t="s">
        <v>933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5189</v>
      </c>
      <c r="B1628" t="s">
        <v>934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5190</v>
      </c>
      <c r="B1629" t="s">
        <v>935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5" t="s">
        <v>5191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5" t="s">
        <v>5192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1551</v>
      </c>
      <c r="B1632" t="s">
        <v>936</v>
      </c>
      <c r="D1632" t="b">
        <f>IFERROR(VLOOKUP(B1632,PatData!$A$2:$A$2014,1,),"")&lt;&gt;""</f>
        <v>0</v>
      </c>
      <c r="E1632" t="s">
        <v>5112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5193</v>
      </c>
      <c r="B1633" t="s">
        <v>5194</v>
      </c>
      <c r="D1633" t="b">
        <f>IFERROR(VLOOKUP(B1633,PatData!$A$2:$A$2014,1,),"")&lt;&gt;""</f>
        <v>0</v>
      </c>
      <c r="E1633" t="s">
        <v>5113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1552</v>
      </c>
      <c r="B1634" t="s">
        <v>937</v>
      </c>
      <c r="D1634" t="b">
        <f>IFERROR(VLOOKUP(B1634,PatData!$A$2:$A$2014,1,),"")&lt;&gt;""</f>
        <v>0</v>
      </c>
      <c r="E1634" t="s">
        <v>3621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1553</v>
      </c>
      <c r="B1635" t="s">
        <v>938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1554</v>
      </c>
      <c r="B1636" t="s">
        <v>939</v>
      </c>
      <c r="D1636" t="b">
        <f>IFERROR(VLOOKUP(B1636,PatData!$A$2:$A$2014,1,),"")&lt;&gt;""</f>
        <v>0</v>
      </c>
      <c r="E1636" t="s">
        <v>908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1555</v>
      </c>
      <c r="B1637" t="s">
        <v>940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1556</v>
      </c>
      <c r="B1638" t="s">
        <v>941</v>
      </c>
      <c r="D1638" t="b">
        <f>IFERROR(VLOOKUP(B1638,PatData!$A$2:$A$2014,1,),"")&lt;&gt;""</f>
        <v>0</v>
      </c>
      <c r="E1638" t="s">
        <v>902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1557</v>
      </c>
      <c r="B1639" t="s">
        <v>942</v>
      </c>
      <c r="D1639" t="b">
        <f>IFERROR(VLOOKUP(B1639,PatData!$A$2:$A$2014,1,),"")&lt;&gt;""</f>
        <v>0</v>
      </c>
      <c r="E1639" t="s">
        <v>903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1558</v>
      </c>
      <c r="B1640" t="s">
        <v>943</v>
      </c>
      <c r="D1640" t="b">
        <f>IFERROR(VLOOKUP(B1640,PatData!$A$2:$A$2014,1,),"")&lt;&gt;""</f>
        <v>0</v>
      </c>
      <c r="E1640" t="s">
        <v>906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4330</v>
      </c>
      <c r="B1641" t="s">
        <v>4179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4331</v>
      </c>
      <c r="B1642" t="s">
        <v>4178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4332</v>
      </c>
      <c r="B1643" t="s">
        <v>4203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4333</v>
      </c>
      <c r="B1644" t="s">
        <v>4188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5195</v>
      </c>
      <c r="B1645" t="s">
        <v>5196</v>
      </c>
      <c r="D1645" t="b">
        <f>IFERROR(VLOOKUP(B1645,PatData!$A$2:$A$2014,1,),"")&lt;&gt;""</f>
        <v>0</v>
      </c>
      <c r="E1645" t="s">
        <v>5114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5197</v>
      </c>
      <c r="B1646" t="s">
        <v>4885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5198</v>
      </c>
      <c r="B1647" t="s">
        <v>4822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5199</v>
      </c>
      <c r="B1648" t="s">
        <v>4189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4345</v>
      </c>
      <c r="B1649" t="s">
        <v>4908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4911</v>
      </c>
      <c r="B1650" t="s">
        <v>4907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2891</v>
      </c>
      <c r="B1651" t="s">
        <v>4882</v>
      </c>
      <c r="D1651" t="b">
        <f>IFERROR(VLOOKUP(B1651,PatData!$A$2:$A$2014,1,),"")&lt;&gt;""</f>
        <v>0</v>
      </c>
      <c r="E1651" t="s">
        <v>2838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5200</v>
      </c>
      <c r="B1652" t="s">
        <v>5201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4464</v>
      </c>
      <c r="B1653" t="s">
        <v>4887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5202</v>
      </c>
      <c r="B1654" t="s">
        <v>4334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4465</v>
      </c>
      <c r="B1655" t="s">
        <v>4888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4466</v>
      </c>
      <c r="B1656" t="s">
        <v>4889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4467</v>
      </c>
      <c r="B1657" t="s">
        <v>4367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4335</v>
      </c>
      <c r="B1658" t="s">
        <v>4182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4336</v>
      </c>
      <c r="B1659" t="s">
        <v>4337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1560</v>
      </c>
      <c r="B1660" t="s">
        <v>4890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4338</v>
      </c>
      <c r="B1661" t="s">
        <v>4180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3364</v>
      </c>
      <c r="B1662" t="s">
        <v>4891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2892</v>
      </c>
      <c r="B1663" t="s">
        <v>4883</v>
      </c>
      <c r="D1663" t="b">
        <f>IFERROR(VLOOKUP(B1663,PatData!$A$2:$A$2014,1,),"")&lt;&gt;""</f>
        <v>0</v>
      </c>
      <c r="E1663" t="s">
        <v>2820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3365</v>
      </c>
      <c r="B1664" t="s">
        <v>4892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3366</v>
      </c>
      <c r="B1665" t="s">
        <v>4952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3367</v>
      </c>
      <c r="B1666" t="s">
        <v>4953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4339</v>
      </c>
      <c r="B1667" t="s">
        <v>4340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4893</v>
      </c>
      <c r="B1668" t="s">
        <v>4884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3368</v>
      </c>
      <c r="B1669" t="s">
        <v>4954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3369</v>
      </c>
      <c r="B1670" t="s">
        <v>4955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5203</v>
      </c>
      <c r="B1671" t="s">
        <v>4213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5204</v>
      </c>
      <c r="B1672" t="s">
        <v>4886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3370</v>
      </c>
      <c r="B1673" t="s">
        <v>4956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3371</v>
      </c>
      <c r="B1674" t="s">
        <v>4957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1561</v>
      </c>
      <c r="B1675" t="s">
        <v>4894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1562</v>
      </c>
      <c r="B1676" t="s">
        <v>4895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5205</v>
      </c>
      <c r="B1677" t="s">
        <v>4896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5206</v>
      </c>
      <c r="B1678" t="s">
        <v>4897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4341</v>
      </c>
      <c r="B1679" t="s">
        <v>4342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4344</v>
      </c>
      <c r="B1680" t="s">
        <v>4912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4941</v>
      </c>
      <c r="B1681" t="s">
        <v>4191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5207</v>
      </c>
      <c r="B1682" t="s">
        <v>4958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4942</v>
      </c>
      <c r="B1683" t="s">
        <v>4190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5208</v>
      </c>
      <c r="B1684" t="s">
        <v>5032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3372</v>
      </c>
      <c r="B1685" t="s">
        <v>4959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4343</v>
      </c>
      <c r="B1686" t="s">
        <v>4177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5209</v>
      </c>
      <c r="B1687" t="s">
        <v>3910</v>
      </c>
      <c r="D1687" t="b">
        <f>IFERROR(VLOOKUP(B1687,PatData!$A$2:$A$2014,1,),"")&lt;&gt;""</f>
        <v>0</v>
      </c>
      <c r="E1687" t="s">
        <v>4471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5210</v>
      </c>
      <c r="B1688" t="s">
        <v>3911</v>
      </c>
      <c r="D1688" t="b">
        <f>IFERROR(VLOOKUP(B1688,PatData!$A$2:$A$2014,1,),"")&lt;&gt;""</f>
        <v>0</v>
      </c>
      <c r="E1688" t="s">
        <v>5211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5212</v>
      </c>
      <c r="B1689" t="s">
        <v>3912</v>
      </c>
      <c r="D1689" t="b">
        <f>IFERROR(VLOOKUP(B1689,PatData!$A$2:$A$2014,1,),"")&lt;&gt;""</f>
        <v>0</v>
      </c>
      <c r="E1689" t="s">
        <v>5213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5214</v>
      </c>
      <c r="B1690" t="s">
        <v>3913</v>
      </c>
      <c r="D1690" t="b">
        <f>IFERROR(VLOOKUP(B1690,PatData!$A$2:$A$2014,1,),"")&lt;&gt;""</f>
        <v>0</v>
      </c>
      <c r="E1690" t="s">
        <v>5215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5216</v>
      </c>
      <c r="B1691" t="s">
        <v>3914</v>
      </c>
      <c r="D1691" t="b">
        <f>IFERROR(VLOOKUP(B1691,PatData!$A$2:$A$2014,1,),"")&lt;&gt;""</f>
        <v>0</v>
      </c>
      <c r="E1691" t="s">
        <v>5217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5218</v>
      </c>
      <c r="B1692" t="s">
        <v>3915</v>
      </c>
      <c r="D1692" t="b">
        <f>IFERROR(VLOOKUP(B1692,PatData!$A$2:$A$2014,1,),"")&lt;&gt;""</f>
        <v>0</v>
      </c>
      <c r="E1692" t="s">
        <v>5219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5220</v>
      </c>
      <c r="B1693" t="s">
        <v>3916</v>
      </c>
      <c r="D1693" t="b">
        <f>IFERROR(VLOOKUP(B1693,PatData!$A$2:$A$2014,1,),"")&lt;&gt;""</f>
        <v>0</v>
      </c>
      <c r="E1693" t="s">
        <v>5221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5222</v>
      </c>
      <c r="B1694" t="s">
        <v>3917</v>
      </c>
      <c r="D1694" t="b">
        <f>IFERROR(VLOOKUP(B1694,PatData!$A$2:$A$2014,1,),"")&lt;&gt;""</f>
        <v>0</v>
      </c>
      <c r="E1694" t="s">
        <v>5223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5224</v>
      </c>
      <c r="B1695" t="s">
        <v>3918</v>
      </c>
      <c r="D1695" t="b">
        <f>IFERROR(VLOOKUP(B1695,PatData!$A$2:$A$2014,1,),"")&lt;&gt;""</f>
        <v>0</v>
      </c>
      <c r="E1695" t="s">
        <v>5225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5226</v>
      </c>
      <c r="B1696" t="s">
        <v>3919</v>
      </c>
      <c r="D1696" t="b">
        <f>IFERROR(VLOOKUP(B1696,PatData!$A$2:$A$2014,1,),"")&lt;&gt;""</f>
        <v>0</v>
      </c>
      <c r="E1696" t="s">
        <v>5227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5228</v>
      </c>
      <c r="B1697" t="s">
        <v>3920</v>
      </c>
      <c r="D1697" t="b">
        <f>IFERROR(VLOOKUP(B1697,PatData!$A$2:$A$2014,1,),"")&lt;&gt;""</f>
        <v>0</v>
      </c>
      <c r="E1697" t="s">
        <v>5229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5230</v>
      </c>
      <c r="B1698" t="s">
        <v>3921</v>
      </c>
      <c r="D1698" t="b">
        <f>IFERROR(VLOOKUP(B1698,PatData!$A$2:$A$2014,1,),"")&lt;&gt;""</f>
        <v>0</v>
      </c>
      <c r="E1698" t="s">
        <v>5231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5232</v>
      </c>
      <c r="B1699" t="s">
        <v>3922</v>
      </c>
      <c r="D1699" t="b">
        <f>IFERROR(VLOOKUP(B1699,PatData!$A$2:$A$2014,1,),"")&lt;&gt;""</f>
        <v>0</v>
      </c>
      <c r="E1699" t="s">
        <v>5233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5234</v>
      </c>
      <c r="B1700" t="s">
        <v>3923</v>
      </c>
      <c r="D1700" t="b">
        <f>IFERROR(VLOOKUP(B1700,PatData!$A$2:$A$2014,1,),"")&lt;&gt;""</f>
        <v>0</v>
      </c>
      <c r="E1700" t="s">
        <v>5235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5236</v>
      </c>
      <c r="B1701" t="s">
        <v>3924</v>
      </c>
      <c r="D1701" t="b">
        <f>IFERROR(VLOOKUP(B1701,PatData!$A$2:$A$2014,1,),"")&lt;&gt;""</f>
        <v>0</v>
      </c>
      <c r="E1701" t="s">
        <v>4468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5237</v>
      </c>
      <c r="B1702" t="s">
        <v>3925</v>
      </c>
      <c r="D1702" t="b">
        <f>IFERROR(VLOOKUP(B1702,PatData!$A$2:$A$2014,1,),"")&lt;&gt;""</f>
        <v>0</v>
      </c>
      <c r="E1702" t="s">
        <v>4469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5238</v>
      </c>
      <c r="B1703" t="s">
        <v>4615</v>
      </c>
      <c r="D1703" t="b">
        <f>IFERROR(VLOOKUP(B1703,PatData!$A$2:$A$2014,1,),"")&lt;&gt;""</f>
        <v>0</v>
      </c>
      <c r="E1703" t="s">
        <v>4472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5239</v>
      </c>
      <c r="B1704" t="s">
        <v>4616</v>
      </c>
      <c r="D1704" t="b">
        <f>IFERROR(VLOOKUP(B1704,PatData!$A$2:$A$2014,1,),"")&lt;&gt;""</f>
        <v>0</v>
      </c>
      <c r="E1704" t="s">
        <v>5240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5241</v>
      </c>
      <c r="B1705" t="s">
        <v>4617</v>
      </c>
      <c r="D1705" t="b">
        <f>IFERROR(VLOOKUP(B1705,PatData!$A$2:$A$2014,1,),"")&lt;&gt;""</f>
        <v>0</v>
      </c>
      <c r="E1705" t="s">
        <v>4470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5242</v>
      </c>
      <c r="B1706" t="s">
        <v>4618</v>
      </c>
      <c r="D1706" t="b">
        <f>IFERROR(VLOOKUP(B1706,PatData!$A$2:$A$2014,1,),"")&lt;&gt;""</f>
        <v>0</v>
      </c>
      <c r="E1706" t="s">
        <v>5243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5244</v>
      </c>
      <c r="B1707" t="s">
        <v>4619</v>
      </c>
      <c r="D1707" t="b">
        <f>IFERROR(VLOOKUP(B1707,PatData!$A$2:$A$2014,1,),"")&lt;&gt;""</f>
        <v>0</v>
      </c>
      <c r="E1707" t="s">
        <v>5245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5246</v>
      </c>
      <c r="B1708" t="s">
        <v>4620</v>
      </c>
      <c r="D1708" t="b">
        <f>IFERROR(VLOOKUP(B1708,PatData!$A$2:$A$2014,1,),"")&lt;&gt;""</f>
        <v>0</v>
      </c>
      <c r="E1708" t="s">
        <v>5247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5248</v>
      </c>
      <c r="B1709" t="s">
        <v>4621</v>
      </c>
      <c r="D1709" t="b">
        <f>IFERROR(VLOOKUP(B1709,PatData!$A$2:$A$2014,1,),"")&lt;&gt;""</f>
        <v>0</v>
      </c>
      <c r="E1709" t="s">
        <v>5249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5250</v>
      </c>
      <c r="B1710" t="s">
        <v>4622</v>
      </c>
      <c r="D1710" t="b">
        <f>IFERROR(VLOOKUP(B1710,PatData!$A$2:$A$2014,1,),"")&lt;&gt;""</f>
        <v>0</v>
      </c>
      <c r="E1710" t="s">
        <v>5251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5252</v>
      </c>
      <c r="B1711" t="s">
        <v>4623</v>
      </c>
      <c r="D1711" t="b">
        <f>IFERROR(VLOOKUP(B1711,PatData!$A$2:$A$2014,1,),"")&lt;&gt;""</f>
        <v>0</v>
      </c>
      <c r="E1711" t="s">
        <v>5253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5254</v>
      </c>
      <c r="B1712" t="s">
        <v>4613</v>
      </c>
      <c r="D1712" t="b">
        <f>IFERROR(VLOOKUP(B1712,PatData!$A$2:$A$2014,1,),"")&lt;&gt;""</f>
        <v>0</v>
      </c>
      <c r="E1712" t="s">
        <v>5255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5256</v>
      </c>
      <c r="B1713" t="s">
        <v>4614</v>
      </c>
      <c r="D1713" t="b">
        <f>IFERROR(VLOOKUP(B1713,PatData!$A$2:$A$2014,1,),"")&lt;&gt;""</f>
        <v>0</v>
      </c>
      <c r="E1713" t="s">
        <v>5257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5258</v>
      </c>
      <c r="B1714" t="s">
        <v>4624</v>
      </c>
      <c r="D1714" t="b">
        <f>IFERROR(VLOOKUP(B1714,PatData!$A$2:$A$2014,1,),"")&lt;&gt;""</f>
        <v>0</v>
      </c>
      <c r="E1714" t="s">
        <v>5259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5260</v>
      </c>
      <c r="B1715" t="s">
        <v>4625</v>
      </c>
      <c r="D1715" t="b">
        <f>IFERROR(VLOOKUP(B1715,PatData!$A$2:$A$2014,1,),"")&lt;&gt;""</f>
        <v>0</v>
      </c>
      <c r="E1715" t="s">
        <v>5261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5262</v>
      </c>
      <c r="B1716" t="s">
        <v>3926</v>
      </c>
      <c r="D1716" t="b">
        <f>IFERROR(VLOOKUP(B1716,PatData!$A$2:$A$2014,1,),"")&lt;&gt;""</f>
        <v>0</v>
      </c>
      <c r="E1716" t="s">
        <v>5263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5264</v>
      </c>
      <c r="B1717" t="s">
        <v>3927</v>
      </c>
      <c r="D1717" t="b">
        <f>IFERROR(VLOOKUP(B1717,PatData!$A$2:$A$2014,1,),"")&lt;&gt;""</f>
        <v>0</v>
      </c>
      <c r="E1717" t="s">
        <v>5265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5266</v>
      </c>
      <c r="B1718" t="s">
        <v>3928</v>
      </c>
      <c r="D1718" t="b">
        <f>IFERROR(VLOOKUP(B1718,PatData!$A$2:$A$2014,1,),"")&lt;&gt;""</f>
        <v>0</v>
      </c>
      <c r="E1718" t="s">
        <v>5267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5268</v>
      </c>
      <c r="B1719" t="s">
        <v>3929</v>
      </c>
      <c r="D1719" t="b">
        <f>IFERROR(VLOOKUP(B1719,PatData!$A$2:$A$2014,1,),"")&lt;&gt;""</f>
        <v>0</v>
      </c>
      <c r="E1719" t="s">
        <v>5269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5270</v>
      </c>
      <c r="B1720" t="s">
        <v>3930</v>
      </c>
      <c r="D1720" t="b">
        <f>IFERROR(VLOOKUP(B1720,PatData!$A$2:$A$2014,1,),"")&lt;&gt;""</f>
        <v>0</v>
      </c>
      <c r="E1720" t="s">
        <v>5271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5272</v>
      </c>
      <c r="B1721" t="s">
        <v>3931</v>
      </c>
      <c r="D1721" t="b">
        <f>IFERROR(VLOOKUP(B1721,PatData!$A$2:$A$2014,1,),"")&lt;&gt;""</f>
        <v>0</v>
      </c>
      <c r="E1721" t="s">
        <v>5273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5274</v>
      </c>
      <c r="B1722" t="s">
        <v>3932</v>
      </c>
      <c r="D1722" t="b">
        <f>IFERROR(VLOOKUP(B1722,PatData!$A$2:$A$2014,1,),"")&lt;&gt;""</f>
        <v>0</v>
      </c>
      <c r="E1722" t="s">
        <v>5275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5276</v>
      </c>
      <c r="B1723" t="s">
        <v>3933</v>
      </c>
      <c r="D1723" t="b">
        <f>IFERROR(VLOOKUP(B1723,PatData!$A$2:$A$2014,1,),"")&lt;&gt;""</f>
        <v>0</v>
      </c>
      <c r="E1723" t="s">
        <v>5277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5278</v>
      </c>
      <c r="B1724" t="s">
        <v>3934</v>
      </c>
      <c r="D1724" t="b">
        <f>IFERROR(VLOOKUP(B1724,PatData!$A$2:$A$2014,1,),"")&lt;&gt;""</f>
        <v>0</v>
      </c>
      <c r="E1724" t="s">
        <v>5279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5280</v>
      </c>
      <c r="B1725" t="s">
        <v>3935</v>
      </c>
      <c r="D1725" t="b">
        <f>IFERROR(VLOOKUP(B1725,PatData!$A$2:$A$2014,1,),"")&lt;&gt;""</f>
        <v>0</v>
      </c>
      <c r="E1725" t="s">
        <v>5281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3840</v>
      </c>
      <c r="B1726" t="s">
        <v>3876</v>
      </c>
      <c r="D1726" t="b">
        <f>IFERROR(VLOOKUP(B1726,PatData!$A$2:$A$2014,1,),"")&lt;&gt;""</f>
        <v>0</v>
      </c>
      <c r="E1726" t="s">
        <v>4473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3841</v>
      </c>
      <c r="B1727" t="s">
        <v>3877</v>
      </c>
      <c r="D1727" t="b">
        <f>IFERROR(VLOOKUP(B1727,PatData!$A$2:$A$2014,1,),"")&lt;&gt;""</f>
        <v>0</v>
      </c>
      <c r="E1727" t="s">
        <v>4474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3842</v>
      </c>
      <c r="B1728" t="s">
        <v>3878</v>
      </c>
      <c r="D1728" t="b">
        <f>IFERROR(VLOOKUP(B1728,PatData!$A$2:$A$2014,1,),"")&lt;&gt;""</f>
        <v>0</v>
      </c>
      <c r="E1728" t="s">
        <v>2896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3843</v>
      </c>
      <c r="B1729" t="s">
        <v>3879</v>
      </c>
      <c r="D1729" t="b">
        <f>IFERROR(VLOOKUP(B1729,PatData!$A$2:$A$2014,1,),"")&lt;&gt;""</f>
        <v>0</v>
      </c>
      <c r="E1729" t="s">
        <v>4475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3844</v>
      </c>
      <c r="B1730" t="s">
        <v>3880</v>
      </c>
      <c r="D1730" t="b">
        <f>IFERROR(VLOOKUP(B1730,PatData!$A$2:$A$2014,1,),"")&lt;&gt;""</f>
        <v>0</v>
      </c>
      <c r="E1730" t="s">
        <v>5282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3845</v>
      </c>
      <c r="B1731" t="s">
        <v>3881</v>
      </c>
      <c r="D1731" t="b">
        <f>IFERROR(VLOOKUP(B1731,PatData!$A$2:$A$2014,1,),"")&lt;&gt;""</f>
        <v>0</v>
      </c>
      <c r="E1731" t="s">
        <v>5283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3846</v>
      </c>
      <c r="B1732" t="s">
        <v>3882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3847</v>
      </c>
      <c r="B1733" t="s">
        <v>3883</v>
      </c>
      <c r="D1733" t="b">
        <f>IFERROR(VLOOKUP(B1733,PatData!$A$2:$A$2014,1,),"")&lt;&gt;""</f>
        <v>0</v>
      </c>
      <c r="E1733" t="s">
        <v>5284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3848</v>
      </c>
      <c r="B1734" t="s">
        <v>3884</v>
      </c>
      <c r="D1734" t="b">
        <f>IFERROR(VLOOKUP(B1734,PatData!$A$2:$A$2014,1,),"")&lt;&gt;""</f>
        <v>0</v>
      </c>
      <c r="E1734" t="s">
        <v>5285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3849</v>
      </c>
      <c r="B1735" t="s">
        <v>3885</v>
      </c>
      <c r="D1735" t="b">
        <f>IFERROR(VLOOKUP(B1735,PatData!$A$2:$A$2014,1,),"")&lt;&gt;""</f>
        <v>0</v>
      </c>
      <c r="E1735" t="s">
        <v>4476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3850</v>
      </c>
      <c r="B1736" t="s">
        <v>3886</v>
      </c>
      <c r="D1736" t="b">
        <f>IFERROR(VLOOKUP(B1736,PatData!$A$2:$A$2014,1,),"")&lt;&gt;""</f>
        <v>0</v>
      </c>
      <c r="E1736" t="s">
        <v>5286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3851</v>
      </c>
      <c r="B1737" t="s">
        <v>3887</v>
      </c>
      <c r="D1737" t="b">
        <f>IFERROR(VLOOKUP(B1737,PatData!$A$2:$A$2014,1,),"")&lt;&gt;""</f>
        <v>0</v>
      </c>
      <c r="E1737" t="s">
        <v>5287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3852</v>
      </c>
      <c r="B1738" t="s">
        <v>3888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3853</v>
      </c>
      <c r="B1739" t="s">
        <v>3889</v>
      </c>
      <c r="D1739" t="b">
        <f>IFERROR(VLOOKUP(B1739,PatData!$A$2:$A$2014,1,),"")&lt;&gt;""</f>
        <v>0</v>
      </c>
      <c r="E1739" t="s">
        <v>5288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3854</v>
      </c>
      <c r="B1740" t="s">
        <v>3890</v>
      </c>
      <c r="D1740" t="b">
        <f>IFERROR(VLOOKUP(B1740,PatData!$A$2:$A$2014,1,),"")&lt;&gt;""</f>
        <v>0</v>
      </c>
      <c r="E1740" t="s">
        <v>5289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3855</v>
      </c>
      <c r="B1741" t="s">
        <v>3891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3856</v>
      </c>
      <c r="B1742" t="s">
        <v>3892</v>
      </c>
      <c r="D1742" t="b">
        <f>IFERROR(VLOOKUP(B1742,PatData!$A$2:$A$2014,1,),"")&lt;&gt;""</f>
        <v>0</v>
      </c>
      <c r="E1742" t="s">
        <v>5290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3857</v>
      </c>
      <c r="B1743" t="s">
        <v>3893</v>
      </c>
      <c r="D1743" t="b">
        <f>IFERROR(VLOOKUP(B1743,PatData!$A$2:$A$2014,1,),"")&lt;&gt;""</f>
        <v>0</v>
      </c>
      <c r="E1743" t="s">
        <v>5291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3858</v>
      </c>
      <c r="B1744" t="s">
        <v>3894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3859</v>
      </c>
      <c r="B1745" t="s">
        <v>3895</v>
      </c>
      <c r="D1745" t="b">
        <f>IFERROR(VLOOKUP(B1745,PatData!$A$2:$A$2014,1,),"")&lt;&gt;""</f>
        <v>0</v>
      </c>
      <c r="E1745" t="s">
        <v>5292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3860</v>
      </c>
      <c r="B1746" t="s">
        <v>3896</v>
      </c>
      <c r="D1746" t="b">
        <f>IFERROR(VLOOKUP(B1746,PatData!$A$2:$A$2014,1,),"")&lt;&gt;""</f>
        <v>0</v>
      </c>
      <c r="E1746" t="s">
        <v>5293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3861</v>
      </c>
      <c r="B1747" t="s">
        <v>3897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3862</v>
      </c>
      <c r="B1748" t="s">
        <v>3898</v>
      </c>
      <c r="D1748" t="b">
        <f>IFERROR(VLOOKUP(B1748,PatData!$A$2:$A$2014,1,),"")&lt;&gt;""</f>
        <v>0</v>
      </c>
      <c r="E1748" t="s">
        <v>5294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3863</v>
      </c>
      <c r="B1749" t="s">
        <v>3899</v>
      </c>
      <c r="D1749" t="b">
        <f>IFERROR(VLOOKUP(B1749,PatData!$A$2:$A$2014,1,),"")&lt;&gt;""</f>
        <v>0</v>
      </c>
      <c r="E1749" t="s">
        <v>5295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3864</v>
      </c>
      <c r="B1750" t="s">
        <v>3900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3865</v>
      </c>
      <c r="B1751" t="s">
        <v>3901</v>
      </c>
      <c r="D1751" t="b">
        <f>IFERROR(VLOOKUP(B1751,PatData!$A$2:$A$2014,1,),"")&lt;&gt;""</f>
        <v>0</v>
      </c>
      <c r="E1751" t="s">
        <v>5296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3866</v>
      </c>
      <c r="B1752" t="s">
        <v>3902</v>
      </c>
      <c r="D1752" t="b">
        <f>IFERROR(VLOOKUP(B1752,PatData!$A$2:$A$2014,1,),"")&lt;&gt;""</f>
        <v>0</v>
      </c>
      <c r="E1752" t="s">
        <v>5297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3867</v>
      </c>
      <c r="B1753" t="s">
        <v>3903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3868</v>
      </c>
      <c r="B1754" t="s">
        <v>3904</v>
      </c>
      <c r="D1754" t="b">
        <f>IFERROR(VLOOKUP(B1754,PatData!$A$2:$A$2014,1,),"")&lt;&gt;""</f>
        <v>0</v>
      </c>
      <c r="E1754" t="s">
        <v>5298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3869</v>
      </c>
      <c r="B1755" t="s">
        <v>3905</v>
      </c>
      <c r="D1755" t="b">
        <f>IFERROR(VLOOKUP(B1755,PatData!$A$2:$A$2014,1,),"")&lt;&gt;""</f>
        <v>0</v>
      </c>
      <c r="E1755" t="s">
        <v>5299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3870</v>
      </c>
      <c r="B1756" t="s">
        <v>3906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3871</v>
      </c>
      <c r="B1757" t="s">
        <v>3907</v>
      </c>
      <c r="D1757" t="b">
        <f>IFERROR(VLOOKUP(B1757,PatData!$A$2:$A$2014,1,),"")&lt;&gt;""</f>
        <v>0</v>
      </c>
      <c r="E1757" t="s">
        <v>2897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3872</v>
      </c>
      <c r="B1758" t="s">
        <v>3908</v>
      </c>
      <c r="D1758" t="b">
        <f>IFERROR(VLOOKUP(B1758,PatData!$A$2:$A$2014,1,),"")&lt;&gt;""</f>
        <v>0</v>
      </c>
      <c r="E1758" t="s">
        <v>5300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3873</v>
      </c>
      <c r="B1759" t="s">
        <v>3909</v>
      </c>
      <c r="D1759" t="b">
        <f>IFERROR(VLOOKUP(B1759,PatData!$A$2:$A$2014,1,),"")&lt;&gt;""</f>
        <v>0</v>
      </c>
      <c r="E1759" t="s">
        <v>5301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4823</v>
      </c>
      <c r="B1760" t="s">
        <v>4824</v>
      </c>
      <c r="D1760" t="b">
        <f>IFERROR(VLOOKUP(B1760,PatData!$A$2:$A$2014,1,),"")&lt;&gt;""</f>
        <v>0</v>
      </c>
      <c r="E1760" t="s">
        <v>4825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4826</v>
      </c>
      <c r="B1761" t="s">
        <v>4827</v>
      </c>
      <c r="D1761" t="b">
        <f>IFERROR(VLOOKUP(B1761,PatData!$A$2:$A$2014,1,),"")&lt;&gt;""</f>
        <v>0</v>
      </c>
      <c r="E1761" t="s">
        <v>4828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4829</v>
      </c>
      <c r="B1762" t="s">
        <v>4830</v>
      </c>
      <c r="D1762" t="b">
        <f>IFERROR(VLOOKUP(B1762,PatData!$A$2:$A$2014,1,),"")&lt;&gt;""</f>
        <v>0</v>
      </c>
      <c r="E1762" t="s">
        <v>4831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4832</v>
      </c>
      <c r="B1763" t="s">
        <v>4833</v>
      </c>
      <c r="D1763" t="b">
        <f>IFERROR(VLOOKUP(B1763,PatData!$A$2:$A$2014,1,),"")&lt;&gt;""</f>
        <v>0</v>
      </c>
      <c r="E1763" t="s">
        <v>4834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4835</v>
      </c>
      <c r="B1764" t="s">
        <v>4836</v>
      </c>
      <c r="D1764" t="b">
        <f>IFERROR(VLOOKUP(B1764,PatData!$A$2:$A$2014,1,),"")&lt;&gt;""</f>
        <v>0</v>
      </c>
      <c r="E1764" t="s">
        <v>4837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4838</v>
      </c>
      <c r="B1765" t="s">
        <v>4839</v>
      </c>
      <c r="D1765" t="b">
        <f>IFERROR(VLOOKUP(B1765,PatData!$A$2:$A$2014,1,),"")&lt;&gt;""</f>
        <v>0</v>
      </c>
      <c r="E1765" t="s">
        <v>4840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4841</v>
      </c>
      <c r="B1766" t="s">
        <v>4842</v>
      </c>
      <c r="D1766" t="b">
        <f>IFERROR(VLOOKUP(B1766,PatData!$A$2:$A$2014,1,),"")&lt;&gt;""</f>
        <v>0</v>
      </c>
      <c r="E1766" t="s">
        <v>4943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4843</v>
      </c>
      <c r="B1767" t="s">
        <v>4844</v>
      </c>
      <c r="D1767" t="b">
        <f>IFERROR(VLOOKUP(B1767,PatData!$A$2:$A$2014,1,),"")&lt;&gt;""</f>
        <v>0</v>
      </c>
      <c r="E1767" t="s">
        <v>4845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4846</v>
      </c>
      <c r="B1768" t="s">
        <v>4847</v>
      </c>
      <c r="D1768" t="b">
        <f>IFERROR(VLOOKUP(B1768,PatData!$A$2:$A$2014,1,),"")&lt;&gt;""</f>
        <v>0</v>
      </c>
      <c r="E1768" t="s">
        <v>4848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4849</v>
      </c>
      <c r="B1769" t="s">
        <v>4850</v>
      </c>
      <c r="D1769" t="b">
        <f>IFERROR(VLOOKUP(B1769,PatData!$A$2:$A$2014,1,),"")&lt;&gt;""</f>
        <v>0</v>
      </c>
      <c r="E1769" t="s">
        <v>4851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4852</v>
      </c>
      <c r="B1770" t="s">
        <v>4853</v>
      </c>
      <c r="D1770" t="b">
        <f>IFERROR(VLOOKUP(B1770,PatData!$A$2:$A$2014,1,),"")&lt;&gt;""</f>
        <v>0</v>
      </c>
      <c r="E1770" t="s">
        <v>4854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4855</v>
      </c>
      <c r="B1771" t="s">
        <v>4856</v>
      </c>
      <c r="D1771" t="b">
        <f>IFERROR(VLOOKUP(B1771,PatData!$A$2:$A$2014,1,),"")&lt;&gt;""</f>
        <v>0</v>
      </c>
      <c r="E1771" t="s">
        <v>4857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4858</v>
      </c>
      <c r="B1772" t="s">
        <v>4859</v>
      </c>
      <c r="D1772" t="b">
        <f>IFERROR(VLOOKUP(B1772,PatData!$A$2:$A$2014,1,),"")&lt;&gt;""</f>
        <v>0</v>
      </c>
      <c r="E1772" t="s">
        <v>4860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3373</v>
      </c>
      <c r="B1773" t="s">
        <v>4966</v>
      </c>
      <c r="D1773" t="b">
        <f>IFERROR(VLOOKUP(B1773,PatData!$A$2:$A$2014,1,),"")&lt;&gt;""</f>
        <v>0</v>
      </c>
      <c r="E1773" t="s">
        <v>4962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3374</v>
      </c>
      <c r="B1774" t="s">
        <v>4969</v>
      </c>
      <c r="D1774" t="b">
        <f>IFERROR(VLOOKUP(B1774,PatData!$A$2:$A$2014,1,),"")&lt;&gt;""</f>
        <v>0</v>
      </c>
      <c r="E1774" t="s">
        <v>2898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3375</v>
      </c>
      <c r="B1775" t="s">
        <v>4967</v>
      </c>
      <c r="D1775" t="b">
        <f>IFERROR(VLOOKUP(B1775,PatData!$A$2:$A$2014,1,),"")&lt;&gt;""</f>
        <v>0</v>
      </c>
      <c r="E1775" t="s">
        <v>2899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3376</v>
      </c>
      <c r="B1776" t="s">
        <v>4968</v>
      </c>
      <c r="D1776" t="b">
        <f>IFERROR(VLOOKUP(B1776,PatData!$A$2:$A$2014,1,),"")&lt;&gt;""</f>
        <v>0</v>
      </c>
      <c r="E1776" t="s">
        <v>2900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4976</v>
      </c>
      <c r="B1777" t="s">
        <v>4977</v>
      </c>
      <c r="D1777" t="b">
        <f>IFERROR(VLOOKUP(B1777,PatData!$A$2:$A$2014,1,),"")&lt;&gt;""</f>
        <v>0</v>
      </c>
      <c r="E1777" t="s">
        <v>4978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4979</v>
      </c>
      <c r="B1778" t="s">
        <v>4980</v>
      </c>
      <c r="D1778" t="b">
        <f>IFERROR(VLOOKUP(B1778,PatData!$A$2:$A$2014,1,),"")&lt;&gt;""</f>
        <v>0</v>
      </c>
      <c r="E1778" t="s">
        <v>4981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4982</v>
      </c>
      <c r="B1779" t="s">
        <v>4983</v>
      </c>
      <c r="D1779" t="b">
        <f>IFERROR(VLOOKUP(B1779,PatData!$A$2:$A$2014,1,),"")&lt;&gt;""</f>
        <v>0</v>
      </c>
      <c r="E1779" t="s">
        <v>4984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4985</v>
      </c>
      <c r="B1780" t="s">
        <v>4986</v>
      </c>
      <c r="D1780" t="b">
        <f>IFERROR(VLOOKUP(B1780,PatData!$A$2:$A$2014,1,),"")&lt;&gt;""</f>
        <v>0</v>
      </c>
      <c r="E1780" t="s">
        <v>4987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4988</v>
      </c>
      <c r="B1781" t="s">
        <v>4989</v>
      </c>
      <c r="D1781" t="b">
        <f>IFERROR(VLOOKUP(B1781,PatData!$A$2:$A$2014,1,),"")&lt;&gt;""</f>
        <v>0</v>
      </c>
      <c r="E1781" t="s">
        <v>4990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4991</v>
      </c>
      <c r="B1782" t="s">
        <v>4992</v>
      </c>
      <c r="D1782" t="b">
        <f>IFERROR(VLOOKUP(B1782,PatData!$A$2:$A$2014,1,),"")&lt;&gt;""</f>
        <v>0</v>
      </c>
      <c r="E1782" t="s">
        <v>4993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4994</v>
      </c>
      <c r="B1783" t="s">
        <v>4995</v>
      </c>
      <c r="D1783" t="b">
        <f>IFERROR(VLOOKUP(B1783,PatData!$A$2:$A$2014,1,),"")&lt;&gt;""</f>
        <v>0</v>
      </c>
      <c r="E1783" t="s">
        <v>4996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4997</v>
      </c>
      <c r="B1784" t="s">
        <v>4998</v>
      </c>
      <c r="D1784" t="b">
        <f>IFERROR(VLOOKUP(B1784,PatData!$A$2:$A$2014,1,),"")&lt;&gt;""</f>
        <v>0</v>
      </c>
      <c r="E1784" t="s">
        <v>4999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5000</v>
      </c>
      <c r="B1785" t="s">
        <v>5001</v>
      </c>
      <c r="D1785" t="b">
        <f>IFERROR(VLOOKUP(B1785,PatData!$A$2:$A$2014,1,),"")&lt;&gt;""</f>
        <v>0</v>
      </c>
      <c r="E1785" t="s">
        <v>5002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5003</v>
      </c>
      <c r="B1786" t="s">
        <v>5004</v>
      </c>
      <c r="D1786" t="b">
        <f>IFERROR(VLOOKUP(B1786,PatData!$A$2:$A$2014,1,),"")&lt;&gt;""</f>
        <v>0</v>
      </c>
      <c r="E1786" t="s">
        <v>5005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3630</v>
      </c>
      <c r="B1787" t="s">
        <v>5302</v>
      </c>
      <c r="D1787" t="b">
        <f>IFERROR(VLOOKUP(B1787,PatData!$A$2:$A$2014,1,),"")&lt;&gt;""</f>
        <v>0</v>
      </c>
      <c r="E1787" t="s">
        <v>5303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5304</v>
      </c>
      <c r="B1788" t="s">
        <v>5305</v>
      </c>
      <c r="D1788" t="b">
        <f>IFERROR(VLOOKUP(B1788,PatData!$A$2:$A$2014,1,),"")&lt;&gt;""</f>
        <v>0</v>
      </c>
      <c r="E1788" t="s">
        <v>5306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5307</v>
      </c>
      <c r="B1789" t="s">
        <v>5308</v>
      </c>
      <c r="D1789" t="b">
        <f>IFERROR(VLOOKUP(B1789,PatData!$A$2:$A$2014,1,),"")&lt;&gt;""</f>
        <v>0</v>
      </c>
      <c r="E1789" t="s">
        <v>5309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5310</v>
      </c>
      <c r="B1790" t="s">
        <v>5311</v>
      </c>
      <c r="D1790" t="b">
        <f>IFERROR(VLOOKUP(B1790,PatData!$A$2:$A$2014,1,),"")&lt;&gt;""</f>
        <v>0</v>
      </c>
      <c r="E1790" t="s">
        <v>5312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5313</v>
      </c>
      <c r="B1791" t="s">
        <v>5314</v>
      </c>
      <c r="D1791" t="b">
        <f>IFERROR(VLOOKUP(B1791,PatData!$A$2:$A$2014,1,),"")&lt;&gt;""</f>
        <v>0</v>
      </c>
      <c r="E1791" t="s">
        <v>5315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5316</v>
      </c>
      <c r="B1792" t="s">
        <v>5317</v>
      </c>
      <c r="D1792" t="b">
        <f>IFERROR(VLOOKUP(B1792,PatData!$A$2:$A$2014,1,),"")&lt;&gt;""</f>
        <v>0</v>
      </c>
      <c r="E1792" t="s">
        <v>5318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3631</v>
      </c>
      <c r="B1793" t="s">
        <v>1763</v>
      </c>
      <c r="D1793" t="b">
        <f>IFERROR(VLOOKUP(B1793,PatData!$A$2:$A$2014,1,),"")&lt;&gt;""</f>
        <v>0</v>
      </c>
      <c r="E1793" t="s">
        <v>1768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5319</v>
      </c>
      <c r="B1794" t="s">
        <v>5320</v>
      </c>
      <c r="D1794" t="b">
        <f>IFERROR(VLOOKUP(B1794,PatData!$A$2:$A$2014,1,),"")&lt;&gt;""</f>
        <v>0</v>
      </c>
      <c r="E1794" t="s">
        <v>5162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4346</v>
      </c>
      <c r="B1795" t="s">
        <v>1749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1262</v>
      </c>
      <c r="B1796" t="s">
        <v>1760</v>
      </c>
      <c r="D1796" t="b">
        <f>IFERROR(VLOOKUP(B1796,PatData!$A$2:$A$2014,1,),"")&lt;&gt;""</f>
        <v>0</v>
      </c>
      <c r="E1796" t="s">
        <v>4960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1263</v>
      </c>
      <c r="B1797" t="s">
        <v>1761</v>
      </c>
      <c r="D1797" t="b">
        <f>IFERROR(VLOOKUP(B1797,PatData!$A$2:$A$2014,1,),"")&lt;&gt;""</f>
        <v>0</v>
      </c>
      <c r="E1797" t="s">
        <v>2893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1264</v>
      </c>
      <c r="B1798" t="s">
        <v>1762</v>
      </c>
      <c r="D1798" t="b">
        <f>IFERROR(VLOOKUP(B1798,PatData!$A$2:$A$2014,1,),"")&lt;&gt;""</f>
        <v>0</v>
      </c>
      <c r="E1798" t="s">
        <v>4961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957</v>
      </c>
      <c r="B1799" t="s">
        <v>1746</v>
      </c>
      <c r="D1799" t="b">
        <f>IFERROR(VLOOKUP(B1799,PatData!$A$2:$A$2014,1,),"")&lt;&gt;""</f>
        <v>0</v>
      </c>
      <c r="E1799" t="s">
        <v>2894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958</v>
      </c>
      <c r="B1800" t="s">
        <v>1747</v>
      </c>
      <c r="D1800" t="b">
        <f>IFERROR(VLOOKUP(B1800,PatData!$A$2:$A$2014,1,),"")&lt;&gt;""</f>
        <v>0</v>
      </c>
      <c r="E1800" s="9" t="s">
        <v>2895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4477</v>
      </c>
      <c r="B1801" t="s">
        <v>1748</v>
      </c>
      <c r="D1801" t="b">
        <f>IFERROR(VLOOKUP(B1801,PatData!$A$2:$A$2014,1,),"")&lt;&gt;""</f>
        <v>0</v>
      </c>
      <c r="E1801" t="s">
        <v>4347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3271</v>
      </c>
      <c r="B1802" t="s">
        <v>4090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3272</v>
      </c>
      <c r="B1803" t="s">
        <v>4478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3273</v>
      </c>
      <c r="B1804" t="s">
        <v>4479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4480</v>
      </c>
      <c r="B1805" t="s">
        <v>4481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4482</v>
      </c>
      <c r="B1806" t="s">
        <v>4483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4484</v>
      </c>
      <c r="B1807" t="s">
        <v>4485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3274</v>
      </c>
      <c r="B1808" t="s">
        <v>4486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4351</v>
      </c>
      <c r="B1809" t="s">
        <v>4487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4488</v>
      </c>
      <c r="B1810" t="s">
        <v>4489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4490</v>
      </c>
      <c r="B1811" t="s">
        <v>4491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4492</v>
      </c>
      <c r="B1812" t="s">
        <v>4493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3275</v>
      </c>
      <c r="B1813" t="s">
        <v>4494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3276</v>
      </c>
      <c r="B1814" t="s">
        <v>4495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4496</v>
      </c>
      <c r="B1815" t="s">
        <v>4497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4498</v>
      </c>
      <c r="B1816" t="s">
        <v>4499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4500</v>
      </c>
      <c r="B1817" t="s">
        <v>4501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4502</v>
      </c>
      <c r="B1818" t="s">
        <v>4503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4504</v>
      </c>
      <c r="B1819" t="s">
        <v>4505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4506</v>
      </c>
      <c r="B1820" t="s">
        <v>4507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4508</v>
      </c>
      <c r="B1821" t="s">
        <v>4509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4510</v>
      </c>
      <c r="B1822" t="s">
        <v>4511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4512</v>
      </c>
      <c r="B1823" t="s">
        <v>4091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4513</v>
      </c>
      <c r="B1824" t="s">
        <v>4092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3278</v>
      </c>
      <c r="B1825" t="s">
        <v>4514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3279</v>
      </c>
      <c r="B1826" t="s">
        <v>4515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4516</v>
      </c>
      <c r="B1827" t="s">
        <v>4517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4518</v>
      </c>
      <c r="B1828" t="s">
        <v>4519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4520</v>
      </c>
      <c r="B1829" t="s">
        <v>4521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4522</v>
      </c>
      <c r="B1830" t="s">
        <v>4523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4524</v>
      </c>
      <c r="B1831" t="s">
        <v>4525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4526</v>
      </c>
      <c r="B1832" t="s">
        <v>4527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4364</v>
      </c>
      <c r="B1833" t="s">
        <v>4528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4363</v>
      </c>
      <c r="B1834" t="s">
        <v>4529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3280</v>
      </c>
      <c r="B1835" t="s">
        <v>4093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3281</v>
      </c>
      <c r="B1836" t="s">
        <v>4094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3282</v>
      </c>
      <c r="B1837" t="s">
        <v>4095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3283</v>
      </c>
      <c r="B1838" t="s">
        <v>4096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3284</v>
      </c>
      <c r="B1839" t="s">
        <v>4097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4530</v>
      </c>
      <c r="B1840" t="s">
        <v>4098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4531</v>
      </c>
      <c r="B1841" t="s">
        <v>4099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4532</v>
      </c>
      <c r="B1842" t="s">
        <v>4100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4533</v>
      </c>
      <c r="B1843" t="s">
        <v>4101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4534</v>
      </c>
      <c r="B1844" t="s">
        <v>4102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4535</v>
      </c>
      <c r="B1845" t="s">
        <v>4103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4536</v>
      </c>
      <c r="B1846" t="s">
        <v>4104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4537</v>
      </c>
      <c r="B1847" t="s">
        <v>4538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3287</v>
      </c>
      <c r="B1848" t="s">
        <v>4105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3288</v>
      </c>
      <c r="B1849" t="s">
        <v>4106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3289</v>
      </c>
      <c r="B1850" t="s">
        <v>4107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3290</v>
      </c>
      <c r="B1851" t="s">
        <v>4108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3291</v>
      </c>
      <c r="B1852" t="s">
        <v>4109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4539</v>
      </c>
      <c r="B1853" t="s">
        <v>4110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4540</v>
      </c>
      <c r="B1854" t="s">
        <v>4111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4541</v>
      </c>
      <c r="B1855" t="s">
        <v>4112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3292</v>
      </c>
      <c r="B1856" t="s">
        <v>4113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4542</v>
      </c>
      <c r="B1857" t="s">
        <v>4114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4543</v>
      </c>
      <c r="B1858" t="s">
        <v>4115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4544</v>
      </c>
      <c r="B1859" t="s">
        <v>4116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4545</v>
      </c>
      <c r="B1860" t="s">
        <v>4546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4356</v>
      </c>
      <c r="B1861" t="s">
        <v>4117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4357</v>
      </c>
      <c r="B1862" t="s">
        <v>4118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4358</v>
      </c>
      <c r="B1863" t="s">
        <v>4119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4359</v>
      </c>
      <c r="B1864" t="s">
        <v>4120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4360</v>
      </c>
      <c r="B1865" t="s">
        <v>4121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4361</v>
      </c>
      <c r="B1866" t="s">
        <v>4122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4547</v>
      </c>
      <c r="B1867" t="s">
        <v>4123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4548</v>
      </c>
      <c r="B1868" t="s">
        <v>4124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4549</v>
      </c>
      <c r="B1869" t="s">
        <v>4125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4550</v>
      </c>
      <c r="B1870" t="s">
        <v>4126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4551</v>
      </c>
      <c r="B1871" t="s">
        <v>4127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4552</v>
      </c>
      <c r="B1872" t="s">
        <v>4128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4553</v>
      </c>
      <c r="B1873" t="s">
        <v>4129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4554</v>
      </c>
      <c r="B1874" t="s">
        <v>4130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4598</v>
      </c>
      <c r="B1875" t="s">
        <v>4599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4555</v>
      </c>
      <c r="B1876" t="s">
        <v>4131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4556</v>
      </c>
      <c r="B1877" t="s">
        <v>4132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5110</v>
      </c>
      <c r="B1878" t="s">
        <v>4133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5111</v>
      </c>
      <c r="B1879" t="s">
        <v>4134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4557</v>
      </c>
      <c r="B1880" t="s">
        <v>4135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4558</v>
      </c>
      <c r="B1881" t="s">
        <v>4136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4559</v>
      </c>
      <c r="B1882" t="s">
        <v>4137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4560</v>
      </c>
      <c r="B1883" t="s">
        <v>4138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4561</v>
      </c>
      <c r="B1884" t="s">
        <v>4139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4352</v>
      </c>
      <c r="B1885" t="s">
        <v>4140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4353</v>
      </c>
      <c r="B1886" t="s">
        <v>4141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4354</v>
      </c>
      <c r="B1887" t="s">
        <v>4142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4355</v>
      </c>
      <c r="B1888" t="s">
        <v>4143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4562</v>
      </c>
      <c r="B1889" t="s">
        <v>4144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4365</v>
      </c>
      <c r="B1890" t="s">
        <v>4145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4348</v>
      </c>
      <c r="B1891" t="s">
        <v>4146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4563</v>
      </c>
      <c r="B1892" t="s">
        <v>4147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4349</v>
      </c>
      <c r="B1893" t="s">
        <v>4148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3285</v>
      </c>
      <c r="B1894" t="s">
        <v>4149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3269</v>
      </c>
      <c r="B1895" t="s">
        <v>4150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4350</v>
      </c>
      <c r="B1896" t="s">
        <v>4151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4564</v>
      </c>
      <c r="B1897" t="s">
        <v>4152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4565</v>
      </c>
      <c r="B1898" t="s">
        <v>4153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3286</v>
      </c>
      <c r="B1899" t="s">
        <v>4154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4566</v>
      </c>
      <c r="B1900" t="s">
        <v>4155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4567</v>
      </c>
      <c r="B1901" t="s">
        <v>4156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4362</v>
      </c>
      <c r="B1902" t="s">
        <v>4157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3277</v>
      </c>
      <c r="B1903" t="s">
        <v>4158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4568</v>
      </c>
      <c r="B1904" t="s">
        <v>4159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4569</v>
      </c>
      <c r="B1905" t="s">
        <v>4160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4570</v>
      </c>
      <c r="B1906" t="s">
        <v>4161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4571</v>
      </c>
      <c r="B1907" t="s">
        <v>4873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4572</v>
      </c>
      <c r="B1908" t="s">
        <v>4163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3270</v>
      </c>
      <c r="B1909" t="s">
        <v>4164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4573</v>
      </c>
      <c r="B1910" t="s">
        <v>4165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4574</v>
      </c>
      <c r="B1911" t="s">
        <v>4874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4575</v>
      </c>
      <c r="B1912" t="s">
        <v>4167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4605</v>
      </c>
      <c r="B1913" t="s">
        <v>4606</v>
      </c>
      <c r="D1913" t="b">
        <f>IFERROR(VLOOKUP(B1913,PatData!$A$2:$A$2014,1,),"")&lt;&gt;""</f>
        <v>0</v>
      </c>
      <c r="E1913" t="s">
        <v>4607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4608</v>
      </c>
      <c r="B1914" t="s">
        <v>4609</v>
      </c>
      <c r="D1914" t="b">
        <f>IFERROR(VLOOKUP(B1914,PatData!$A$2:$A$2014,1,),"")&lt;&gt;""</f>
        <v>0</v>
      </c>
      <c r="E1914" t="s">
        <v>4610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4576</v>
      </c>
      <c r="B1915" t="s">
        <v>1751</v>
      </c>
      <c r="D1915" t="b">
        <f>IFERROR(VLOOKUP(B1915,PatData!$A$2:$A$2014,1,),"")&lt;&gt;""</f>
        <v>0</v>
      </c>
      <c r="E1915" t="s">
        <v>4898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4577</v>
      </c>
      <c r="B1916" t="s">
        <v>1752</v>
      </c>
      <c r="D1916" t="b">
        <f>IFERROR(VLOOKUP(B1916,PatData!$A$2:$A$2014,1,),"")&lt;&gt;""</f>
        <v>0</v>
      </c>
      <c r="E1916" t="s">
        <v>4899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4578</v>
      </c>
      <c r="B1917" t="s">
        <v>1753</v>
      </c>
      <c r="D1917" t="b">
        <f>IFERROR(VLOOKUP(B1917,PatData!$A$2:$A$2014,1,),"")&lt;&gt;""</f>
        <v>0</v>
      </c>
      <c r="E1917" t="s">
        <v>4900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4579</v>
      </c>
      <c r="B1918" t="s">
        <v>1754</v>
      </c>
      <c r="D1918" t="b">
        <f>IFERROR(VLOOKUP(B1918,PatData!$A$2:$A$2014,1,),"")&lt;&gt;""</f>
        <v>0</v>
      </c>
      <c r="E1918" t="s">
        <v>4901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4580</v>
      </c>
      <c r="B1919" t="s">
        <v>1755</v>
      </c>
      <c r="D1919" t="b">
        <f>IFERROR(VLOOKUP(B1919,PatData!$A$2:$A$2014,1,),"")&lt;&gt;""</f>
        <v>0</v>
      </c>
      <c r="E1919" t="s">
        <v>4902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4581</v>
      </c>
      <c r="B1920" t="s">
        <v>1756</v>
      </c>
      <c r="D1920" t="b">
        <f>IFERROR(VLOOKUP(B1920,PatData!$A$2:$A$2014,1,),"")&lt;&gt;""</f>
        <v>0</v>
      </c>
      <c r="E1920" t="s">
        <v>4903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4582</v>
      </c>
      <c r="B1921" t="s">
        <v>1757</v>
      </c>
      <c r="D1921" t="b">
        <f>IFERROR(VLOOKUP(B1921,PatData!$A$2:$A$2014,1,),"")&lt;&gt;""</f>
        <v>0</v>
      </c>
      <c r="E1921" t="s">
        <v>4904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4583</v>
      </c>
      <c r="B1922" t="s">
        <v>1758</v>
      </c>
      <c r="D1922" t="b">
        <f>IFERROR(VLOOKUP(B1922,PatData!$A$2:$A$2014,1,),"")&lt;&gt;""</f>
        <v>0</v>
      </c>
      <c r="E1922" t="s">
        <v>4905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4584</v>
      </c>
      <c r="B1923" t="s">
        <v>1759</v>
      </c>
      <c r="D1923" t="b">
        <f>IFERROR(VLOOKUP(B1923,PatData!$A$2:$A$2014,1,),"")&lt;&gt;""</f>
        <v>0</v>
      </c>
      <c r="E1923" t="s">
        <v>4906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4600</v>
      </c>
      <c r="B1924" t="s">
        <v>4601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5335</v>
      </c>
      <c r="B1925" t="s">
        <v>5336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4611</v>
      </c>
      <c r="B1926" t="s">
        <v>4612</v>
      </c>
      <c r="D1926" t="b">
        <f>IFERROR(VLOOKUP(B1926,PatData!$A$2:$A$2014,1,),"")&lt;&gt;""</f>
        <v>0</v>
      </c>
      <c r="E1926" t="s">
        <v>4610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4861</v>
      </c>
      <c r="B1927" t="s">
        <v>1750</v>
      </c>
      <c r="D1927" t="b">
        <f>IFERROR(VLOOKUP(B1927,PatData!$A$2:$A$2014,1,),"")&lt;&gt;""</f>
        <v>0</v>
      </c>
      <c r="E1927" t="s">
        <v>4862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959</v>
      </c>
      <c r="B1928" t="s">
        <v>944</v>
      </c>
      <c r="D1928" t="b">
        <f>IFERROR(VLOOKUP(B1928,PatData!$A$2:$A$2014,1,),"")&lt;&gt;""</f>
        <v>0</v>
      </c>
      <c r="E1928" t="s">
        <v>4862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4399</v>
      </c>
      <c r="B1929" t="s">
        <v>945</v>
      </c>
      <c r="D1929" t="b">
        <f>IFERROR(VLOOKUP(B1929,PatData!$A$2:$A$2014,1,),"")&lt;&gt;""</f>
        <v>0</v>
      </c>
      <c r="E1929" t="s">
        <v>4862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1549</v>
      </c>
      <c r="B1930" t="s">
        <v>946</v>
      </c>
      <c r="D1930" t="b">
        <f>IFERROR(VLOOKUP(B1930,PatData!$A$2:$A$2014,1,),"")&lt;&gt;""</f>
        <v>0</v>
      </c>
      <c r="E1930" t="s">
        <v>4862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5337</v>
      </c>
      <c r="B1931" t="s">
        <v>947</v>
      </c>
      <c r="D1931" t="b">
        <f>IFERROR(VLOOKUP(B1931,PatData!$A$2:$A$2014,1,),"")&lt;&gt;""</f>
        <v>0</v>
      </c>
      <c r="E1931" t="s">
        <v>4862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1550</v>
      </c>
      <c r="B1932" t="s">
        <v>948</v>
      </c>
      <c r="D1932" t="b">
        <f>IFERROR(VLOOKUP(B1932,PatData!$A$2:$A$2014,1,),"")&lt;&gt;""</f>
        <v>0</v>
      </c>
      <c r="E1932" t="s">
        <v>4862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5184</v>
      </c>
      <c r="B1933" t="s">
        <v>949</v>
      </c>
      <c r="D1933" t="b">
        <f>IFERROR(VLOOKUP(B1933,PatData!$A$2:$A$2014,1,),"")&lt;&gt;""</f>
        <v>0</v>
      </c>
      <c r="E1933" t="s">
        <v>4862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5338</v>
      </c>
      <c r="B1934" t="s">
        <v>950</v>
      </c>
      <c r="D1934" t="b">
        <f>IFERROR(VLOOKUP(B1934,PatData!$A$2:$A$2014,1,),"")&lt;&gt;""</f>
        <v>0</v>
      </c>
      <c r="E1934" t="s">
        <v>4862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5186</v>
      </c>
      <c r="B1935" t="s">
        <v>951</v>
      </c>
      <c r="D1935" t="b">
        <f>IFERROR(VLOOKUP(B1935,PatData!$A$2:$A$2014,1,),"")&lt;&gt;""</f>
        <v>0</v>
      </c>
      <c r="E1935" t="s">
        <v>4862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5187</v>
      </c>
      <c r="B1936" t="s">
        <v>952</v>
      </c>
      <c r="D1936" t="b">
        <f>IFERROR(VLOOKUP(B1936,PatData!$A$2:$A$2014,1,),"")&lt;&gt;""</f>
        <v>0</v>
      </c>
      <c r="E1936" t="s">
        <v>4862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5339</v>
      </c>
      <c r="B1937" t="s">
        <v>953</v>
      </c>
      <c r="D1937" t="b">
        <f>IFERROR(VLOOKUP(B1937,PatData!$A$2:$A$2014,1,),"")&lt;&gt;""</f>
        <v>0</v>
      </c>
      <c r="E1937" t="s">
        <v>4862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5189</v>
      </c>
      <c r="B1938" t="s">
        <v>954</v>
      </c>
      <c r="D1938" t="b">
        <f>IFERROR(VLOOKUP(B1938,PatData!$A$2:$A$2014,1,),"")&lt;&gt;""</f>
        <v>0</v>
      </c>
      <c r="E1938" t="s">
        <v>4862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5190</v>
      </c>
      <c r="B1939" t="s">
        <v>955</v>
      </c>
      <c r="D1939" t="b">
        <f>IFERROR(VLOOKUP(B1939,PatData!$A$2:$A$2014,1,),"")&lt;&gt;""</f>
        <v>0</v>
      </c>
      <c r="E1939" t="s">
        <v>4862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4188</v>
      </c>
      <c r="B1" s="221" t="s">
        <v>4168</v>
      </c>
      <c r="C1" s="221" t="s">
        <v>4174</v>
      </c>
      <c r="E1" s="220" t="s">
        <v>262</v>
      </c>
      <c r="F1" s="220" t="s">
        <v>469</v>
      </c>
      <c r="J1" s="210" t="s">
        <v>4203</v>
      </c>
      <c r="K1" s="210"/>
      <c r="L1" s="210" t="s">
        <v>4204</v>
      </c>
      <c r="O1" s="210"/>
    </row>
    <row r="2" spans="1:16" ht="15" x14ac:dyDescent="0.25">
      <c r="A2" s="419" t="s">
        <v>178</v>
      </c>
      <c r="B2" s="220">
        <v>1</v>
      </c>
      <c r="C2" s="419" t="s">
        <v>4173</v>
      </c>
      <c r="K2" s="214" t="s">
        <v>4206</v>
      </c>
      <c r="L2" s="209" t="s">
        <v>121</v>
      </c>
      <c r="M2" s="209" t="s">
        <v>56</v>
      </c>
      <c r="N2" s="209" t="s">
        <v>122</v>
      </c>
      <c r="O2" s="210" t="s">
        <v>4175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4202</v>
      </c>
      <c r="O3" s="210" t="s">
        <v>4202</v>
      </c>
      <c r="P3" s="210" t="s">
        <v>4202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4202</v>
      </c>
      <c r="M4" s="210" t="s">
        <v>4202</v>
      </c>
      <c r="N4" s="210" t="s">
        <v>4202</v>
      </c>
      <c r="O4">
        <v>1</v>
      </c>
      <c r="P4" s="210" t="s">
        <v>4202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4202</v>
      </c>
      <c r="O5" s="210" t="s">
        <v>4202</v>
      </c>
      <c r="P5" s="210" t="s">
        <v>4202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4202</v>
      </c>
      <c r="O6" s="210" t="s">
        <v>4202</v>
      </c>
      <c r="P6" s="210" t="s">
        <v>4202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4202</v>
      </c>
      <c r="O7" s="210" t="s">
        <v>4202</v>
      </c>
      <c r="P7" s="210" t="s">
        <v>4202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4202</v>
      </c>
      <c r="O8" s="210" t="s">
        <v>4202</v>
      </c>
      <c r="P8" s="210" t="s">
        <v>4202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4202</v>
      </c>
      <c r="O9" s="210" t="s">
        <v>4202</v>
      </c>
      <c r="P9" s="210" t="s">
        <v>4202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4202</v>
      </c>
      <c r="M10" s="210" t="s">
        <v>4202</v>
      </c>
      <c r="N10" s="210">
        <v>1</v>
      </c>
      <c r="O10" s="210" t="s">
        <v>4202</v>
      </c>
      <c r="P10" s="210" t="s">
        <v>4202</v>
      </c>
    </row>
    <row r="11" spans="1:16" ht="15" x14ac:dyDescent="0.25">
      <c r="A11" s="419" t="s">
        <v>749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4202</v>
      </c>
      <c r="M11" s="210" t="s">
        <v>4202</v>
      </c>
      <c r="N11" s="210" t="s">
        <v>4202</v>
      </c>
      <c r="O11" s="210" t="s">
        <v>4202</v>
      </c>
      <c r="P11">
        <f>24</f>
        <v>24</v>
      </c>
    </row>
    <row r="12" spans="1:16" ht="15" x14ac:dyDescent="0.25">
      <c r="A12" s="419" t="s">
        <v>750</v>
      </c>
      <c r="B12" s="421">
        <v>40</v>
      </c>
      <c r="C12" s="419" t="s">
        <v>4175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4202</v>
      </c>
      <c r="O12" s="210" t="s">
        <v>4202</v>
      </c>
      <c r="P12" s="210" t="s">
        <v>4202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4176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749</v>
      </c>
      <c r="L3" s="464" t="s">
        <v>750</v>
      </c>
      <c r="M3" s="464" t="s">
        <v>470</v>
      </c>
      <c r="N3" s="655" t="s">
        <v>5093</v>
      </c>
    </row>
    <row r="4" spans="1:21" ht="15" x14ac:dyDescent="0.25">
      <c r="A4" s="462" t="s">
        <v>4189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5094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5095</v>
      </c>
    </row>
    <row r="8" spans="1:21" x14ac:dyDescent="0.2">
      <c r="A8" s="350" t="s">
        <v>4183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5096</v>
      </c>
    </row>
    <row r="10" spans="1:21" x14ac:dyDescent="0.2">
      <c r="A10" s="350" t="s">
        <v>4184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5097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5098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5099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5100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5101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5102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5103</v>
      </c>
      <c r="S17" s="448"/>
      <c r="U17" s="448"/>
    </row>
    <row r="18" spans="1:21" x14ac:dyDescent="0.2">
      <c r="A18" s="350" t="s">
        <v>4185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4186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4371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5104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5105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882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4907</v>
      </c>
      <c r="B1" s="573" t="s">
        <v>4193</v>
      </c>
      <c r="O1" s="467" t="s">
        <v>4178</v>
      </c>
      <c r="P1" s="573" t="s">
        <v>4909</v>
      </c>
      <c r="AG1" s="469"/>
      <c r="AH1" s="466"/>
      <c r="AI1" s="469"/>
    </row>
    <row r="2" spans="1:35" x14ac:dyDescent="0.2">
      <c r="B2" s="468" t="s">
        <v>4173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751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749</v>
      </c>
      <c r="L3" s="469" t="s">
        <v>750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749</v>
      </c>
      <c r="Z3" s="469" t="s">
        <v>750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749</v>
      </c>
      <c r="L4" s="469" t="s">
        <v>750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754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755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756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819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835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831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836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843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837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757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758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820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821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822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823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824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825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828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759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760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761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762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829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830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4192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4908</v>
      </c>
      <c r="B43" s="573" t="s">
        <v>4194</v>
      </c>
      <c r="O43" s="467" t="s">
        <v>4179</v>
      </c>
      <c r="P43" s="573" t="s">
        <v>4910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751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749</v>
      </c>
      <c r="L45" s="469" t="s">
        <v>750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749</v>
      </c>
      <c r="Z45" s="469" t="s">
        <v>750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749</v>
      </c>
      <c r="L46" s="469" t="s">
        <v>750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759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760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761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762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763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764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765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766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767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768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755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769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770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771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772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773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774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775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844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827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41507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611"/>
  <sheetViews>
    <sheetView workbookViewId="0">
      <selection sqref="A1:B1611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916</v>
      </c>
      <c r="B2">
        <v>3246013</v>
      </c>
    </row>
    <row r="3" spans="1:2" x14ac:dyDescent="0.2">
      <c r="A3" t="s">
        <v>917</v>
      </c>
      <c r="B3" t="s">
        <v>2821</v>
      </c>
    </row>
    <row r="4" spans="1:2" x14ac:dyDescent="0.2">
      <c r="A4" t="s">
        <v>918</v>
      </c>
      <c r="B4" t="s">
        <v>5385</v>
      </c>
    </row>
    <row r="5" spans="1:2" x14ac:dyDescent="0.2">
      <c r="A5" t="s">
        <v>919</v>
      </c>
      <c r="B5" t="s">
        <v>5386</v>
      </c>
    </row>
    <row r="6" spans="1:2" x14ac:dyDescent="0.2">
      <c r="A6" t="s">
        <v>920</v>
      </c>
      <c r="B6">
        <v>42575</v>
      </c>
    </row>
    <row r="7" spans="1:2" x14ac:dyDescent="0.2">
      <c r="A7" t="s">
        <v>5340</v>
      </c>
      <c r="B7" t="s">
        <v>3604</v>
      </c>
    </row>
    <row r="8" spans="1:2" x14ac:dyDescent="0.2">
      <c r="A8" t="s">
        <v>5341</v>
      </c>
      <c r="B8" t="s">
        <v>3604</v>
      </c>
    </row>
    <row r="9" spans="1:2" x14ac:dyDescent="0.2">
      <c r="A9" t="s">
        <v>5342</v>
      </c>
      <c r="B9" t="s">
        <v>3604</v>
      </c>
    </row>
    <row r="10" spans="1:2" x14ac:dyDescent="0.2">
      <c r="A10" t="s">
        <v>5343</v>
      </c>
      <c r="B10" t="s">
        <v>3604</v>
      </c>
    </row>
    <row r="11" spans="1:2" x14ac:dyDescent="0.2">
      <c r="A11" t="s">
        <v>5344</v>
      </c>
      <c r="B11" t="s">
        <v>3604</v>
      </c>
    </row>
    <row r="12" spans="1:2" x14ac:dyDescent="0.2">
      <c r="A12" t="s">
        <v>5345</v>
      </c>
      <c r="B12" t="s">
        <v>3604</v>
      </c>
    </row>
    <row r="13" spans="1:2" x14ac:dyDescent="0.2">
      <c r="A13" t="s">
        <v>5346</v>
      </c>
      <c r="B13" t="s">
        <v>3604</v>
      </c>
    </row>
    <row r="14" spans="1:2" x14ac:dyDescent="0.2">
      <c r="A14" t="s">
        <v>5347</v>
      </c>
      <c r="B14" t="s">
        <v>3604</v>
      </c>
    </row>
    <row r="15" spans="1:2" x14ac:dyDescent="0.2">
      <c r="A15" t="s">
        <v>5348</v>
      </c>
      <c r="B15" t="s">
        <v>3604</v>
      </c>
    </row>
    <row r="16" spans="1:2" x14ac:dyDescent="0.2">
      <c r="A16" t="s">
        <v>5349</v>
      </c>
      <c r="B16" t="s">
        <v>3604</v>
      </c>
    </row>
    <row r="17" spans="1:2" x14ac:dyDescent="0.2">
      <c r="A17" t="s">
        <v>5350</v>
      </c>
      <c r="B17" t="s">
        <v>3604</v>
      </c>
    </row>
    <row r="18" spans="1:2" x14ac:dyDescent="0.2">
      <c r="A18" t="s">
        <v>5351</v>
      </c>
      <c r="B18" t="s">
        <v>3604</v>
      </c>
    </row>
    <row r="19" spans="1:2" x14ac:dyDescent="0.2">
      <c r="A19" t="s">
        <v>5352</v>
      </c>
      <c r="B19" t="s">
        <v>3604</v>
      </c>
    </row>
    <row r="20" spans="1:2" x14ac:dyDescent="0.2">
      <c r="A20" t="s">
        <v>5353</v>
      </c>
      <c r="B20" t="s">
        <v>3604</v>
      </c>
    </row>
    <row r="21" spans="1:2" x14ac:dyDescent="0.2">
      <c r="A21" t="s">
        <v>1770</v>
      </c>
      <c r="B21" t="s">
        <v>3604</v>
      </c>
    </row>
    <row r="22" spans="1:2" x14ac:dyDescent="0.2">
      <c r="A22" t="s">
        <v>1771</v>
      </c>
      <c r="B22" t="s">
        <v>3604</v>
      </c>
    </row>
    <row r="23" spans="1:2" x14ac:dyDescent="0.2">
      <c r="A23" t="s">
        <v>1772</v>
      </c>
      <c r="B23" t="s">
        <v>3604</v>
      </c>
    </row>
    <row r="24" spans="1:2" x14ac:dyDescent="0.2">
      <c r="A24" t="s">
        <v>1773</v>
      </c>
      <c r="B24" t="s">
        <v>3604</v>
      </c>
    </row>
    <row r="25" spans="1:2" x14ac:dyDescent="0.2">
      <c r="A25" t="s">
        <v>1774</v>
      </c>
      <c r="B25" t="s">
        <v>3604</v>
      </c>
    </row>
    <row r="26" spans="1:2" x14ac:dyDescent="0.2">
      <c r="A26" t="s">
        <v>1775</v>
      </c>
      <c r="B26" t="s">
        <v>3604</v>
      </c>
    </row>
    <row r="27" spans="1:2" x14ac:dyDescent="0.2">
      <c r="A27" t="s">
        <v>1776</v>
      </c>
      <c r="B27" t="s">
        <v>3604</v>
      </c>
    </row>
    <row r="28" spans="1:2" x14ac:dyDescent="0.2">
      <c r="A28" t="s">
        <v>1777</v>
      </c>
      <c r="B28" t="s">
        <v>3604</v>
      </c>
    </row>
    <row r="29" spans="1:2" x14ac:dyDescent="0.2">
      <c r="A29" t="s">
        <v>1778</v>
      </c>
      <c r="B29" t="s">
        <v>3604</v>
      </c>
    </row>
    <row r="30" spans="1:2" x14ac:dyDescent="0.2">
      <c r="A30" t="s">
        <v>1779</v>
      </c>
      <c r="B30" t="s">
        <v>3604</v>
      </c>
    </row>
    <row r="31" spans="1:2" x14ac:dyDescent="0.2">
      <c r="A31" t="s">
        <v>1780</v>
      </c>
      <c r="B31" t="s">
        <v>3604</v>
      </c>
    </row>
    <row r="32" spans="1:2" x14ac:dyDescent="0.2">
      <c r="A32" t="s">
        <v>1781</v>
      </c>
      <c r="B32" t="s">
        <v>3604</v>
      </c>
    </row>
    <row r="33" spans="1:2" x14ac:dyDescent="0.2">
      <c r="A33" t="s">
        <v>1782</v>
      </c>
      <c r="B33" t="s">
        <v>3604</v>
      </c>
    </row>
    <row r="34" spans="1:2" x14ac:dyDescent="0.2">
      <c r="A34" t="s">
        <v>1783</v>
      </c>
      <c r="B34" t="s">
        <v>3604</v>
      </c>
    </row>
    <row r="35" spans="1:2" x14ac:dyDescent="0.2">
      <c r="A35" t="s">
        <v>1784</v>
      </c>
      <c r="B35" t="s">
        <v>3604</v>
      </c>
    </row>
    <row r="36" spans="1:2" x14ac:dyDescent="0.2">
      <c r="A36" t="s">
        <v>1785</v>
      </c>
      <c r="B36" t="s">
        <v>3604</v>
      </c>
    </row>
    <row r="37" spans="1:2" x14ac:dyDescent="0.2">
      <c r="A37" t="s">
        <v>1786</v>
      </c>
      <c r="B37" t="s">
        <v>3604</v>
      </c>
    </row>
    <row r="38" spans="1:2" x14ac:dyDescent="0.2">
      <c r="A38" t="s">
        <v>1787</v>
      </c>
      <c r="B38" t="s">
        <v>3604</v>
      </c>
    </row>
    <row r="39" spans="1:2" x14ac:dyDescent="0.2">
      <c r="A39" t="s">
        <v>1788</v>
      </c>
      <c r="B39" t="s">
        <v>3604</v>
      </c>
    </row>
    <row r="40" spans="1:2" x14ac:dyDescent="0.2">
      <c r="A40" t="s">
        <v>1789</v>
      </c>
      <c r="B40" t="s">
        <v>3604</v>
      </c>
    </row>
    <row r="41" spans="1:2" x14ac:dyDescent="0.2">
      <c r="A41" t="s">
        <v>1790</v>
      </c>
      <c r="B41" t="s">
        <v>3604</v>
      </c>
    </row>
    <row r="42" spans="1:2" x14ac:dyDescent="0.2">
      <c r="A42" t="s">
        <v>1791</v>
      </c>
      <c r="B42" t="s">
        <v>3604</v>
      </c>
    </row>
    <row r="43" spans="1:2" x14ac:dyDescent="0.2">
      <c r="A43" t="s">
        <v>1792</v>
      </c>
      <c r="B43" t="s">
        <v>3604</v>
      </c>
    </row>
    <row r="44" spans="1:2" x14ac:dyDescent="0.2">
      <c r="A44" t="s">
        <v>1793</v>
      </c>
      <c r="B44" t="s">
        <v>3604</v>
      </c>
    </row>
    <row r="45" spans="1:2" x14ac:dyDescent="0.2">
      <c r="A45" t="s">
        <v>1794</v>
      </c>
      <c r="B45" t="s">
        <v>3604</v>
      </c>
    </row>
    <row r="46" spans="1:2" x14ac:dyDescent="0.2">
      <c r="A46" t="s">
        <v>1795</v>
      </c>
      <c r="B46" t="s">
        <v>3604</v>
      </c>
    </row>
    <row r="47" spans="1:2" x14ac:dyDescent="0.2">
      <c r="A47" t="s">
        <v>1796</v>
      </c>
      <c r="B47" t="s">
        <v>3604</v>
      </c>
    </row>
    <row r="48" spans="1:2" x14ac:dyDescent="0.2">
      <c r="A48" t="s">
        <v>1797</v>
      </c>
      <c r="B48" t="s">
        <v>3604</v>
      </c>
    </row>
    <row r="49" spans="1:2" x14ac:dyDescent="0.2">
      <c r="A49" t="s">
        <v>1798</v>
      </c>
      <c r="B49" t="s">
        <v>3604</v>
      </c>
    </row>
    <row r="50" spans="1:2" x14ac:dyDescent="0.2">
      <c r="A50" t="s">
        <v>1799</v>
      </c>
      <c r="B50" t="s">
        <v>3604</v>
      </c>
    </row>
    <row r="51" spans="1:2" x14ac:dyDescent="0.2">
      <c r="A51" t="s">
        <v>1800</v>
      </c>
      <c r="B51" t="s">
        <v>3604</v>
      </c>
    </row>
    <row r="52" spans="1:2" x14ac:dyDescent="0.2">
      <c r="A52" t="s">
        <v>1801</v>
      </c>
      <c r="B52" t="s">
        <v>3604</v>
      </c>
    </row>
    <row r="53" spans="1:2" x14ac:dyDescent="0.2">
      <c r="A53" t="s">
        <v>1802</v>
      </c>
      <c r="B53" t="s">
        <v>3604</v>
      </c>
    </row>
    <row r="54" spans="1:2" x14ac:dyDescent="0.2">
      <c r="A54" t="s">
        <v>1803</v>
      </c>
      <c r="B54" t="s">
        <v>3604</v>
      </c>
    </row>
    <row r="55" spans="1:2" x14ac:dyDescent="0.2">
      <c r="A55" t="s">
        <v>1804</v>
      </c>
      <c r="B55" t="s">
        <v>3604</v>
      </c>
    </row>
    <row r="56" spans="1:2" x14ac:dyDescent="0.2">
      <c r="A56" t="s">
        <v>1805</v>
      </c>
      <c r="B56" t="s">
        <v>3604</v>
      </c>
    </row>
    <row r="57" spans="1:2" x14ac:dyDescent="0.2">
      <c r="A57" t="s">
        <v>1806</v>
      </c>
      <c r="B57" t="s">
        <v>3604</v>
      </c>
    </row>
    <row r="58" spans="1:2" x14ac:dyDescent="0.2">
      <c r="A58" t="s">
        <v>1807</v>
      </c>
      <c r="B58" t="s">
        <v>3604</v>
      </c>
    </row>
    <row r="59" spans="1:2" x14ac:dyDescent="0.2">
      <c r="A59" t="s">
        <v>1808</v>
      </c>
      <c r="B59" t="s">
        <v>3604</v>
      </c>
    </row>
    <row r="60" spans="1:2" x14ac:dyDescent="0.2">
      <c r="A60" t="s">
        <v>1809</v>
      </c>
      <c r="B60" t="s">
        <v>3604</v>
      </c>
    </row>
    <row r="61" spans="1:2" x14ac:dyDescent="0.2">
      <c r="A61" t="s">
        <v>1810</v>
      </c>
      <c r="B61" t="s">
        <v>3604</v>
      </c>
    </row>
    <row r="62" spans="1:2" x14ac:dyDescent="0.2">
      <c r="A62" t="s">
        <v>1811</v>
      </c>
      <c r="B62" t="s">
        <v>3604</v>
      </c>
    </row>
    <row r="63" spans="1:2" x14ac:dyDescent="0.2">
      <c r="A63" t="s">
        <v>1812</v>
      </c>
      <c r="B63" t="s">
        <v>3604</v>
      </c>
    </row>
    <row r="64" spans="1:2" x14ac:dyDescent="0.2">
      <c r="A64" t="s">
        <v>1813</v>
      </c>
      <c r="B64" t="s">
        <v>3604</v>
      </c>
    </row>
    <row r="65" spans="1:2" x14ac:dyDescent="0.2">
      <c r="A65" t="s">
        <v>1814</v>
      </c>
      <c r="B65" t="s">
        <v>3604</v>
      </c>
    </row>
    <row r="66" spans="1:2" x14ac:dyDescent="0.2">
      <c r="A66" t="s">
        <v>1815</v>
      </c>
      <c r="B66" t="s">
        <v>3604</v>
      </c>
    </row>
    <row r="67" spans="1:2" x14ac:dyDescent="0.2">
      <c r="A67" t="s">
        <v>1816</v>
      </c>
      <c r="B67" t="s">
        <v>3604</v>
      </c>
    </row>
    <row r="68" spans="1:2" x14ac:dyDescent="0.2">
      <c r="A68" t="s">
        <v>1817</v>
      </c>
      <c r="B68" t="s">
        <v>3604</v>
      </c>
    </row>
    <row r="69" spans="1:2" x14ac:dyDescent="0.2">
      <c r="A69" t="s">
        <v>1818</v>
      </c>
      <c r="B69" t="s">
        <v>3604</v>
      </c>
    </row>
    <row r="70" spans="1:2" x14ac:dyDescent="0.2">
      <c r="A70" t="s">
        <v>1819</v>
      </c>
      <c r="B70" t="s">
        <v>3604</v>
      </c>
    </row>
    <row r="71" spans="1:2" x14ac:dyDescent="0.2">
      <c r="A71" t="s">
        <v>1820</v>
      </c>
      <c r="B71" t="s">
        <v>3604</v>
      </c>
    </row>
    <row r="72" spans="1:2" x14ac:dyDescent="0.2">
      <c r="A72" t="s">
        <v>1821</v>
      </c>
      <c r="B72" t="s">
        <v>3604</v>
      </c>
    </row>
    <row r="73" spans="1:2" x14ac:dyDescent="0.2">
      <c r="A73" t="s">
        <v>1822</v>
      </c>
      <c r="B73" t="s">
        <v>3604</v>
      </c>
    </row>
    <row r="74" spans="1:2" x14ac:dyDescent="0.2">
      <c r="A74" t="s">
        <v>1823</v>
      </c>
      <c r="B74" t="s">
        <v>3604</v>
      </c>
    </row>
    <row r="75" spans="1:2" x14ac:dyDescent="0.2">
      <c r="A75" t="s">
        <v>1824</v>
      </c>
      <c r="B75" t="s">
        <v>3604</v>
      </c>
    </row>
    <row r="76" spans="1:2" x14ac:dyDescent="0.2">
      <c r="A76" t="s">
        <v>1825</v>
      </c>
      <c r="B76" t="s">
        <v>3604</v>
      </c>
    </row>
    <row r="77" spans="1:2" x14ac:dyDescent="0.2">
      <c r="A77" t="s">
        <v>1826</v>
      </c>
      <c r="B77" t="s">
        <v>3604</v>
      </c>
    </row>
    <row r="78" spans="1:2" x14ac:dyDescent="0.2">
      <c r="A78" t="s">
        <v>1827</v>
      </c>
      <c r="B78" t="s">
        <v>3604</v>
      </c>
    </row>
    <row r="79" spans="1:2" x14ac:dyDescent="0.2">
      <c r="A79" t="s">
        <v>1828</v>
      </c>
      <c r="B79" t="s">
        <v>3604</v>
      </c>
    </row>
    <row r="80" spans="1:2" x14ac:dyDescent="0.2">
      <c r="A80" t="s">
        <v>1829</v>
      </c>
      <c r="B80" t="s">
        <v>3604</v>
      </c>
    </row>
    <row r="81" spans="1:2" x14ac:dyDescent="0.2">
      <c r="A81" t="s">
        <v>1830</v>
      </c>
      <c r="B81">
        <v>0</v>
      </c>
    </row>
    <row r="82" spans="1:2" x14ac:dyDescent="0.2">
      <c r="A82" t="s">
        <v>1831</v>
      </c>
      <c r="B82">
        <v>0</v>
      </c>
    </row>
    <row r="83" spans="1:2" x14ac:dyDescent="0.2">
      <c r="A83" t="s">
        <v>1832</v>
      </c>
      <c r="B83">
        <v>0</v>
      </c>
    </row>
    <row r="84" spans="1:2" x14ac:dyDescent="0.2">
      <c r="A84" t="s">
        <v>1833</v>
      </c>
      <c r="B84">
        <v>0</v>
      </c>
    </row>
    <row r="85" spans="1:2" x14ac:dyDescent="0.2">
      <c r="A85" t="s">
        <v>1834</v>
      </c>
      <c r="B85">
        <v>0</v>
      </c>
    </row>
    <row r="86" spans="1:2" x14ac:dyDescent="0.2">
      <c r="A86" t="s">
        <v>1835</v>
      </c>
      <c r="B86">
        <v>0</v>
      </c>
    </row>
    <row r="87" spans="1:2" x14ac:dyDescent="0.2">
      <c r="A87" t="s">
        <v>1836</v>
      </c>
      <c r="B87">
        <v>0</v>
      </c>
    </row>
    <row r="88" spans="1:2" x14ac:dyDescent="0.2">
      <c r="A88" t="s">
        <v>1837</v>
      </c>
      <c r="B88">
        <v>0</v>
      </c>
    </row>
    <row r="89" spans="1:2" x14ac:dyDescent="0.2">
      <c r="A89" t="s">
        <v>1838</v>
      </c>
      <c r="B89">
        <v>0</v>
      </c>
    </row>
    <row r="90" spans="1:2" x14ac:dyDescent="0.2">
      <c r="A90" t="s">
        <v>1839</v>
      </c>
      <c r="B90">
        <v>0</v>
      </c>
    </row>
    <row r="91" spans="1:2" x14ac:dyDescent="0.2">
      <c r="A91" t="s">
        <v>1840</v>
      </c>
      <c r="B91">
        <v>0</v>
      </c>
    </row>
    <row r="92" spans="1:2" x14ac:dyDescent="0.2">
      <c r="A92" t="s">
        <v>1841</v>
      </c>
      <c r="B92">
        <v>0</v>
      </c>
    </row>
    <row r="93" spans="1:2" x14ac:dyDescent="0.2">
      <c r="A93" t="s">
        <v>1842</v>
      </c>
      <c r="B93">
        <v>0</v>
      </c>
    </row>
    <row r="94" spans="1:2" x14ac:dyDescent="0.2">
      <c r="A94" t="s">
        <v>1843</v>
      </c>
      <c r="B94">
        <v>0</v>
      </c>
    </row>
    <row r="95" spans="1:2" x14ac:dyDescent="0.2">
      <c r="A95" t="s">
        <v>1844</v>
      </c>
      <c r="B95">
        <v>0</v>
      </c>
    </row>
    <row r="96" spans="1:2" x14ac:dyDescent="0.2">
      <c r="A96" t="s">
        <v>1845</v>
      </c>
      <c r="B96">
        <v>0</v>
      </c>
    </row>
    <row r="97" spans="1:2" x14ac:dyDescent="0.2">
      <c r="A97" t="s">
        <v>1846</v>
      </c>
      <c r="B97">
        <v>0</v>
      </c>
    </row>
    <row r="98" spans="1:2" x14ac:dyDescent="0.2">
      <c r="A98" t="s">
        <v>1847</v>
      </c>
      <c r="B98">
        <v>0</v>
      </c>
    </row>
    <row r="99" spans="1:2" x14ac:dyDescent="0.2">
      <c r="A99" t="s">
        <v>1848</v>
      </c>
      <c r="B99">
        <v>0</v>
      </c>
    </row>
    <row r="100" spans="1:2" x14ac:dyDescent="0.2">
      <c r="A100" t="s">
        <v>1849</v>
      </c>
      <c r="B100">
        <v>0</v>
      </c>
    </row>
    <row r="101" spans="1:2" x14ac:dyDescent="0.2">
      <c r="A101" t="s">
        <v>1850</v>
      </c>
      <c r="B101">
        <v>0</v>
      </c>
    </row>
    <row r="102" spans="1:2" x14ac:dyDescent="0.2">
      <c r="A102" t="s">
        <v>1851</v>
      </c>
      <c r="B102">
        <v>0</v>
      </c>
    </row>
    <row r="103" spans="1:2" x14ac:dyDescent="0.2">
      <c r="A103" t="s">
        <v>1852</v>
      </c>
      <c r="B103">
        <v>0</v>
      </c>
    </row>
    <row r="104" spans="1:2" x14ac:dyDescent="0.2">
      <c r="A104" t="s">
        <v>1853</v>
      </c>
      <c r="B104">
        <v>0</v>
      </c>
    </row>
    <row r="105" spans="1:2" x14ac:dyDescent="0.2">
      <c r="A105" t="s">
        <v>1854</v>
      </c>
      <c r="B105">
        <v>0</v>
      </c>
    </row>
    <row r="106" spans="1:2" x14ac:dyDescent="0.2">
      <c r="A106" t="s">
        <v>1855</v>
      </c>
      <c r="B106">
        <v>0</v>
      </c>
    </row>
    <row r="107" spans="1:2" x14ac:dyDescent="0.2">
      <c r="A107" t="s">
        <v>1856</v>
      </c>
      <c r="B107">
        <v>0</v>
      </c>
    </row>
    <row r="108" spans="1:2" x14ac:dyDescent="0.2">
      <c r="A108" t="s">
        <v>1857</v>
      </c>
      <c r="B108">
        <v>0</v>
      </c>
    </row>
    <row r="109" spans="1:2" x14ac:dyDescent="0.2">
      <c r="A109" t="s">
        <v>1858</v>
      </c>
      <c r="B109">
        <v>0</v>
      </c>
    </row>
    <row r="110" spans="1:2" x14ac:dyDescent="0.2">
      <c r="A110" t="s">
        <v>1859</v>
      </c>
      <c r="B110">
        <v>0</v>
      </c>
    </row>
    <row r="111" spans="1:2" x14ac:dyDescent="0.2">
      <c r="A111" t="s">
        <v>1860</v>
      </c>
      <c r="B111" t="s">
        <v>3604</v>
      </c>
    </row>
    <row r="112" spans="1:2" x14ac:dyDescent="0.2">
      <c r="A112" t="s">
        <v>1861</v>
      </c>
      <c r="B112" t="s">
        <v>3604</v>
      </c>
    </row>
    <row r="113" spans="1:2" x14ac:dyDescent="0.2">
      <c r="A113" t="s">
        <v>1862</v>
      </c>
      <c r="B113" t="s">
        <v>3604</v>
      </c>
    </row>
    <row r="114" spans="1:2" x14ac:dyDescent="0.2">
      <c r="A114" t="s">
        <v>1863</v>
      </c>
      <c r="B114" t="s">
        <v>3604</v>
      </c>
    </row>
    <row r="115" spans="1:2" x14ac:dyDescent="0.2">
      <c r="A115" t="s">
        <v>1864</v>
      </c>
      <c r="B115" t="s">
        <v>3604</v>
      </c>
    </row>
    <row r="116" spans="1:2" x14ac:dyDescent="0.2">
      <c r="A116" t="s">
        <v>1865</v>
      </c>
      <c r="B116" t="s">
        <v>3604</v>
      </c>
    </row>
    <row r="117" spans="1:2" x14ac:dyDescent="0.2">
      <c r="A117" t="s">
        <v>1866</v>
      </c>
      <c r="B117" t="s">
        <v>3604</v>
      </c>
    </row>
    <row r="118" spans="1:2" x14ac:dyDescent="0.2">
      <c r="A118" t="s">
        <v>1867</v>
      </c>
      <c r="B118" t="s">
        <v>3604</v>
      </c>
    </row>
    <row r="119" spans="1:2" x14ac:dyDescent="0.2">
      <c r="A119" t="s">
        <v>1868</v>
      </c>
      <c r="B119" t="s">
        <v>3604</v>
      </c>
    </row>
    <row r="120" spans="1:2" x14ac:dyDescent="0.2">
      <c r="A120" t="s">
        <v>1869</v>
      </c>
      <c r="B120" t="s">
        <v>3604</v>
      </c>
    </row>
    <row r="121" spans="1:2" x14ac:dyDescent="0.2">
      <c r="A121" t="s">
        <v>1870</v>
      </c>
      <c r="B121" t="s">
        <v>3604</v>
      </c>
    </row>
    <row r="122" spans="1:2" x14ac:dyDescent="0.2">
      <c r="A122" t="s">
        <v>1871</v>
      </c>
      <c r="B122" t="s">
        <v>3604</v>
      </c>
    </row>
    <row r="123" spans="1:2" x14ac:dyDescent="0.2">
      <c r="A123" t="s">
        <v>1872</v>
      </c>
      <c r="B123" t="s">
        <v>3604</v>
      </c>
    </row>
    <row r="124" spans="1:2" x14ac:dyDescent="0.2">
      <c r="A124" t="s">
        <v>1873</v>
      </c>
      <c r="B124" t="s">
        <v>3604</v>
      </c>
    </row>
    <row r="125" spans="1:2" x14ac:dyDescent="0.2">
      <c r="A125" t="s">
        <v>1874</v>
      </c>
      <c r="B125" t="s">
        <v>3604</v>
      </c>
    </row>
    <row r="126" spans="1:2" x14ac:dyDescent="0.2">
      <c r="A126" t="s">
        <v>1875</v>
      </c>
      <c r="B126" t="s">
        <v>3604</v>
      </c>
    </row>
    <row r="127" spans="1:2" x14ac:dyDescent="0.2">
      <c r="A127" t="s">
        <v>1876</v>
      </c>
      <c r="B127" t="s">
        <v>3604</v>
      </c>
    </row>
    <row r="128" spans="1:2" x14ac:dyDescent="0.2">
      <c r="A128" t="s">
        <v>1877</v>
      </c>
      <c r="B128" t="s">
        <v>3604</v>
      </c>
    </row>
    <row r="129" spans="1:2" x14ac:dyDescent="0.2">
      <c r="A129" t="s">
        <v>1878</v>
      </c>
      <c r="B129" t="s">
        <v>3604</v>
      </c>
    </row>
    <row r="130" spans="1:2" x14ac:dyDescent="0.2">
      <c r="A130" t="s">
        <v>1879</v>
      </c>
      <c r="B130" t="s">
        <v>3604</v>
      </c>
    </row>
    <row r="131" spans="1:2" x14ac:dyDescent="0.2">
      <c r="A131" t="s">
        <v>1880</v>
      </c>
      <c r="B131" t="s">
        <v>3604</v>
      </c>
    </row>
    <row r="132" spans="1:2" x14ac:dyDescent="0.2">
      <c r="A132" t="s">
        <v>1881</v>
      </c>
      <c r="B132" t="s">
        <v>3604</v>
      </c>
    </row>
    <row r="133" spans="1:2" x14ac:dyDescent="0.2">
      <c r="A133" t="s">
        <v>1882</v>
      </c>
      <c r="B133" t="s">
        <v>3604</v>
      </c>
    </row>
    <row r="134" spans="1:2" x14ac:dyDescent="0.2">
      <c r="A134" t="s">
        <v>1883</v>
      </c>
      <c r="B134" t="s">
        <v>3604</v>
      </c>
    </row>
    <row r="135" spans="1:2" x14ac:dyDescent="0.2">
      <c r="A135" t="s">
        <v>1884</v>
      </c>
      <c r="B135" t="s">
        <v>3604</v>
      </c>
    </row>
    <row r="136" spans="1:2" x14ac:dyDescent="0.2">
      <c r="A136" t="s">
        <v>1885</v>
      </c>
      <c r="B136" t="s">
        <v>3604</v>
      </c>
    </row>
    <row r="137" spans="1:2" x14ac:dyDescent="0.2">
      <c r="A137" t="s">
        <v>1886</v>
      </c>
      <c r="B137" t="s">
        <v>3604</v>
      </c>
    </row>
    <row r="138" spans="1:2" x14ac:dyDescent="0.2">
      <c r="A138" t="s">
        <v>1887</v>
      </c>
      <c r="B138" t="s">
        <v>3604</v>
      </c>
    </row>
    <row r="139" spans="1:2" x14ac:dyDescent="0.2">
      <c r="A139" t="s">
        <v>1888</v>
      </c>
      <c r="B139" t="s">
        <v>3604</v>
      </c>
    </row>
    <row r="140" spans="1:2" x14ac:dyDescent="0.2">
      <c r="A140" t="s">
        <v>1889</v>
      </c>
      <c r="B140" t="s">
        <v>3604</v>
      </c>
    </row>
    <row r="141" spans="1:2" x14ac:dyDescent="0.2">
      <c r="A141" t="s">
        <v>1890</v>
      </c>
      <c r="B141" t="s">
        <v>3604</v>
      </c>
    </row>
    <row r="142" spans="1:2" x14ac:dyDescent="0.2">
      <c r="A142" t="s">
        <v>1891</v>
      </c>
      <c r="B142" t="s">
        <v>3604</v>
      </c>
    </row>
    <row r="143" spans="1:2" x14ac:dyDescent="0.2">
      <c r="A143" t="s">
        <v>1892</v>
      </c>
      <c r="B143" t="s">
        <v>3604</v>
      </c>
    </row>
    <row r="144" spans="1:2" x14ac:dyDescent="0.2">
      <c r="A144" t="s">
        <v>1893</v>
      </c>
      <c r="B144" t="s">
        <v>3604</v>
      </c>
    </row>
    <row r="145" spans="1:2" x14ac:dyDescent="0.2">
      <c r="A145" t="s">
        <v>1894</v>
      </c>
      <c r="B145" t="s">
        <v>3604</v>
      </c>
    </row>
    <row r="146" spans="1:2" x14ac:dyDescent="0.2">
      <c r="A146" t="s">
        <v>1895</v>
      </c>
      <c r="B146" t="s">
        <v>3604</v>
      </c>
    </row>
    <row r="147" spans="1:2" x14ac:dyDescent="0.2">
      <c r="A147" t="s">
        <v>1896</v>
      </c>
      <c r="B147" t="s">
        <v>3604</v>
      </c>
    </row>
    <row r="148" spans="1:2" x14ac:dyDescent="0.2">
      <c r="A148" t="s">
        <v>1897</v>
      </c>
      <c r="B148" t="s">
        <v>3604</v>
      </c>
    </row>
    <row r="149" spans="1:2" x14ac:dyDescent="0.2">
      <c r="A149" t="s">
        <v>1898</v>
      </c>
      <c r="B149" t="s">
        <v>3604</v>
      </c>
    </row>
    <row r="150" spans="1:2" x14ac:dyDescent="0.2">
      <c r="A150" t="s">
        <v>1899</v>
      </c>
      <c r="B150" t="s">
        <v>3604</v>
      </c>
    </row>
    <row r="151" spans="1:2" x14ac:dyDescent="0.2">
      <c r="A151" t="s">
        <v>1900</v>
      </c>
      <c r="B151" t="s">
        <v>3604</v>
      </c>
    </row>
    <row r="152" spans="1:2" x14ac:dyDescent="0.2">
      <c r="A152" t="s">
        <v>1901</v>
      </c>
      <c r="B152" t="s">
        <v>3604</v>
      </c>
    </row>
    <row r="153" spans="1:2" x14ac:dyDescent="0.2">
      <c r="A153" t="s">
        <v>1902</v>
      </c>
      <c r="B153" t="s">
        <v>3604</v>
      </c>
    </row>
    <row r="154" spans="1:2" x14ac:dyDescent="0.2">
      <c r="A154" t="s">
        <v>1903</v>
      </c>
      <c r="B154" t="s">
        <v>3604</v>
      </c>
    </row>
    <row r="155" spans="1:2" x14ac:dyDescent="0.2">
      <c r="A155" t="s">
        <v>1904</v>
      </c>
      <c r="B155" t="s">
        <v>3604</v>
      </c>
    </row>
    <row r="156" spans="1:2" x14ac:dyDescent="0.2">
      <c r="A156" t="s">
        <v>1905</v>
      </c>
      <c r="B156" t="s">
        <v>3604</v>
      </c>
    </row>
    <row r="157" spans="1:2" x14ac:dyDescent="0.2">
      <c r="A157" t="s">
        <v>1906</v>
      </c>
      <c r="B157" t="s">
        <v>3604</v>
      </c>
    </row>
    <row r="158" spans="1:2" x14ac:dyDescent="0.2">
      <c r="A158" t="s">
        <v>1907</v>
      </c>
      <c r="B158" t="s">
        <v>3604</v>
      </c>
    </row>
    <row r="159" spans="1:2" x14ac:dyDescent="0.2">
      <c r="A159" t="s">
        <v>1908</v>
      </c>
      <c r="B159" t="s">
        <v>3604</v>
      </c>
    </row>
    <row r="160" spans="1:2" x14ac:dyDescent="0.2">
      <c r="A160" t="s">
        <v>1909</v>
      </c>
      <c r="B160" t="s">
        <v>3604</v>
      </c>
    </row>
    <row r="161" spans="1:2" x14ac:dyDescent="0.2">
      <c r="A161" t="s">
        <v>1910</v>
      </c>
      <c r="B161" t="s">
        <v>3604</v>
      </c>
    </row>
    <row r="162" spans="1:2" x14ac:dyDescent="0.2">
      <c r="A162" t="s">
        <v>1911</v>
      </c>
      <c r="B162" t="s">
        <v>3604</v>
      </c>
    </row>
    <row r="163" spans="1:2" x14ac:dyDescent="0.2">
      <c r="A163" t="s">
        <v>1912</v>
      </c>
      <c r="B163" t="s">
        <v>3604</v>
      </c>
    </row>
    <row r="164" spans="1:2" x14ac:dyDescent="0.2">
      <c r="A164" t="s">
        <v>1913</v>
      </c>
      <c r="B164" t="s">
        <v>3604</v>
      </c>
    </row>
    <row r="165" spans="1:2" x14ac:dyDescent="0.2">
      <c r="A165" t="s">
        <v>1914</v>
      </c>
      <c r="B165" t="s">
        <v>3604</v>
      </c>
    </row>
    <row r="166" spans="1:2" x14ac:dyDescent="0.2">
      <c r="A166" t="s">
        <v>1915</v>
      </c>
      <c r="B166" t="s">
        <v>3604</v>
      </c>
    </row>
    <row r="167" spans="1:2" x14ac:dyDescent="0.2">
      <c r="A167" t="s">
        <v>1916</v>
      </c>
      <c r="B167" t="s">
        <v>3604</v>
      </c>
    </row>
    <row r="168" spans="1:2" x14ac:dyDescent="0.2">
      <c r="A168" t="s">
        <v>1917</v>
      </c>
      <c r="B168" t="s">
        <v>3604</v>
      </c>
    </row>
    <row r="169" spans="1:2" x14ac:dyDescent="0.2">
      <c r="A169" t="s">
        <v>1918</v>
      </c>
      <c r="B169" t="s">
        <v>3604</v>
      </c>
    </row>
    <row r="170" spans="1:2" x14ac:dyDescent="0.2">
      <c r="A170" t="s">
        <v>1919</v>
      </c>
      <c r="B170" t="s">
        <v>3604</v>
      </c>
    </row>
    <row r="171" spans="1:2" x14ac:dyDescent="0.2">
      <c r="A171" t="s">
        <v>1920</v>
      </c>
      <c r="B171">
        <v>0</v>
      </c>
    </row>
    <row r="172" spans="1:2" x14ac:dyDescent="0.2">
      <c r="A172" t="s">
        <v>1921</v>
      </c>
      <c r="B172" t="s">
        <v>3604</v>
      </c>
    </row>
    <row r="173" spans="1:2" x14ac:dyDescent="0.2">
      <c r="A173" t="s">
        <v>1922</v>
      </c>
      <c r="B173" t="s">
        <v>3604</v>
      </c>
    </row>
    <row r="174" spans="1:2" x14ac:dyDescent="0.2">
      <c r="A174" t="s">
        <v>1923</v>
      </c>
      <c r="B174" t="s">
        <v>3604</v>
      </c>
    </row>
    <row r="175" spans="1:2" x14ac:dyDescent="0.2">
      <c r="A175" t="s">
        <v>1924</v>
      </c>
      <c r="B175" t="s">
        <v>3604</v>
      </c>
    </row>
    <row r="176" spans="1:2" x14ac:dyDescent="0.2">
      <c r="A176" t="s">
        <v>1925</v>
      </c>
      <c r="B176" t="s">
        <v>3604</v>
      </c>
    </row>
    <row r="177" spans="1:2" x14ac:dyDescent="0.2">
      <c r="A177" t="s">
        <v>1926</v>
      </c>
      <c r="B177" t="s">
        <v>3604</v>
      </c>
    </row>
    <row r="178" spans="1:2" x14ac:dyDescent="0.2">
      <c r="A178" t="s">
        <v>1927</v>
      </c>
      <c r="B178" t="s">
        <v>3604</v>
      </c>
    </row>
    <row r="179" spans="1:2" x14ac:dyDescent="0.2">
      <c r="A179" t="s">
        <v>1928</v>
      </c>
      <c r="B179" t="s">
        <v>3604</v>
      </c>
    </row>
    <row r="180" spans="1:2" x14ac:dyDescent="0.2">
      <c r="A180" t="s">
        <v>1929</v>
      </c>
      <c r="B180" t="s">
        <v>3604</v>
      </c>
    </row>
    <row r="181" spans="1:2" x14ac:dyDescent="0.2">
      <c r="A181" t="s">
        <v>1930</v>
      </c>
      <c r="B181" t="s">
        <v>3604</v>
      </c>
    </row>
    <row r="182" spans="1:2" x14ac:dyDescent="0.2">
      <c r="A182" t="s">
        <v>1931</v>
      </c>
      <c r="B182" t="s">
        <v>3604</v>
      </c>
    </row>
    <row r="183" spans="1:2" x14ac:dyDescent="0.2">
      <c r="A183" t="s">
        <v>1932</v>
      </c>
      <c r="B183" t="s">
        <v>3604</v>
      </c>
    </row>
    <row r="184" spans="1:2" x14ac:dyDescent="0.2">
      <c r="A184" t="s">
        <v>1933</v>
      </c>
      <c r="B184" t="s">
        <v>3604</v>
      </c>
    </row>
    <row r="185" spans="1:2" x14ac:dyDescent="0.2">
      <c r="A185" t="s">
        <v>1934</v>
      </c>
      <c r="B185" t="s">
        <v>3604</v>
      </c>
    </row>
    <row r="186" spans="1:2" x14ac:dyDescent="0.2">
      <c r="A186" t="s">
        <v>1935</v>
      </c>
      <c r="B186" t="s">
        <v>3604</v>
      </c>
    </row>
    <row r="187" spans="1:2" x14ac:dyDescent="0.2">
      <c r="A187" t="s">
        <v>1936</v>
      </c>
      <c r="B187" t="s">
        <v>3604</v>
      </c>
    </row>
    <row r="188" spans="1:2" x14ac:dyDescent="0.2">
      <c r="A188" t="s">
        <v>1937</v>
      </c>
      <c r="B188" t="s">
        <v>3604</v>
      </c>
    </row>
    <row r="189" spans="1:2" x14ac:dyDescent="0.2">
      <c r="A189" t="s">
        <v>1938</v>
      </c>
      <c r="B189" t="s">
        <v>3604</v>
      </c>
    </row>
    <row r="190" spans="1:2" x14ac:dyDescent="0.2">
      <c r="A190" t="s">
        <v>1939</v>
      </c>
      <c r="B190" t="s">
        <v>3604</v>
      </c>
    </row>
    <row r="191" spans="1:2" x14ac:dyDescent="0.2">
      <c r="A191" t="s">
        <v>1940</v>
      </c>
      <c r="B191" t="s">
        <v>3604</v>
      </c>
    </row>
    <row r="192" spans="1:2" x14ac:dyDescent="0.2">
      <c r="A192" t="s">
        <v>1941</v>
      </c>
      <c r="B192" t="s">
        <v>3604</v>
      </c>
    </row>
    <row r="193" spans="1:2" x14ac:dyDescent="0.2">
      <c r="A193" t="s">
        <v>1942</v>
      </c>
      <c r="B193" t="s">
        <v>3604</v>
      </c>
    </row>
    <row r="194" spans="1:2" x14ac:dyDescent="0.2">
      <c r="A194" t="s">
        <v>1943</v>
      </c>
      <c r="B194" t="s">
        <v>3604</v>
      </c>
    </row>
    <row r="195" spans="1:2" x14ac:dyDescent="0.2">
      <c r="A195" t="s">
        <v>1944</v>
      </c>
      <c r="B195" t="s">
        <v>3604</v>
      </c>
    </row>
    <row r="196" spans="1:2" x14ac:dyDescent="0.2">
      <c r="A196" t="s">
        <v>1945</v>
      </c>
      <c r="B196" t="s">
        <v>3604</v>
      </c>
    </row>
    <row r="197" spans="1:2" x14ac:dyDescent="0.2">
      <c r="A197" t="s">
        <v>1946</v>
      </c>
      <c r="B197" t="s">
        <v>3604</v>
      </c>
    </row>
    <row r="198" spans="1:2" x14ac:dyDescent="0.2">
      <c r="A198" t="s">
        <v>1947</v>
      </c>
      <c r="B198" t="s">
        <v>3604</v>
      </c>
    </row>
    <row r="199" spans="1:2" x14ac:dyDescent="0.2">
      <c r="A199" t="s">
        <v>1948</v>
      </c>
      <c r="B199" t="s">
        <v>3604</v>
      </c>
    </row>
    <row r="200" spans="1:2" x14ac:dyDescent="0.2">
      <c r="A200" t="s">
        <v>1949</v>
      </c>
      <c r="B200" t="s">
        <v>3604</v>
      </c>
    </row>
    <row r="201" spans="1:2" x14ac:dyDescent="0.2">
      <c r="A201" t="s">
        <v>1950</v>
      </c>
      <c r="B201" t="s">
        <v>3604</v>
      </c>
    </row>
    <row r="202" spans="1:2" x14ac:dyDescent="0.2">
      <c r="A202" t="s">
        <v>1951</v>
      </c>
      <c r="B202" t="s">
        <v>3604</v>
      </c>
    </row>
    <row r="203" spans="1:2" x14ac:dyDescent="0.2">
      <c r="A203" t="s">
        <v>1952</v>
      </c>
      <c r="B203" t="s">
        <v>3604</v>
      </c>
    </row>
    <row r="204" spans="1:2" x14ac:dyDescent="0.2">
      <c r="A204" t="s">
        <v>1953</v>
      </c>
      <c r="B204" t="s">
        <v>3604</v>
      </c>
    </row>
    <row r="205" spans="1:2" x14ac:dyDescent="0.2">
      <c r="A205" t="s">
        <v>1954</v>
      </c>
      <c r="B205" t="s">
        <v>3604</v>
      </c>
    </row>
    <row r="206" spans="1:2" x14ac:dyDescent="0.2">
      <c r="A206" t="s">
        <v>1955</v>
      </c>
      <c r="B206" t="s">
        <v>3604</v>
      </c>
    </row>
    <row r="207" spans="1:2" x14ac:dyDescent="0.2">
      <c r="A207" t="s">
        <v>1956</v>
      </c>
      <c r="B207" t="s">
        <v>3604</v>
      </c>
    </row>
    <row r="208" spans="1:2" x14ac:dyDescent="0.2">
      <c r="A208" t="s">
        <v>1957</v>
      </c>
      <c r="B208" t="s">
        <v>3604</v>
      </c>
    </row>
    <row r="209" spans="1:2" x14ac:dyDescent="0.2">
      <c r="A209" t="s">
        <v>1958</v>
      </c>
      <c r="B209" t="s">
        <v>3604</v>
      </c>
    </row>
    <row r="210" spans="1:2" x14ac:dyDescent="0.2">
      <c r="A210" t="s">
        <v>1959</v>
      </c>
      <c r="B210" t="s">
        <v>3604</v>
      </c>
    </row>
    <row r="211" spans="1:2" x14ac:dyDescent="0.2">
      <c r="A211" t="s">
        <v>1960</v>
      </c>
      <c r="B211" t="s">
        <v>3604</v>
      </c>
    </row>
    <row r="212" spans="1:2" x14ac:dyDescent="0.2">
      <c r="A212" t="s">
        <v>1961</v>
      </c>
      <c r="B212" t="s">
        <v>3604</v>
      </c>
    </row>
    <row r="213" spans="1:2" x14ac:dyDescent="0.2">
      <c r="A213" t="s">
        <v>1962</v>
      </c>
      <c r="B213" t="s">
        <v>3604</v>
      </c>
    </row>
    <row r="214" spans="1:2" x14ac:dyDescent="0.2">
      <c r="A214" t="s">
        <v>1963</v>
      </c>
      <c r="B214" t="s">
        <v>3604</v>
      </c>
    </row>
    <row r="215" spans="1:2" x14ac:dyDescent="0.2">
      <c r="A215" t="s">
        <v>1964</v>
      </c>
      <c r="B215" t="s">
        <v>3604</v>
      </c>
    </row>
    <row r="216" spans="1:2" x14ac:dyDescent="0.2">
      <c r="A216" t="s">
        <v>1965</v>
      </c>
      <c r="B216" t="s">
        <v>3604</v>
      </c>
    </row>
    <row r="217" spans="1:2" x14ac:dyDescent="0.2">
      <c r="A217" t="s">
        <v>1966</v>
      </c>
      <c r="B217" t="s">
        <v>3604</v>
      </c>
    </row>
    <row r="218" spans="1:2" x14ac:dyDescent="0.2">
      <c r="A218" t="s">
        <v>1967</v>
      </c>
      <c r="B218" t="s">
        <v>3604</v>
      </c>
    </row>
    <row r="219" spans="1:2" x14ac:dyDescent="0.2">
      <c r="A219" t="s">
        <v>1968</v>
      </c>
      <c r="B219" t="s">
        <v>3604</v>
      </c>
    </row>
    <row r="220" spans="1:2" x14ac:dyDescent="0.2">
      <c r="A220" t="s">
        <v>1969</v>
      </c>
      <c r="B220" t="s">
        <v>3604</v>
      </c>
    </row>
    <row r="221" spans="1:2" x14ac:dyDescent="0.2">
      <c r="A221" t="s">
        <v>1970</v>
      </c>
      <c r="B221" t="s">
        <v>3604</v>
      </c>
    </row>
    <row r="222" spans="1:2" x14ac:dyDescent="0.2">
      <c r="A222" t="s">
        <v>1971</v>
      </c>
      <c r="B222" t="s">
        <v>3604</v>
      </c>
    </row>
    <row r="223" spans="1:2" x14ac:dyDescent="0.2">
      <c r="A223" t="s">
        <v>1972</v>
      </c>
      <c r="B223" t="s">
        <v>3604</v>
      </c>
    </row>
    <row r="224" spans="1:2" x14ac:dyDescent="0.2">
      <c r="A224" t="s">
        <v>1973</v>
      </c>
      <c r="B224" t="s">
        <v>3604</v>
      </c>
    </row>
    <row r="225" spans="1:2" x14ac:dyDescent="0.2">
      <c r="A225" t="s">
        <v>1974</v>
      </c>
      <c r="B225" t="s">
        <v>3604</v>
      </c>
    </row>
    <row r="226" spans="1:2" x14ac:dyDescent="0.2">
      <c r="A226" t="s">
        <v>1975</v>
      </c>
      <c r="B226" t="s">
        <v>3604</v>
      </c>
    </row>
    <row r="227" spans="1:2" x14ac:dyDescent="0.2">
      <c r="A227" t="s">
        <v>1976</v>
      </c>
      <c r="B227" t="s">
        <v>3604</v>
      </c>
    </row>
    <row r="228" spans="1:2" x14ac:dyDescent="0.2">
      <c r="A228" t="s">
        <v>1977</v>
      </c>
      <c r="B228" t="s">
        <v>3604</v>
      </c>
    </row>
    <row r="229" spans="1:2" x14ac:dyDescent="0.2">
      <c r="A229" t="s">
        <v>1978</v>
      </c>
      <c r="B229" t="s">
        <v>3604</v>
      </c>
    </row>
    <row r="230" spans="1:2" x14ac:dyDescent="0.2">
      <c r="A230" t="s">
        <v>1979</v>
      </c>
      <c r="B230" t="s">
        <v>3604</v>
      </c>
    </row>
    <row r="231" spans="1:2" x14ac:dyDescent="0.2">
      <c r="A231" t="s">
        <v>1980</v>
      </c>
      <c r="B231">
        <v>0</v>
      </c>
    </row>
    <row r="232" spans="1:2" x14ac:dyDescent="0.2">
      <c r="A232" t="s">
        <v>1981</v>
      </c>
      <c r="B232">
        <v>0</v>
      </c>
    </row>
    <row r="233" spans="1:2" x14ac:dyDescent="0.2">
      <c r="A233" t="s">
        <v>1982</v>
      </c>
      <c r="B233">
        <v>0</v>
      </c>
    </row>
    <row r="234" spans="1:2" x14ac:dyDescent="0.2">
      <c r="A234" t="s">
        <v>1983</v>
      </c>
      <c r="B234">
        <v>0</v>
      </c>
    </row>
    <row r="235" spans="1:2" x14ac:dyDescent="0.2">
      <c r="A235" t="s">
        <v>1984</v>
      </c>
      <c r="B235">
        <v>0</v>
      </c>
    </row>
    <row r="236" spans="1:2" x14ac:dyDescent="0.2">
      <c r="A236" t="s">
        <v>1985</v>
      </c>
      <c r="B236">
        <v>0</v>
      </c>
    </row>
    <row r="237" spans="1:2" x14ac:dyDescent="0.2">
      <c r="A237" t="s">
        <v>1986</v>
      </c>
      <c r="B237">
        <v>0</v>
      </c>
    </row>
    <row r="238" spans="1:2" x14ac:dyDescent="0.2">
      <c r="A238" t="s">
        <v>1987</v>
      </c>
      <c r="B238">
        <v>0</v>
      </c>
    </row>
    <row r="239" spans="1:2" x14ac:dyDescent="0.2">
      <c r="A239" t="s">
        <v>1988</v>
      </c>
      <c r="B239">
        <v>0</v>
      </c>
    </row>
    <row r="240" spans="1:2" x14ac:dyDescent="0.2">
      <c r="A240" t="s">
        <v>1989</v>
      </c>
      <c r="B240">
        <v>0</v>
      </c>
    </row>
    <row r="241" spans="1:2" x14ac:dyDescent="0.2">
      <c r="A241" t="s">
        <v>1990</v>
      </c>
      <c r="B241">
        <v>0</v>
      </c>
    </row>
    <row r="242" spans="1:2" x14ac:dyDescent="0.2">
      <c r="A242" t="s">
        <v>1991</v>
      </c>
      <c r="B242">
        <v>0</v>
      </c>
    </row>
    <row r="243" spans="1:2" x14ac:dyDescent="0.2">
      <c r="A243" t="s">
        <v>1992</v>
      </c>
      <c r="B243">
        <v>0</v>
      </c>
    </row>
    <row r="244" spans="1:2" x14ac:dyDescent="0.2">
      <c r="A244" t="s">
        <v>1993</v>
      </c>
      <c r="B244">
        <v>0</v>
      </c>
    </row>
    <row r="245" spans="1:2" x14ac:dyDescent="0.2">
      <c r="A245" t="s">
        <v>1994</v>
      </c>
      <c r="B245">
        <v>0</v>
      </c>
    </row>
    <row r="246" spans="1:2" x14ac:dyDescent="0.2">
      <c r="A246" t="s">
        <v>1995</v>
      </c>
      <c r="B246">
        <v>0</v>
      </c>
    </row>
    <row r="247" spans="1:2" x14ac:dyDescent="0.2">
      <c r="A247" t="s">
        <v>1996</v>
      </c>
      <c r="B247">
        <v>0</v>
      </c>
    </row>
    <row r="248" spans="1:2" x14ac:dyDescent="0.2">
      <c r="A248" t="s">
        <v>1997</v>
      </c>
      <c r="B248">
        <v>0</v>
      </c>
    </row>
    <row r="249" spans="1:2" x14ac:dyDescent="0.2">
      <c r="A249" t="s">
        <v>1998</v>
      </c>
      <c r="B249">
        <v>0</v>
      </c>
    </row>
    <row r="250" spans="1:2" x14ac:dyDescent="0.2">
      <c r="A250" t="s">
        <v>1999</v>
      </c>
      <c r="B250">
        <v>0</v>
      </c>
    </row>
    <row r="251" spans="1:2" x14ac:dyDescent="0.2">
      <c r="A251" t="s">
        <v>2000</v>
      </c>
      <c r="B251">
        <v>0</v>
      </c>
    </row>
    <row r="252" spans="1:2" x14ac:dyDescent="0.2">
      <c r="A252" t="s">
        <v>2001</v>
      </c>
      <c r="B252">
        <v>0</v>
      </c>
    </row>
    <row r="253" spans="1:2" x14ac:dyDescent="0.2">
      <c r="A253" t="s">
        <v>2002</v>
      </c>
      <c r="B253">
        <v>0</v>
      </c>
    </row>
    <row r="254" spans="1:2" x14ac:dyDescent="0.2">
      <c r="A254" t="s">
        <v>2003</v>
      </c>
      <c r="B254">
        <v>0</v>
      </c>
    </row>
    <row r="255" spans="1:2" x14ac:dyDescent="0.2">
      <c r="A255" t="s">
        <v>2004</v>
      </c>
      <c r="B255">
        <v>0</v>
      </c>
    </row>
    <row r="256" spans="1:2" x14ac:dyDescent="0.2">
      <c r="A256" t="s">
        <v>2005</v>
      </c>
      <c r="B256">
        <v>0</v>
      </c>
    </row>
    <row r="257" spans="1:2" x14ac:dyDescent="0.2">
      <c r="A257" t="s">
        <v>2006</v>
      </c>
      <c r="B257">
        <v>0</v>
      </c>
    </row>
    <row r="258" spans="1:2" x14ac:dyDescent="0.2">
      <c r="A258" t="s">
        <v>2007</v>
      </c>
      <c r="B258">
        <v>0</v>
      </c>
    </row>
    <row r="259" spans="1:2" x14ac:dyDescent="0.2">
      <c r="A259" t="s">
        <v>2008</v>
      </c>
      <c r="B259">
        <v>0</v>
      </c>
    </row>
    <row r="260" spans="1:2" x14ac:dyDescent="0.2">
      <c r="A260" t="s">
        <v>2009</v>
      </c>
      <c r="B260">
        <v>0</v>
      </c>
    </row>
    <row r="261" spans="1:2" x14ac:dyDescent="0.2">
      <c r="A261" t="s">
        <v>2010</v>
      </c>
      <c r="B261">
        <v>1</v>
      </c>
    </row>
    <row r="262" spans="1:2" x14ac:dyDescent="0.2">
      <c r="A262" t="s">
        <v>2011</v>
      </c>
      <c r="B262">
        <v>1</v>
      </c>
    </row>
    <row r="263" spans="1:2" x14ac:dyDescent="0.2">
      <c r="A263" t="s">
        <v>2012</v>
      </c>
      <c r="B263">
        <v>1</v>
      </c>
    </row>
    <row r="264" spans="1:2" x14ac:dyDescent="0.2">
      <c r="A264" t="s">
        <v>2013</v>
      </c>
      <c r="B264">
        <v>1</v>
      </c>
    </row>
    <row r="265" spans="1:2" x14ac:dyDescent="0.2">
      <c r="A265" t="s">
        <v>2014</v>
      </c>
      <c r="B265">
        <v>1</v>
      </c>
    </row>
    <row r="266" spans="1:2" x14ac:dyDescent="0.2">
      <c r="A266" t="s">
        <v>2015</v>
      </c>
      <c r="B266">
        <v>1</v>
      </c>
    </row>
    <row r="267" spans="1:2" x14ac:dyDescent="0.2">
      <c r="A267" t="s">
        <v>2016</v>
      </c>
      <c r="B267">
        <v>1</v>
      </c>
    </row>
    <row r="268" spans="1:2" x14ac:dyDescent="0.2">
      <c r="A268" t="s">
        <v>2017</v>
      </c>
      <c r="B268">
        <v>1</v>
      </c>
    </row>
    <row r="269" spans="1:2" x14ac:dyDescent="0.2">
      <c r="A269" t="s">
        <v>2018</v>
      </c>
      <c r="B269">
        <v>1</v>
      </c>
    </row>
    <row r="270" spans="1:2" x14ac:dyDescent="0.2">
      <c r="A270" t="s">
        <v>2019</v>
      </c>
      <c r="B270">
        <v>1</v>
      </c>
    </row>
    <row r="271" spans="1:2" x14ac:dyDescent="0.2">
      <c r="A271" t="s">
        <v>2020</v>
      </c>
      <c r="B271">
        <v>1</v>
      </c>
    </row>
    <row r="272" spans="1:2" x14ac:dyDescent="0.2">
      <c r="A272" t="s">
        <v>2021</v>
      </c>
      <c r="B272">
        <v>1</v>
      </c>
    </row>
    <row r="273" spans="1:2" x14ac:dyDescent="0.2">
      <c r="A273" t="s">
        <v>2022</v>
      </c>
      <c r="B273">
        <v>1</v>
      </c>
    </row>
    <row r="274" spans="1:2" x14ac:dyDescent="0.2">
      <c r="A274" t="s">
        <v>2023</v>
      </c>
      <c r="B274">
        <v>1</v>
      </c>
    </row>
    <row r="275" spans="1:2" x14ac:dyDescent="0.2">
      <c r="A275" t="s">
        <v>2024</v>
      </c>
      <c r="B275">
        <v>1</v>
      </c>
    </row>
    <row r="276" spans="1:2" x14ac:dyDescent="0.2">
      <c r="A276" t="s">
        <v>2025</v>
      </c>
      <c r="B276">
        <v>1</v>
      </c>
    </row>
    <row r="277" spans="1:2" x14ac:dyDescent="0.2">
      <c r="A277" t="s">
        <v>2026</v>
      </c>
      <c r="B277">
        <v>1</v>
      </c>
    </row>
    <row r="278" spans="1:2" x14ac:dyDescent="0.2">
      <c r="A278" t="s">
        <v>2027</v>
      </c>
      <c r="B278">
        <v>1</v>
      </c>
    </row>
    <row r="279" spans="1:2" x14ac:dyDescent="0.2">
      <c r="A279" t="s">
        <v>2028</v>
      </c>
      <c r="B279">
        <v>1</v>
      </c>
    </row>
    <row r="280" spans="1:2" x14ac:dyDescent="0.2">
      <c r="A280" t="s">
        <v>2029</v>
      </c>
      <c r="B280">
        <v>1</v>
      </c>
    </row>
    <row r="281" spans="1:2" x14ac:dyDescent="0.2">
      <c r="A281" t="s">
        <v>2030</v>
      </c>
      <c r="B281">
        <v>1</v>
      </c>
    </row>
    <row r="282" spans="1:2" x14ac:dyDescent="0.2">
      <c r="A282" t="s">
        <v>2031</v>
      </c>
      <c r="B282">
        <v>1</v>
      </c>
    </row>
    <row r="283" spans="1:2" x14ac:dyDescent="0.2">
      <c r="A283" t="s">
        <v>2032</v>
      </c>
      <c r="B283">
        <v>1</v>
      </c>
    </row>
    <row r="284" spans="1:2" x14ac:dyDescent="0.2">
      <c r="A284" t="s">
        <v>2033</v>
      </c>
      <c r="B284">
        <v>1</v>
      </c>
    </row>
    <row r="285" spans="1:2" x14ac:dyDescent="0.2">
      <c r="A285" t="s">
        <v>2034</v>
      </c>
      <c r="B285">
        <v>1</v>
      </c>
    </row>
    <row r="286" spans="1:2" x14ac:dyDescent="0.2">
      <c r="A286" t="s">
        <v>2035</v>
      </c>
      <c r="B286">
        <v>1</v>
      </c>
    </row>
    <row r="287" spans="1:2" x14ac:dyDescent="0.2">
      <c r="A287" t="s">
        <v>2036</v>
      </c>
      <c r="B287">
        <v>1</v>
      </c>
    </row>
    <row r="288" spans="1:2" x14ac:dyDescent="0.2">
      <c r="A288" t="s">
        <v>2037</v>
      </c>
      <c r="B288">
        <v>1</v>
      </c>
    </row>
    <row r="289" spans="1:2" x14ac:dyDescent="0.2">
      <c r="A289" t="s">
        <v>2038</v>
      </c>
      <c r="B289">
        <v>1</v>
      </c>
    </row>
    <row r="290" spans="1:2" x14ac:dyDescent="0.2">
      <c r="A290" t="s">
        <v>2039</v>
      </c>
      <c r="B290">
        <v>1</v>
      </c>
    </row>
    <row r="291" spans="1:2" x14ac:dyDescent="0.2">
      <c r="A291" t="s">
        <v>2040</v>
      </c>
      <c r="B291">
        <v>0</v>
      </c>
    </row>
    <row r="292" spans="1:2" x14ac:dyDescent="0.2">
      <c r="A292" t="s">
        <v>2041</v>
      </c>
      <c r="B292">
        <v>0</v>
      </c>
    </row>
    <row r="293" spans="1:2" x14ac:dyDescent="0.2">
      <c r="A293" t="s">
        <v>2042</v>
      </c>
      <c r="B293">
        <v>0</v>
      </c>
    </row>
    <row r="294" spans="1:2" x14ac:dyDescent="0.2">
      <c r="A294" t="s">
        <v>2043</v>
      </c>
      <c r="B294">
        <v>0</v>
      </c>
    </row>
    <row r="295" spans="1:2" x14ac:dyDescent="0.2">
      <c r="A295" t="s">
        <v>2044</v>
      </c>
      <c r="B295">
        <v>0</v>
      </c>
    </row>
    <row r="296" spans="1:2" x14ac:dyDescent="0.2">
      <c r="A296" t="s">
        <v>2045</v>
      </c>
      <c r="B296">
        <v>0</v>
      </c>
    </row>
    <row r="297" spans="1:2" x14ac:dyDescent="0.2">
      <c r="A297" t="s">
        <v>2046</v>
      </c>
      <c r="B297">
        <v>0</v>
      </c>
    </row>
    <row r="298" spans="1:2" x14ac:dyDescent="0.2">
      <c r="A298" t="s">
        <v>2047</v>
      </c>
      <c r="B298">
        <v>0</v>
      </c>
    </row>
    <row r="299" spans="1:2" x14ac:dyDescent="0.2">
      <c r="A299" t="s">
        <v>2048</v>
      </c>
      <c r="B299">
        <v>0</v>
      </c>
    </row>
    <row r="300" spans="1:2" x14ac:dyDescent="0.2">
      <c r="A300" t="s">
        <v>2049</v>
      </c>
      <c r="B300">
        <v>0</v>
      </c>
    </row>
    <row r="301" spans="1:2" x14ac:dyDescent="0.2">
      <c r="A301" t="s">
        <v>2050</v>
      </c>
      <c r="B301">
        <v>0</v>
      </c>
    </row>
    <row r="302" spans="1:2" x14ac:dyDescent="0.2">
      <c r="A302" t="s">
        <v>2051</v>
      </c>
      <c r="B302">
        <v>0</v>
      </c>
    </row>
    <row r="303" spans="1:2" x14ac:dyDescent="0.2">
      <c r="A303" t="s">
        <v>2052</v>
      </c>
      <c r="B303">
        <v>0</v>
      </c>
    </row>
    <row r="304" spans="1:2" x14ac:dyDescent="0.2">
      <c r="A304" t="s">
        <v>2053</v>
      </c>
      <c r="B304">
        <v>0</v>
      </c>
    </row>
    <row r="305" spans="1:2" x14ac:dyDescent="0.2">
      <c r="A305" t="s">
        <v>2054</v>
      </c>
      <c r="B305">
        <v>0</v>
      </c>
    </row>
    <row r="306" spans="1:2" x14ac:dyDescent="0.2">
      <c r="A306" t="s">
        <v>2055</v>
      </c>
      <c r="B306">
        <v>0</v>
      </c>
    </row>
    <row r="307" spans="1:2" x14ac:dyDescent="0.2">
      <c r="A307" t="s">
        <v>2056</v>
      </c>
      <c r="B307">
        <v>0</v>
      </c>
    </row>
    <row r="308" spans="1:2" x14ac:dyDescent="0.2">
      <c r="A308" t="s">
        <v>2057</v>
      </c>
      <c r="B308">
        <v>0</v>
      </c>
    </row>
    <row r="309" spans="1:2" x14ac:dyDescent="0.2">
      <c r="A309" t="s">
        <v>2058</v>
      </c>
      <c r="B309">
        <v>0</v>
      </c>
    </row>
    <row r="310" spans="1:2" x14ac:dyDescent="0.2">
      <c r="A310" t="s">
        <v>2059</v>
      </c>
      <c r="B310">
        <v>0</v>
      </c>
    </row>
    <row r="311" spans="1:2" x14ac:dyDescent="0.2">
      <c r="A311" t="s">
        <v>2060</v>
      </c>
      <c r="B311">
        <v>0</v>
      </c>
    </row>
    <row r="312" spans="1:2" x14ac:dyDescent="0.2">
      <c r="A312" t="s">
        <v>2061</v>
      </c>
      <c r="B312">
        <v>0</v>
      </c>
    </row>
    <row r="313" spans="1:2" x14ac:dyDescent="0.2">
      <c r="A313" t="s">
        <v>2062</v>
      </c>
      <c r="B313">
        <v>0</v>
      </c>
    </row>
    <row r="314" spans="1:2" x14ac:dyDescent="0.2">
      <c r="A314" t="s">
        <v>2063</v>
      </c>
      <c r="B314">
        <v>0</v>
      </c>
    </row>
    <row r="315" spans="1:2" x14ac:dyDescent="0.2">
      <c r="A315" t="s">
        <v>2064</v>
      </c>
      <c r="B315">
        <v>0</v>
      </c>
    </row>
    <row r="316" spans="1:2" x14ac:dyDescent="0.2">
      <c r="A316" t="s">
        <v>2065</v>
      </c>
      <c r="B316">
        <v>0</v>
      </c>
    </row>
    <row r="317" spans="1:2" x14ac:dyDescent="0.2">
      <c r="A317" t="s">
        <v>2066</v>
      </c>
      <c r="B317">
        <v>0</v>
      </c>
    </row>
    <row r="318" spans="1:2" x14ac:dyDescent="0.2">
      <c r="A318" t="s">
        <v>2067</v>
      </c>
      <c r="B318">
        <v>0</v>
      </c>
    </row>
    <row r="319" spans="1:2" x14ac:dyDescent="0.2">
      <c r="A319" t="s">
        <v>2068</v>
      </c>
      <c r="B319">
        <v>0</v>
      </c>
    </row>
    <row r="320" spans="1:2" x14ac:dyDescent="0.2">
      <c r="A320" t="s">
        <v>2069</v>
      </c>
      <c r="B320">
        <v>0</v>
      </c>
    </row>
    <row r="321" spans="1:2" x14ac:dyDescent="0.2">
      <c r="A321" t="s">
        <v>2070</v>
      </c>
      <c r="B321" t="s">
        <v>3604</v>
      </c>
    </row>
    <row r="322" spans="1:2" x14ac:dyDescent="0.2">
      <c r="A322" t="s">
        <v>2071</v>
      </c>
      <c r="B322" t="s">
        <v>3604</v>
      </c>
    </row>
    <row r="323" spans="1:2" x14ac:dyDescent="0.2">
      <c r="A323" t="s">
        <v>2072</v>
      </c>
      <c r="B323" t="s">
        <v>3604</v>
      </c>
    </row>
    <row r="324" spans="1:2" x14ac:dyDescent="0.2">
      <c r="A324" t="s">
        <v>2073</v>
      </c>
      <c r="B324" t="s">
        <v>3604</v>
      </c>
    </row>
    <row r="325" spans="1:2" x14ac:dyDescent="0.2">
      <c r="A325" t="s">
        <v>2074</v>
      </c>
      <c r="B325" t="s">
        <v>3604</v>
      </c>
    </row>
    <row r="326" spans="1:2" x14ac:dyDescent="0.2">
      <c r="A326" t="s">
        <v>2075</v>
      </c>
      <c r="B326" t="s">
        <v>3604</v>
      </c>
    </row>
    <row r="327" spans="1:2" x14ac:dyDescent="0.2">
      <c r="A327" t="s">
        <v>2076</v>
      </c>
      <c r="B327" t="s">
        <v>3604</v>
      </c>
    </row>
    <row r="328" spans="1:2" x14ac:dyDescent="0.2">
      <c r="A328" t="s">
        <v>2077</v>
      </c>
      <c r="B328" t="s">
        <v>3604</v>
      </c>
    </row>
    <row r="329" spans="1:2" x14ac:dyDescent="0.2">
      <c r="A329" t="s">
        <v>2078</v>
      </c>
      <c r="B329" t="s">
        <v>3604</v>
      </c>
    </row>
    <row r="330" spans="1:2" x14ac:dyDescent="0.2">
      <c r="A330" t="s">
        <v>2079</v>
      </c>
      <c r="B330" t="s">
        <v>3604</v>
      </c>
    </row>
    <row r="331" spans="1:2" x14ac:dyDescent="0.2">
      <c r="A331" t="s">
        <v>2080</v>
      </c>
      <c r="B331" t="s">
        <v>3604</v>
      </c>
    </row>
    <row r="332" spans="1:2" x14ac:dyDescent="0.2">
      <c r="A332" t="s">
        <v>2081</v>
      </c>
      <c r="B332" t="s">
        <v>3604</v>
      </c>
    </row>
    <row r="333" spans="1:2" x14ac:dyDescent="0.2">
      <c r="A333" t="s">
        <v>2082</v>
      </c>
      <c r="B333" t="s">
        <v>3604</v>
      </c>
    </row>
    <row r="334" spans="1:2" x14ac:dyDescent="0.2">
      <c r="A334" t="s">
        <v>2083</v>
      </c>
      <c r="B334" t="s">
        <v>3604</v>
      </c>
    </row>
    <row r="335" spans="1:2" x14ac:dyDescent="0.2">
      <c r="A335" t="s">
        <v>2084</v>
      </c>
      <c r="B335" t="s">
        <v>3604</v>
      </c>
    </row>
    <row r="336" spans="1:2" x14ac:dyDescent="0.2">
      <c r="A336" t="s">
        <v>2085</v>
      </c>
      <c r="B336" t="s">
        <v>3604</v>
      </c>
    </row>
    <row r="337" spans="1:2" x14ac:dyDescent="0.2">
      <c r="A337" t="s">
        <v>2086</v>
      </c>
      <c r="B337" t="s">
        <v>3604</v>
      </c>
    </row>
    <row r="338" spans="1:2" x14ac:dyDescent="0.2">
      <c r="A338" t="s">
        <v>2087</v>
      </c>
      <c r="B338" t="s">
        <v>3604</v>
      </c>
    </row>
    <row r="339" spans="1:2" x14ac:dyDescent="0.2">
      <c r="A339" t="s">
        <v>2088</v>
      </c>
      <c r="B339" t="s">
        <v>3604</v>
      </c>
    </row>
    <row r="340" spans="1:2" x14ac:dyDescent="0.2">
      <c r="A340" t="s">
        <v>2089</v>
      </c>
      <c r="B340" t="s">
        <v>3604</v>
      </c>
    </row>
    <row r="341" spans="1:2" x14ac:dyDescent="0.2">
      <c r="A341" t="s">
        <v>2090</v>
      </c>
      <c r="B341" t="s">
        <v>3604</v>
      </c>
    </row>
    <row r="342" spans="1:2" x14ac:dyDescent="0.2">
      <c r="A342" t="s">
        <v>2091</v>
      </c>
      <c r="B342" t="s">
        <v>3604</v>
      </c>
    </row>
    <row r="343" spans="1:2" x14ac:dyDescent="0.2">
      <c r="A343" t="s">
        <v>2092</v>
      </c>
      <c r="B343" t="s">
        <v>3604</v>
      </c>
    </row>
    <row r="344" spans="1:2" x14ac:dyDescent="0.2">
      <c r="A344" t="s">
        <v>2093</v>
      </c>
      <c r="B344" t="s">
        <v>3604</v>
      </c>
    </row>
    <row r="345" spans="1:2" x14ac:dyDescent="0.2">
      <c r="A345" t="s">
        <v>2094</v>
      </c>
      <c r="B345" t="s">
        <v>3604</v>
      </c>
    </row>
    <row r="346" spans="1:2" x14ac:dyDescent="0.2">
      <c r="A346" t="s">
        <v>2095</v>
      </c>
      <c r="B346" t="s">
        <v>3604</v>
      </c>
    </row>
    <row r="347" spans="1:2" x14ac:dyDescent="0.2">
      <c r="A347" t="s">
        <v>2096</v>
      </c>
      <c r="B347" t="s">
        <v>3604</v>
      </c>
    </row>
    <row r="348" spans="1:2" x14ac:dyDescent="0.2">
      <c r="A348" t="s">
        <v>2097</v>
      </c>
      <c r="B348" t="s">
        <v>3604</v>
      </c>
    </row>
    <row r="349" spans="1:2" x14ac:dyDescent="0.2">
      <c r="A349" t="s">
        <v>2098</v>
      </c>
      <c r="B349" t="s">
        <v>3604</v>
      </c>
    </row>
    <row r="350" spans="1:2" x14ac:dyDescent="0.2">
      <c r="A350" t="s">
        <v>2099</v>
      </c>
      <c r="B350" t="s">
        <v>3604</v>
      </c>
    </row>
    <row r="351" spans="1:2" x14ac:dyDescent="0.2">
      <c r="A351" t="s">
        <v>3460</v>
      </c>
      <c r="B351" t="b">
        <v>0</v>
      </c>
    </row>
    <row r="352" spans="1:2" x14ac:dyDescent="0.2">
      <c r="A352" t="s">
        <v>3461</v>
      </c>
      <c r="B352" t="b">
        <v>0</v>
      </c>
    </row>
    <row r="353" spans="1:2" x14ac:dyDescent="0.2">
      <c r="A353" t="s">
        <v>3462</v>
      </c>
      <c r="B353" t="b">
        <v>0</v>
      </c>
    </row>
    <row r="354" spans="1:2" x14ac:dyDescent="0.2">
      <c r="A354" t="s">
        <v>3463</v>
      </c>
      <c r="B354" t="b">
        <v>0</v>
      </c>
    </row>
    <row r="355" spans="1:2" x14ac:dyDescent="0.2">
      <c r="A355" t="s">
        <v>3464</v>
      </c>
      <c r="B355" t="b">
        <v>0</v>
      </c>
    </row>
    <row r="356" spans="1:2" x14ac:dyDescent="0.2">
      <c r="A356" t="s">
        <v>3465</v>
      </c>
      <c r="B356" t="b">
        <v>0</v>
      </c>
    </row>
    <row r="357" spans="1:2" x14ac:dyDescent="0.2">
      <c r="A357" t="s">
        <v>3466</v>
      </c>
      <c r="B357" t="b">
        <v>0</v>
      </c>
    </row>
    <row r="358" spans="1:2" x14ac:dyDescent="0.2">
      <c r="A358" t="s">
        <v>3467</v>
      </c>
      <c r="B358" t="b">
        <v>0</v>
      </c>
    </row>
    <row r="359" spans="1:2" x14ac:dyDescent="0.2">
      <c r="A359" t="s">
        <v>3468</v>
      </c>
      <c r="B359" t="b">
        <v>0</v>
      </c>
    </row>
    <row r="360" spans="1:2" x14ac:dyDescent="0.2">
      <c r="A360" t="s">
        <v>3469</v>
      </c>
      <c r="B360" t="b">
        <v>0</v>
      </c>
    </row>
    <row r="361" spans="1:2" x14ac:dyDescent="0.2">
      <c r="A361" t="s">
        <v>3470</v>
      </c>
      <c r="B361" t="b">
        <v>0</v>
      </c>
    </row>
    <row r="362" spans="1:2" x14ac:dyDescent="0.2">
      <c r="A362" t="s">
        <v>3471</v>
      </c>
      <c r="B362" t="b">
        <v>0</v>
      </c>
    </row>
    <row r="363" spans="1:2" x14ac:dyDescent="0.2">
      <c r="A363" t="s">
        <v>3472</v>
      </c>
      <c r="B363" t="b">
        <v>0</v>
      </c>
    </row>
    <row r="364" spans="1:2" x14ac:dyDescent="0.2">
      <c r="A364" t="s">
        <v>3473</v>
      </c>
      <c r="B364" t="b">
        <v>0</v>
      </c>
    </row>
    <row r="365" spans="1:2" x14ac:dyDescent="0.2">
      <c r="A365" t="s">
        <v>3474</v>
      </c>
      <c r="B365" t="b">
        <v>0</v>
      </c>
    </row>
    <row r="366" spans="1:2" x14ac:dyDescent="0.2">
      <c r="A366" t="s">
        <v>3475</v>
      </c>
      <c r="B366" t="b">
        <v>0</v>
      </c>
    </row>
    <row r="367" spans="1:2" x14ac:dyDescent="0.2">
      <c r="A367" t="s">
        <v>3476</v>
      </c>
      <c r="B367" t="b">
        <v>0</v>
      </c>
    </row>
    <row r="368" spans="1:2" x14ac:dyDescent="0.2">
      <c r="A368" t="s">
        <v>3477</v>
      </c>
      <c r="B368" t="b">
        <v>0</v>
      </c>
    </row>
    <row r="369" spans="1:2" x14ac:dyDescent="0.2">
      <c r="A369" t="s">
        <v>3478</v>
      </c>
      <c r="B369" t="b">
        <v>0</v>
      </c>
    </row>
    <row r="370" spans="1:2" x14ac:dyDescent="0.2">
      <c r="A370" t="s">
        <v>3479</v>
      </c>
      <c r="B370" t="b">
        <v>0</v>
      </c>
    </row>
    <row r="371" spans="1:2" x14ac:dyDescent="0.2">
      <c r="A371" t="s">
        <v>3480</v>
      </c>
      <c r="B371" t="b">
        <v>0</v>
      </c>
    </row>
    <row r="372" spans="1:2" x14ac:dyDescent="0.2">
      <c r="A372" t="s">
        <v>3481</v>
      </c>
      <c r="B372" t="b">
        <v>0</v>
      </c>
    </row>
    <row r="373" spans="1:2" x14ac:dyDescent="0.2">
      <c r="A373" t="s">
        <v>3482</v>
      </c>
      <c r="B373" t="b">
        <v>0</v>
      </c>
    </row>
    <row r="374" spans="1:2" x14ac:dyDescent="0.2">
      <c r="A374" t="s">
        <v>3483</v>
      </c>
      <c r="B374" t="b">
        <v>0</v>
      </c>
    </row>
    <row r="375" spans="1:2" x14ac:dyDescent="0.2">
      <c r="A375" t="s">
        <v>3484</v>
      </c>
      <c r="B375" t="b">
        <v>0</v>
      </c>
    </row>
    <row r="376" spans="1:2" x14ac:dyDescent="0.2">
      <c r="A376" t="s">
        <v>3485</v>
      </c>
      <c r="B376" t="b">
        <v>0</v>
      </c>
    </row>
    <row r="377" spans="1:2" x14ac:dyDescent="0.2">
      <c r="A377" t="s">
        <v>3486</v>
      </c>
      <c r="B377" t="b">
        <v>0</v>
      </c>
    </row>
    <row r="378" spans="1:2" x14ac:dyDescent="0.2">
      <c r="A378" t="s">
        <v>3487</v>
      </c>
      <c r="B378" t="b">
        <v>0</v>
      </c>
    </row>
    <row r="379" spans="1:2" x14ac:dyDescent="0.2">
      <c r="A379" t="s">
        <v>3488</v>
      </c>
      <c r="B379" t="b">
        <v>0</v>
      </c>
    </row>
    <row r="380" spans="1:2" x14ac:dyDescent="0.2">
      <c r="A380" t="s">
        <v>3489</v>
      </c>
      <c r="B380" t="b">
        <v>0</v>
      </c>
    </row>
    <row r="381" spans="1:2" x14ac:dyDescent="0.2">
      <c r="A381" t="s">
        <v>3490</v>
      </c>
      <c r="B381" t="s">
        <v>3604</v>
      </c>
    </row>
    <row r="382" spans="1:2" x14ac:dyDescent="0.2">
      <c r="A382" t="s">
        <v>3491</v>
      </c>
      <c r="B382" t="s">
        <v>3604</v>
      </c>
    </row>
    <row r="383" spans="1:2" x14ac:dyDescent="0.2">
      <c r="A383" t="s">
        <v>3492</v>
      </c>
      <c r="B383" t="s">
        <v>3604</v>
      </c>
    </row>
    <row r="384" spans="1:2" x14ac:dyDescent="0.2">
      <c r="A384" t="s">
        <v>3493</v>
      </c>
      <c r="B384" t="s">
        <v>3604</v>
      </c>
    </row>
    <row r="385" spans="1:2" x14ac:dyDescent="0.2">
      <c r="A385" t="s">
        <v>3494</v>
      </c>
      <c r="B385" t="s">
        <v>3604</v>
      </c>
    </row>
    <row r="386" spans="1:2" x14ac:dyDescent="0.2">
      <c r="A386" t="s">
        <v>3495</v>
      </c>
      <c r="B386" t="s">
        <v>3604</v>
      </c>
    </row>
    <row r="387" spans="1:2" x14ac:dyDescent="0.2">
      <c r="A387" t="s">
        <v>3496</v>
      </c>
      <c r="B387" t="s">
        <v>3604</v>
      </c>
    </row>
    <row r="388" spans="1:2" x14ac:dyDescent="0.2">
      <c r="A388" t="s">
        <v>3497</v>
      </c>
      <c r="B388" t="s">
        <v>3604</v>
      </c>
    </row>
    <row r="389" spans="1:2" x14ac:dyDescent="0.2">
      <c r="A389" t="s">
        <v>3498</v>
      </c>
      <c r="B389" t="s">
        <v>3604</v>
      </c>
    </row>
    <row r="390" spans="1:2" x14ac:dyDescent="0.2">
      <c r="A390" t="s">
        <v>3499</v>
      </c>
      <c r="B390" t="s">
        <v>3604</v>
      </c>
    </row>
    <row r="391" spans="1:2" x14ac:dyDescent="0.2">
      <c r="A391" t="s">
        <v>3500</v>
      </c>
      <c r="B391" t="s">
        <v>3604</v>
      </c>
    </row>
    <row r="392" spans="1:2" x14ac:dyDescent="0.2">
      <c r="A392" t="s">
        <v>3501</v>
      </c>
      <c r="B392" t="s">
        <v>3604</v>
      </c>
    </row>
    <row r="393" spans="1:2" x14ac:dyDescent="0.2">
      <c r="A393" t="s">
        <v>3502</v>
      </c>
      <c r="B393" t="s">
        <v>3604</v>
      </c>
    </row>
    <row r="394" spans="1:2" x14ac:dyDescent="0.2">
      <c r="A394" t="s">
        <v>3503</v>
      </c>
      <c r="B394" t="s">
        <v>3604</v>
      </c>
    </row>
    <row r="395" spans="1:2" x14ac:dyDescent="0.2">
      <c r="A395" t="s">
        <v>3504</v>
      </c>
      <c r="B395" t="s">
        <v>3604</v>
      </c>
    </row>
    <row r="396" spans="1:2" x14ac:dyDescent="0.2">
      <c r="A396" t="s">
        <v>3505</v>
      </c>
      <c r="B396" t="s">
        <v>3604</v>
      </c>
    </row>
    <row r="397" spans="1:2" x14ac:dyDescent="0.2">
      <c r="A397" t="s">
        <v>3506</v>
      </c>
      <c r="B397" t="s">
        <v>3604</v>
      </c>
    </row>
    <row r="398" spans="1:2" x14ac:dyDescent="0.2">
      <c r="A398" t="s">
        <v>3507</v>
      </c>
      <c r="B398" t="s">
        <v>3604</v>
      </c>
    </row>
    <row r="399" spans="1:2" x14ac:dyDescent="0.2">
      <c r="A399" t="s">
        <v>3508</v>
      </c>
      <c r="B399" t="s">
        <v>3604</v>
      </c>
    </row>
    <row r="400" spans="1:2" x14ac:dyDescent="0.2">
      <c r="A400" t="s">
        <v>3509</v>
      </c>
      <c r="B400" t="s">
        <v>3604</v>
      </c>
    </row>
    <row r="401" spans="1:2" x14ac:dyDescent="0.2">
      <c r="A401" t="s">
        <v>3510</v>
      </c>
      <c r="B401" t="s">
        <v>3604</v>
      </c>
    </row>
    <row r="402" spans="1:2" x14ac:dyDescent="0.2">
      <c r="A402" t="s">
        <v>3511</v>
      </c>
      <c r="B402" t="s">
        <v>3604</v>
      </c>
    </row>
    <row r="403" spans="1:2" x14ac:dyDescent="0.2">
      <c r="A403" t="s">
        <v>3512</v>
      </c>
      <c r="B403" t="s">
        <v>3604</v>
      </c>
    </row>
    <row r="404" spans="1:2" x14ac:dyDescent="0.2">
      <c r="A404" t="s">
        <v>3513</v>
      </c>
      <c r="B404" t="s">
        <v>3604</v>
      </c>
    </row>
    <row r="405" spans="1:2" x14ac:dyDescent="0.2">
      <c r="A405" t="s">
        <v>3514</v>
      </c>
      <c r="B405" t="s">
        <v>3604</v>
      </c>
    </row>
    <row r="406" spans="1:2" x14ac:dyDescent="0.2">
      <c r="A406" t="s">
        <v>3515</v>
      </c>
      <c r="B406" t="s">
        <v>3604</v>
      </c>
    </row>
    <row r="407" spans="1:2" x14ac:dyDescent="0.2">
      <c r="A407" t="s">
        <v>3516</v>
      </c>
      <c r="B407" t="s">
        <v>3604</v>
      </c>
    </row>
    <row r="408" spans="1:2" x14ac:dyDescent="0.2">
      <c r="A408" t="s">
        <v>3517</v>
      </c>
      <c r="B408" t="s">
        <v>3604</v>
      </c>
    </row>
    <row r="409" spans="1:2" x14ac:dyDescent="0.2">
      <c r="A409" t="s">
        <v>3518</v>
      </c>
      <c r="B409" t="s">
        <v>3604</v>
      </c>
    </row>
    <row r="410" spans="1:2" x14ac:dyDescent="0.2">
      <c r="A410" t="s">
        <v>3519</v>
      </c>
      <c r="B410" t="s">
        <v>3604</v>
      </c>
    </row>
    <row r="411" spans="1:2" x14ac:dyDescent="0.2">
      <c r="A411" t="s">
        <v>2100</v>
      </c>
      <c r="B411">
        <v>0</v>
      </c>
    </row>
    <row r="412" spans="1:2" x14ac:dyDescent="0.2">
      <c r="A412" t="s">
        <v>2101</v>
      </c>
      <c r="B412">
        <v>0</v>
      </c>
    </row>
    <row r="413" spans="1:2" x14ac:dyDescent="0.2">
      <c r="A413" t="s">
        <v>2102</v>
      </c>
      <c r="B413">
        <v>0</v>
      </c>
    </row>
    <row r="414" spans="1:2" x14ac:dyDescent="0.2">
      <c r="A414" t="s">
        <v>2103</v>
      </c>
      <c r="B414">
        <v>0</v>
      </c>
    </row>
    <row r="415" spans="1:2" x14ac:dyDescent="0.2">
      <c r="A415" t="s">
        <v>2104</v>
      </c>
      <c r="B415">
        <v>0</v>
      </c>
    </row>
    <row r="416" spans="1:2" x14ac:dyDescent="0.2">
      <c r="A416" t="s">
        <v>2105</v>
      </c>
      <c r="B416">
        <v>0</v>
      </c>
    </row>
    <row r="417" spans="1:2" x14ac:dyDescent="0.2">
      <c r="A417" t="s">
        <v>2106</v>
      </c>
      <c r="B417">
        <v>0</v>
      </c>
    </row>
    <row r="418" spans="1:2" x14ac:dyDescent="0.2">
      <c r="A418" t="s">
        <v>2107</v>
      </c>
      <c r="B418">
        <v>0</v>
      </c>
    </row>
    <row r="419" spans="1:2" x14ac:dyDescent="0.2">
      <c r="A419" t="s">
        <v>2108</v>
      </c>
      <c r="B419">
        <v>0</v>
      </c>
    </row>
    <row r="420" spans="1:2" x14ac:dyDescent="0.2">
      <c r="A420" t="s">
        <v>2109</v>
      </c>
      <c r="B420">
        <v>0</v>
      </c>
    </row>
    <row r="421" spans="1:2" x14ac:dyDescent="0.2">
      <c r="A421" t="s">
        <v>2110</v>
      </c>
      <c r="B421">
        <v>0</v>
      </c>
    </row>
    <row r="422" spans="1:2" x14ac:dyDescent="0.2">
      <c r="A422" t="s">
        <v>2111</v>
      </c>
      <c r="B422">
        <v>0</v>
      </c>
    </row>
    <row r="423" spans="1:2" x14ac:dyDescent="0.2">
      <c r="A423" t="s">
        <v>2112</v>
      </c>
      <c r="B423">
        <v>0</v>
      </c>
    </row>
    <row r="424" spans="1:2" x14ac:dyDescent="0.2">
      <c r="A424" t="s">
        <v>2113</v>
      </c>
      <c r="B424">
        <v>0</v>
      </c>
    </row>
    <row r="425" spans="1:2" x14ac:dyDescent="0.2">
      <c r="A425" t="s">
        <v>2114</v>
      </c>
      <c r="B425">
        <v>0</v>
      </c>
    </row>
    <row r="426" spans="1:2" x14ac:dyDescent="0.2">
      <c r="A426" t="s">
        <v>2115</v>
      </c>
      <c r="B426">
        <v>0</v>
      </c>
    </row>
    <row r="427" spans="1:2" x14ac:dyDescent="0.2">
      <c r="A427" t="s">
        <v>2116</v>
      </c>
      <c r="B427">
        <v>0</v>
      </c>
    </row>
    <row r="428" spans="1:2" x14ac:dyDescent="0.2">
      <c r="A428" t="s">
        <v>2117</v>
      </c>
      <c r="B428">
        <v>0</v>
      </c>
    </row>
    <row r="429" spans="1:2" x14ac:dyDescent="0.2">
      <c r="A429" t="s">
        <v>2118</v>
      </c>
      <c r="B429">
        <v>0</v>
      </c>
    </row>
    <row r="430" spans="1:2" x14ac:dyDescent="0.2">
      <c r="A430" t="s">
        <v>2119</v>
      </c>
      <c r="B430">
        <v>0</v>
      </c>
    </row>
    <row r="431" spans="1:2" x14ac:dyDescent="0.2">
      <c r="A431" t="s">
        <v>2120</v>
      </c>
      <c r="B431">
        <v>0</v>
      </c>
    </row>
    <row r="432" spans="1:2" x14ac:dyDescent="0.2">
      <c r="A432" t="s">
        <v>2121</v>
      </c>
      <c r="B432">
        <v>0</v>
      </c>
    </row>
    <row r="433" spans="1:2" x14ac:dyDescent="0.2">
      <c r="A433" t="s">
        <v>2122</v>
      </c>
      <c r="B433">
        <v>0</v>
      </c>
    </row>
    <row r="434" spans="1:2" x14ac:dyDescent="0.2">
      <c r="A434" t="s">
        <v>2123</v>
      </c>
      <c r="B434">
        <v>0</v>
      </c>
    </row>
    <row r="435" spans="1:2" x14ac:dyDescent="0.2">
      <c r="A435" t="s">
        <v>2124</v>
      </c>
      <c r="B435">
        <v>0</v>
      </c>
    </row>
    <row r="436" spans="1:2" x14ac:dyDescent="0.2">
      <c r="A436" t="s">
        <v>2125</v>
      </c>
      <c r="B436">
        <v>0</v>
      </c>
    </row>
    <row r="437" spans="1:2" x14ac:dyDescent="0.2">
      <c r="A437" t="s">
        <v>2126</v>
      </c>
      <c r="B437">
        <v>0</v>
      </c>
    </row>
    <row r="438" spans="1:2" x14ac:dyDescent="0.2">
      <c r="A438" t="s">
        <v>2127</v>
      </c>
      <c r="B438">
        <v>0</v>
      </c>
    </row>
    <row r="439" spans="1:2" x14ac:dyDescent="0.2">
      <c r="A439" t="s">
        <v>2128</v>
      </c>
      <c r="B439">
        <v>0</v>
      </c>
    </row>
    <row r="440" spans="1:2" x14ac:dyDescent="0.2">
      <c r="A440" t="s">
        <v>2129</v>
      </c>
      <c r="B440">
        <v>0</v>
      </c>
    </row>
    <row r="441" spans="1:2" x14ac:dyDescent="0.2">
      <c r="A441" t="s">
        <v>2130</v>
      </c>
      <c r="B441">
        <v>0</v>
      </c>
    </row>
    <row r="442" spans="1:2" x14ac:dyDescent="0.2">
      <c r="A442" t="s">
        <v>2131</v>
      </c>
      <c r="B442">
        <v>0</v>
      </c>
    </row>
    <row r="443" spans="1:2" x14ac:dyDescent="0.2">
      <c r="A443" t="s">
        <v>2132</v>
      </c>
      <c r="B443">
        <v>0</v>
      </c>
    </row>
    <row r="444" spans="1:2" x14ac:dyDescent="0.2">
      <c r="A444" t="s">
        <v>2133</v>
      </c>
      <c r="B444">
        <v>0</v>
      </c>
    </row>
    <row r="445" spans="1:2" x14ac:dyDescent="0.2">
      <c r="A445" t="s">
        <v>2134</v>
      </c>
      <c r="B445">
        <v>0</v>
      </c>
    </row>
    <row r="446" spans="1:2" x14ac:dyDescent="0.2">
      <c r="A446" t="s">
        <v>2135</v>
      </c>
      <c r="B446">
        <v>0</v>
      </c>
    </row>
    <row r="447" spans="1:2" x14ac:dyDescent="0.2">
      <c r="A447" t="s">
        <v>2136</v>
      </c>
      <c r="B447">
        <v>0</v>
      </c>
    </row>
    <row r="448" spans="1:2" x14ac:dyDescent="0.2">
      <c r="A448" t="s">
        <v>2137</v>
      </c>
      <c r="B448">
        <v>0</v>
      </c>
    </row>
    <row r="449" spans="1:2" x14ac:dyDescent="0.2">
      <c r="A449" t="s">
        <v>2138</v>
      </c>
      <c r="B449">
        <v>0</v>
      </c>
    </row>
    <row r="450" spans="1:2" x14ac:dyDescent="0.2">
      <c r="A450" t="s">
        <v>2139</v>
      </c>
      <c r="B450">
        <v>0</v>
      </c>
    </row>
    <row r="451" spans="1:2" x14ac:dyDescent="0.2">
      <c r="A451" t="s">
        <v>2140</v>
      </c>
      <c r="B451">
        <v>0</v>
      </c>
    </row>
    <row r="452" spans="1:2" x14ac:dyDescent="0.2">
      <c r="A452" t="s">
        <v>2141</v>
      </c>
      <c r="B452">
        <v>0</v>
      </c>
    </row>
    <row r="453" spans="1:2" x14ac:dyDescent="0.2">
      <c r="A453" t="s">
        <v>2142</v>
      </c>
      <c r="B453">
        <v>0</v>
      </c>
    </row>
    <row r="454" spans="1:2" x14ac:dyDescent="0.2">
      <c r="A454" t="s">
        <v>2143</v>
      </c>
      <c r="B454">
        <v>0</v>
      </c>
    </row>
    <row r="455" spans="1:2" x14ac:dyDescent="0.2">
      <c r="A455" t="s">
        <v>2144</v>
      </c>
      <c r="B455">
        <v>0</v>
      </c>
    </row>
    <row r="456" spans="1:2" x14ac:dyDescent="0.2">
      <c r="A456" t="s">
        <v>2145</v>
      </c>
      <c r="B456">
        <v>0</v>
      </c>
    </row>
    <row r="457" spans="1:2" x14ac:dyDescent="0.2">
      <c r="A457" t="s">
        <v>2146</v>
      </c>
      <c r="B457">
        <v>0</v>
      </c>
    </row>
    <row r="458" spans="1:2" x14ac:dyDescent="0.2">
      <c r="A458" t="s">
        <v>2147</v>
      </c>
      <c r="B458">
        <v>0</v>
      </c>
    </row>
    <row r="459" spans="1:2" x14ac:dyDescent="0.2">
      <c r="A459" t="s">
        <v>2148</v>
      </c>
      <c r="B459">
        <v>0</v>
      </c>
    </row>
    <row r="460" spans="1:2" x14ac:dyDescent="0.2">
      <c r="A460" t="s">
        <v>2149</v>
      </c>
      <c r="B460">
        <v>0</v>
      </c>
    </row>
    <row r="461" spans="1:2" x14ac:dyDescent="0.2">
      <c r="A461" t="s">
        <v>2150</v>
      </c>
      <c r="B461">
        <v>0</v>
      </c>
    </row>
    <row r="462" spans="1:2" x14ac:dyDescent="0.2">
      <c r="A462" t="s">
        <v>2151</v>
      </c>
      <c r="B462">
        <v>0</v>
      </c>
    </row>
    <row r="463" spans="1:2" x14ac:dyDescent="0.2">
      <c r="A463" t="s">
        <v>2152</v>
      </c>
      <c r="B463">
        <v>0</v>
      </c>
    </row>
    <row r="464" spans="1:2" x14ac:dyDescent="0.2">
      <c r="A464" t="s">
        <v>2153</v>
      </c>
      <c r="B464">
        <v>0</v>
      </c>
    </row>
    <row r="465" spans="1:2" x14ac:dyDescent="0.2">
      <c r="A465" t="s">
        <v>2154</v>
      </c>
      <c r="B465">
        <v>0</v>
      </c>
    </row>
    <row r="466" spans="1:2" x14ac:dyDescent="0.2">
      <c r="A466" t="s">
        <v>2155</v>
      </c>
      <c r="B466">
        <v>0</v>
      </c>
    </row>
    <row r="467" spans="1:2" x14ac:dyDescent="0.2">
      <c r="A467" t="s">
        <v>2156</v>
      </c>
      <c r="B467">
        <v>0</v>
      </c>
    </row>
    <row r="468" spans="1:2" x14ac:dyDescent="0.2">
      <c r="A468" t="s">
        <v>2157</v>
      </c>
      <c r="B468">
        <v>0</v>
      </c>
    </row>
    <row r="469" spans="1:2" x14ac:dyDescent="0.2">
      <c r="A469" t="s">
        <v>2158</v>
      </c>
      <c r="B469">
        <v>0</v>
      </c>
    </row>
    <row r="470" spans="1:2" x14ac:dyDescent="0.2">
      <c r="A470" t="s">
        <v>2159</v>
      </c>
      <c r="B470">
        <v>0</v>
      </c>
    </row>
    <row r="471" spans="1:2" x14ac:dyDescent="0.2">
      <c r="A471" t="s">
        <v>2160</v>
      </c>
      <c r="B471" t="s">
        <v>3604</v>
      </c>
    </row>
    <row r="472" spans="1:2" x14ac:dyDescent="0.2">
      <c r="A472" t="s">
        <v>2161</v>
      </c>
      <c r="B472" t="s">
        <v>3604</v>
      </c>
    </row>
    <row r="473" spans="1:2" x14ac:dyDescent="0.2">
      <c r="A473" t="s">
        <v>2162</v>
      </c>
      <c r="B473" t="s">
        <v>3604</v>
      </c>
    </row>
    <row r="474" spans="1:2" x14ac:dyDescent="0.2">
      <c r="A474" t="s">
        <v>2163</v>
      </c>
      <c r="B474" t="s">
        <v>3604</v>
      </c>
    </row>
    <row r="475" spans="1:2" x14ac:dyDescent="0.2">
      <c r="A475" t="s">
        <v>2164</v>
      </c>
      <c r="B475" t="s">
        <v>3604</v>
      </c>
    </row>
    <row r="476" spans="1:2" x14ac:dyDescent="0.2">
      <c r="A476" t="s">
        <v>2165</v>
      </c>
      <c r="B476" t="s">
        <v>3604</v>
      </c>
    </row>
    <row r="477" spans="1:2" x14ac:dyDescent="0.2">
      <c r="A477" t="s">
        <v>2166</v>
      </c>
      <c r="B477" t="s">
        <v>3604</v>
      </c>
    </row>
    <row r="478" spans="1:2" x14ac:dyDescent="0.2">
      <c r="A478" t="s">
        <v>2167</v>
      </c>
      <c r="B478" t="s">
        <v>3604</v>
      </c>
    </row>
    <row r="479" spans="1:2" x14ac:dyDescent="0.2">
      <c r="A479" t="s">
        <v>2168</v>
      </c>
      <c r="B479" t="s">
        <v>3604</v>
      </c>
    </row>
    <row r="480" spans="1:2" x14ac:dyDescent="0.2">
      <c r="A480" t="s">
        <v>2169</v>
      </c>
      <c r="B480" t="s">
        <v>3604</v>
      </c>
    </row>
    <row r="481" spans="1:2" x14ac:dyDescent="0.2">
      <c r="A481" t="s">
        <v>2170</v>
      </c>
      <c r="B481" t="s">
        <v>3604</v>
      </c>
    </row>
    <row r="482" spans="1:2" x14ac:dyDescent="0.2">
      <c r="A482" t="s">
        <v>2171</v>
      </c>
      <c r="B482" t="s">
        <v>3604</v>
      </c>
    </row>
    <row r="483" spans="1:2" x14ac:dyDescent="0.2">
      <c r="A483" t="s">
        <v>2172</v>
      </c>
      <c r="B483" t="s">
        <v>3604</v>
      </c>
    </row>
    <row r="484" spans="1:2" x14ac:dyDescent="0.2">
      <c r="A484" t="s">
        <v>2173</v>
      </c>
      <c r="B484" t="s">
        <v>3604</v>
      </c>
    </row>
    <row r="485" spans="1:2" x14ac:dyDescent="0.2">
      <c r="A485" t="s">
        <v>2174</v>
      </c>
      <c r="B485" t="s">
        <v>3604</v>
      </c>
    </row>
    <row r="486" spans="1:2" x14ac:dyDescent="0.2">
      <c r="A486" t="s">
        <v>2175</v>
      </c>
      <c r="B486" t="s">
        <v>3604</v>
      </c>
    </row>
    <row r="487" spans="1:2" x14ac:dyDescent="0.2">
      <c r="A487" t="s">
        <v>2176</v>
      </c>
      <c r="B487" t="s">
        <v>3604</v>
      </c>
    </row>
    <row r="488" spans="1:2" x14ac:dyDescent="0.2">
      <c r="A488" t="s">
        <v>2177</v>
      </c>
      <c r="B488" t="s">
        <v>3604</v>
      </c>
    </row>
    <row r="489" spans="1:2" x14ac:dyDescent="0.2">
      <c r="A489" t="s">
        <v>2178</v>
      </c>
      <c r="B489" t="s">
        <v>3604</v>
      </c>
    </row>
    <row r="490" spans="1:2" x14ac:dyDescent="0.2">
      <c r="A490" t="s">
        <v>2179</v>
      </c>
      <c r="B490" t="s">
        <v>3604</v>
      </c>
    </row>
    <row r="491" spans="1:2" x14ac:dyDescent="0.2">
      <c r="A491" t="s">
        <v>2180</v>
      </c>
      <c r="B491" t="s">
        <v>3604</v>
      </c>
    </row>
    <row r="492" spans="1:2" x14ac:dyDescent="0.2">
      <c r="A492" t="s">
        <v>2181</v>
      </c>
      <c r="B492" t="s">
        <v>3604</v>
      </c>
    </row>
    <row r="493" spans="1:2" x14ac:dyDescent="0.2">
      <c r="A493" t="s">
        <v>2182</v>
      </c>
      <c r="B493" t="s">
        <v>3604</v>
      </c>
    </row>
    <row r="494" spans="1:2" x14ac:dyDescent="0.2">
      <c r="A494" t="s">
        <v>2183</v>
      </c>
      <c r="B494" t="s">
        <v>3604</v>
      </c>
    </row>
    <row r="495" spans="1:2" x14ac:dyDescent="0.2">
      <c r="A495" t="s">
        <v>2184</v>
      </c>
      <c r="B495" t="s">
        <v>3604</v>
      </c>
    </row>
    <row r="496" spans="1:2" x14ac:dyDescent="0.2">
      <c r="A496" t="s">
        <v>2185</v>
      </c>
      <c r="B496" t="s">
        <v>3604</v>
      </c>
    </row>
    <row r="497" spans="1:2" x14ac:dyDescent="0.2">
      <c r="A497" t="s">
        <v>2186</v>
      </c>
      <c r="B497" t="s">
        <v>3604</v>
      </c>
    </row>
    <row r="498" spans="1:2" x14ac:dyDescent="0.2">
      <c r="A498" t="s">
        <v>2187</v>
      </c>
      <c r="B498" t="s">
        <v>3604</v>
      </c>
    </row>
    <row r="499" spans="1:2" x14ac:dyDescent="0.2">
      <c r="A499" t="s">
        <v>2188</v>
      </c>
      <c r="B499" t="s">
        <v>3604</v>
      </c>
    </row>
    <row r="500" spans="1:2" x14ac:dyDescent="0.2">
      <c r="A500" t="s">
        <v>2189</v>
      </c>
      <c r="B500" t="s">
        <v>3604</v>
      </c>
    </row>
    <row r="501" spans="1:2" x14ac:dyDescent="0.2">
      <c r="A501" t="s">
        <v>2190</v>
      </c>
      <c r="B501">
        <v>1</v>
      </c>
    </row>
    <row r="502" spans="1:2" x14ac:dyDescent="0.2">
      <c r="A502" t="s">
        <v>2191</v>
      </c>
      <c r="B502">
        <v>1</v>
      </c>
    </row>
    <row r="503" spans="1:2" x14ac:dyDescent="0.2">
      <c r="A503" t="s">
        <v>2192</v>
      </c>
      <c r="B503">
        <v>1</v>
      </c>
    </row>
    <row r="504" spans="1:2" x14ac:dyDescent="0.2">
      <c r="A504" t="s">
        <v>2193</v>
      </c>
      <c r="B504">
        <v>1</v>
      </c>
    </row>
    <row r="505" spans="1:2" x14ac:dyDescent="0.2">
      <c r="A505" t="s">
        <v>2194</v>
      </c>
      <c r="B505">
        <v>1</v>
      </c>
    </row>
    <row r="506" spans="1:2" x14ac:dyDescent="0.2">
      <c r="A506" t="s">
        <v>2195</v>
      </c>
      <c r="B506">
        <v>1</v>
      </c>
    </row>
    <row r="507" spans="1:2" x14ac:dyDescent="0.2">
      <c r="A507" t="s">
        <v>2196</v>
      </c>
      <c r="B507">
        <v>1</v>
      </c>
    </row>
    <row r="508" spans="1:2" x14ac:dyDescent="0.2">
      <c r="A508" t="s">
        <v>2197</v>
      </c>
      <c r="B508">
        <v>1</v>
      </c>
    </row>
    <row r="509" spans="1:2" x14ac:dyDescent="0.2">
      <c r="A509" t="s">
        <v>2198</v>
      </c>
      <c r="B509">
        <v>1</v>
      </c>
    </row>
    <row r="510" spans="1:2" x14ac:dyDescent="0.2">
      <c r="A510" t="s">
        <v>2199</v>
      </c>
      <c r="B510">
        <v>1</v>
      </c>
    </row>
    <row r="511" spans="1:2" x14ac:dyDescent="0.2">
      <c r="A511" t="s">
        <v>2200</v>
      </c>
      <c r="B511">
        <v>1</v>
      </c>
    </row>
    <row r="512" spans="1:2" x14ac:dyDescent="0.2">
      <c r="A512" t="s">
        <v>2201</v>
      </c>
      <c r="B512">
        <v>1</v>
      </c>
    </row>
    <row r="513" spans="1:2" x14ac:dyDescent="0.2">
      <c r="A513" t="s">
        <v>2202</v>
      </c>
      <c r="B513">
        <v>1</v>
      </c>
    </row>
    <row r="514" spans="1:2" x14ac:dyDescent="0.2">
      <c r="A514" t="s">
        <v>2203</v>
      </c>
      <c r="B514">
        <v>1</v>
      </c>
    </row>
    <row r="515" spans="1:2" x14ac:dyDescent="0.2">
      <c r="A515" t="s">
        <v>2204</v>
      </c>
      <c r="B515">
        <v>1</v>
      </c>
    </row>
    <row r="516" spans="1:2" x14ac:dyDescent="0.2">
      <c r="A516" t="s">
        <v>2205</v>
      </c>
      <c r="B516">
        <v>1</v>
      </c>
    </row>
    <row r="517" spans="1:2" x14ac:dyDescent="0.2">
      <c r="A517" t="s">
        <v>2206</v>
      </c>
      <c r="B517">
        <v>1</v>
      </c>
    </row>
    <row r="518" spans="1:2" x14ac:dyDescent="0.2">
      <c r="A518" t="s">
        <v>2207</v>
      </c>
      <c r="B518">
        <v>1</v>
      </c>
    </row>
    <row r="519" spans="1:2" x14ac:dyDescent="0.2">
      <c r="A519" t="s">
        <v>2208</v>
      </c>
      <c r="B519">
        <v>1</v>
      </c>
    </row>
    <row r="520" spans="1:2" x14ac:dyDescent="0.2">
      <c r="A520" t="s">
        <v>2209</v>
      </c>
      <c r="B520">
        <v>1</v>
      </c>
    </row>
    <row r="521" spans="1:2" x14ac:dyDescent="0.2">
      <c r="A521" t="s">
        <v>2210</v>
      </c>
      <c r="B521">
        <v>1</v>
      </c>
    </row>
    <row r="522" spans="1:2" x14ac:dyDescent="0.2">
      <c r="A522" t="s">
        <v>2211</v>
      </c>
      <c r="B522">
        <v>1</v>
      </c>
    </row>
    <row r="523" spans="1:2" x14ac:dyDescent="0.2">
      <c r="A523" t="s">
        <v>2212</v>
      </c>
      <c r="B523">
        <v>1</v>
      </c>
    </row>
    <row r="524" spans="1:2" x14ac:dyDescent="0.2">
      <c r="A524" t="s">
        <v>2213</v>
      </c>
      <c r="B524">
        <v>1</v>
      </c>
    </row>
    <row r="525" spans="1:2" x14ac:dyDescent="0.2">
      <c r="A525" t="s">
        <v>2214</v>
      </c>
      <c r="B525">
        <v>1</v>
      </c>
    </row>
    <row r="526" spans="1:2" x14ac:dyDescent="0.2">
      <c r="A526" t="s">
        <v>2215</v>
      </c>
      <c r="B526">
        <v>1</v>
      </c>
    </row>
    <row r="527" spans="1:2" x14ac:dyDescent="0.2">
      <c r="A527" t="s">
        <v>2216</v>
      </c>
      <c r="B527">
        <v>1</v>
      </c>
    </row>
    <row r="528" spans="1:2" x14ac:dyDescent="0.2">
      <c r="A528" t="s">
        <v>2217</v>
      </c>
      <c r="B528">
        <v>1</v>
      </c>
    </row>
    <row r="529" spans="1:2" x14ac:dyDescent="0.2">
      <c r="A529" t="s">
        <v>2218</v>
      </c>
      <c r="B529">
        <v>1</v>
      </c>
    </row>
    <row r="530" spans="1:2" x14ac:dyDescent="0.2">
      <c r="A530" t="s">
        <v>2219</v>
      </c>
      <c r="B530">
        <v>1</v>
      </c>
    </row>
    <row r="531" spans="1:2" x14ac:dyDescent="0.2">
      <c r="A531" t="s">
        <v>2220</v>
      </c>
      <c r="B531" t="s">
        <v>3604</v>
      </c>
    </row>
    <row r="532" spans="1:2" x14ac:dyDescent="0.2">
      <c r="A532" t="s">
        <v>2221</v>
      </c>
      <c r="B532" t="s">
        <v>3604</v>
      </c>
    </row>
    <row r="533" spans="1:2" x14ac:dyDescent="0.2">
      <c r="A533" t="s">
        <v>2222</v>
      </c>
      <c r="B533" t="s">
        <v>3604</v>
      </c>
    </row>
    <row r="534" spans="1:2" x14ac:dyDescent="0.2">
      <c r="A534" t="s">
        <v>2223</v>
      </c>
      <c r="B534" t="s">
        <v>3604</v>
      </c>
    </row>
    <row r="535" spans="1:2" x14ac:dyDescent="0.2">
      <c r="A535" t="s">
        <v>2224</v>
      </c>
      <c r="B535" t="s">
        <v>3604</v>
      </c>
    </row>
    <row r="536" spans="1:2" x14ac:dyDescent="0.2">
      <c r="A536" t="s">
        <v>2225</v>
      </c>
      <c r="B536" t="s">
        <v>3604</v>
      </c>
    </row>
    <row r="537" spans="1:2" x14ac:dyDescent="0.2">
      <c r="A537" t="s">
        <v>2226</v>
      </c>
      <c r="B537" t="s">
        <v>3604</v>
      </c>
    </row>
    <row r="538" spans="1:2" x14ac:dyDescent="0.2">
      <c r="A538" t="s">
        <v>2227</v>
      </c>
      <c r="B538" t="s">
        <v>3604</v>
      </c>
    </row>
    <row r="539" spans="1:2" x14ac:dyDescent="0.2">
      <c r="A539" t="s">
        <v>2228</v>
      </c>
      <c r="B539" t="s">
        <v>3604</v>
      </c>
    </row>
    <row r="540" spans="1:2" x14ac:dyDescent="0.2">
      <c r="A540" t="s">
        <v>2229</v>
      </c>
      <c r="B540" t="s">
        <v>3604</v>
      </c>
    </row>
    <row r="541" spans="1:2" x14ac:dyDescent="0.2">
      <c r="A541" t="s">
        <v>2230</v>
      </c>
      <c r="B541" t="s">
        <v>3604</v>
      </c>
    </row>
    <row r="542" spans="1:2" x14ac:dyDescent="0.2">
      <c r="A542" t="s">
        <v>2231</v>
      </c>
      <c r="B542" t="s">
        <v>3604</v>
      </c>
    </row>
    <row r="543" spans="1:2" x14ac:dyDescent="0.2">
      <c r="A543" t="s">
        <v>2232</v>
      </c>
      <c r="B543" t="s">
        <v>3604</v>
      </c>
    </row>
    <row r="544" spans="1:2" x14ac:dyDescent="0.2">
      <c r="A544" t="s">
        <v>2233</v>
      </c>
      <c r="B544" t="s">
        <v>3604</v>
      </c>
    </row>
    <row r="545" spans="1:2" x14ac:dyDescent="0.2">
      <c r="A545" t="s">
        <v>2234</v>
      </c>
      <c r="B545" t="s">
        <v>3604</v>
      </c>
    </row>
    <row r="546" spans="1:2" x14ac:dyDescent="0.2">
      <c r="A546" t="s">
        <v>2235</v>
      </c>
      <c r="B546" t="s">
        <v>3604</v>
      </c>
    </row>
    <row r="547" spans="1:2" x14ac:dyDescent="0.2">
      <c r="A547" t="s">
        <v>2236</v>
      </c>
      <c r="B547" t="s">
        <v>3604</v>
      </c>
    </row>
    <row r="548" spans="1:2" x14ac:dyDescent="0.2">
      <c r="A548" t="s">
        <v>2237</v>
      </c>
      <c r="B548" t="s">
        <v>3604</v>
      </c>
    </row>
    <row r="549" spans="1:2" x14ac:dyDescent="0.2">
      <c r="A549" t="s">
        <v>2238</v>
      </c>
      <c r="B549" t="s">
        <v>3604</v>
      </c>
    </row>
    <row r="550" spans="1:2" x14ac:dyDescent="0.2">
      <c r="A550" t="s">
        <v>2239</v>
      </c>
      <c r="B550" t="s">
        <v>3604</v>
      </c>
    </row>
    <row r="551" spans="1:2" x14ac:dyDescent="0.2">
      <c r="A551" t="s">
        <v>2240</v>
      </c>
      <c r="B551" t="s">
        <v>3604</v>
      </c>
    </row>
    <row r="552" spans="1:2" x14ac:dyDescent="0.2">
      <c r="A552" t="s">
        <v>2241</v>
      </c>
      <c r="B552" t="s">
        <v>3604</v>
      </c>
    </row>
    <row r="553" spans="1:2" x14ac:dyDescent="0.2">
      <c r="A553" t="s">
        <v>2242</v>
      </c>
      <c r="B553" t="s">
        <v>3604</v>
      </c>
    </row>
    <row r="554" spans="1:2" x14ac:dyDescent="0.2">
      <c r="A554" t="s">
        <v>2243</v>
      </c>
      <c r="B554" t="s">
        <v>3604</v>
      </c>
    </row>
    <row r="555" spans="1:2" x14ac:dyDescent="0.2">
      <c r="A555" t="s">
        <v>2244</v>
      </c>
      <c r="B555" t="s">
        <v>3604</v>
      </c>
    </row>
    <row r="556" spans="1:2" x14ac:dyDescent="0.2">
      <c r="A556" t="s">
        <v>2245</v>
      </c>
      <c r="B556" t="s">
        <v>3604</v>
      </c>
    </row>
    <row r="557" spans="1:2" x14ac:dyDescent="0.2">
      <c r="A557" t="s">
        <v>2246</v>
      </c>
      <c r="B557" t="s">
        <v>3604</v>
      </c>
    </row>
    <row r="558" spans="1:2" x14ac:dyDescent="0.2">
      <c r="A558" t="s">
        <v>2247</v>
      </c>
      <c r="B558" t="s">
        <v>3604</v>
      </c>
    </row>
    <row r="559" spans="1:2" x14ac:dyDescent="0.2">
      <c r="A559" t="s">
        <v>2248</v>
      </c>
      <c r="B559" t="s">
        <v>3604</v>
      </c>
    </row>
    <row r="560" spans="1:2" x14ac:dyDescent="0.2">
      <c r="A560" t="s">
        <v>2249</v>
      </c>
      <c r="B560" t="s">
        <v>3604</v>
      </c>
    </row>
    <row r="561" spans="1:2" x14ac:dyDescent="0.2">
      <c r="A561" t="s">
        <v>3552</v>
      </c>
      <c r="B561" t="s">
        <v>3604</v>
      </c>
    </row>
    <row r="562" spans="1:2" x14ac:dyDescent="0.2">
      <c r="A562" t="s">
        <v>3553</v>
      </c>
      <c r="B562" t="s">
        <v>3604</v>
      </c>
    </row>
    <row r="563" spans="1:2" x14ac:dyDescent="0.2">
      <c r="A563" t="s">
        <v>3554</v>
      </c>
      <c r="B563" t="s">
        <v>3604</v>
      </c>
    </row>
    <row r="564" spans="1:2" x14ac:dyDescent="0.2">
      <c r="A564" t="s">
        <v>3555</v>
      </c>
      <c r="B564" t="s">
        <v>3604</v>
      </c>
    </row>
    <row r="565" spans="1:2" x14ac:dyDescent="0.2">
      <c r="A565" t="s">
        <v>3556</v>
      </c>
      <c r="B565" t="s">
        <v>3604</v>
      </c>
    </row>
    <row r="566" spans="1:2" x14ac:dyDescent="0.2">
      <c r="A566" t="s">
        <v>3557</v>
      </c>
      <c r="B566" t="s">
        <v>3604</v>
      </c>
    </row>
    <row r="567" spans="1:2" x14ac:dyDescent="0.2">
      <c r="A567" t="s">
        <v>3558</v>
      </c>
      <c r="B567" t="s">
        <v>3604</v>
      </c>
    </row>
    <row r="568" spans="1:2" x14ac:dyDescent="0.2">
      <c r="A568" t="s">
        <v>3559</v>
      </c>
      <c r="B568" t="s">
        <v>3604</v>
      </c>
    </row>
    <row r="569" spans="1:2" x14ac:dyDescent="0.2">
      <c r="A569" t="s">
        <v>3560</v>
      </c>
      <c r="B569" t="s">
        <v>3604</v>
      </c>
    </row>
    <row r="570" spans="1:2" x14ac:dyDescent="0.2">
      <c r="A570" t="s">
        <v>3561</v>
      </c>
      <c r="B570" t="s">
        <v>3604</v>
      </c>
    </row>
    <row r="571" spans="1:2" x14ac:dyDescent="0.2">
      <c r="A571" t="s">
        <v>3562</v>
      </c>
      <c r="B571" t="s">
        <v>3604</v>
      </c>
    </row>
    <row r="572" spans="1:2" x14ac:dyDescent="0.2">
      <c r="A572" t="s">
        <v>3563</v>
      </c>
      <c r="B572" t="s">
        <v>3604</v>
      </c>
    </row>
    <row r="573" spans="1:2" x14ac:dyDescent="0.2">
      <c r="A573" t="s">
        <v>3564</v>
      </c>
      <c r="B573" t="s">
        <v>3604</v>
      </c>
    </row>
    <row r="574" spans="1:2" x14ac:dyDescent="0.2">
      <c r="A574" t="s">
        <v>3565</v>
      </c>
      <c r="B574" t="s">
        <v>3604</v>
      </c>
    </row>
    <row r="575" spans="1:2" x14ac:dyDescent="0.2">
      <c r="A575" t="s">
        <v>3566</v>
      </c>
      <c r="B575" t="s">
        <v>3604</v>
      </c>
    </row>
    <row r="576" spans="1:2" x14ac:dyDescent="0.2">
      <c r="A576" t="s">
        <v>3567</v>
      </c>
      <c r="B576" t="s">
        <v>3604</v>
      </c>
    </row>
    <row r="577" spans="1:2" x14ac:dyDescent="0.2">
      <c r="A577" t="s">
        <v>3568</v>
      </c>
      <c r="B577" t="s">
        <v>3604</v>
      </c>
    </row>
    <row r="578" spans="1:2" x14ac:dyDescent="0.2">
      <c r="A578" t="s">
        <v>3569</v>
      </c>
      <c r="B578" t="s">
        <v>3604</v>
      </c>
    </row>
    <row r="579" spans="1:2" x14ac:dyDescent="0.2">
      <c r="A579" t="s">
        <v>3570</v>
      </c>
      <c r="B579" t="s">
        <v>3604</v>
      </c>
    </row>
    <row r="580" spans="1:2" x14ac:dyDescent="0.2">
      <c r="A580" t="s">
        <v>3571</v>
      </c>
      <c r="B580" t="s">
        <v>3604</v>
      </c>
    </row>
    <row r="581" spans="1:2" x14ac:dyDescent="0.2">
      <c r="A581" t="s">
        <v>3572</v>
      </c>
      <c r="B581" t="s">
        <v>3604</v>
      </c>
    </row>
    <row r="582" spans="1:2" x14ac:dyDescent="0.2">
      <c r="A582" t="s">
        <v>3573</v>
      </c>
      <c r="B582" t="s">
        <v>3604</v>
      </c>
    </row>
    <row r="583" spans="1:2" x14ac:dyDescent="0.2">
      <c r="A583" t="s">
        <v>3574</v>
      </c>
      <c r="B583" t="s">
        <v>3604</v>
      </c>
    </row>
    <row r="584" spans="1:2" x14ac:dyDescent="0.2">
      <c r="A584" t="s">
        <v>3575</v>
      </c>
      <c r="B584" t="s">
        <v>3604</v>
      </c>
    </row>
    <row r="585" spans="1:2" x14ac:dyDescent="0.2">
      <c r="A585" t="s">
        <v>3576</v>
      </c>
      <c r="B585" t="s">
        <v>3604</v>
      </c>
    </row>
    <row r="586" spans="1:2" x14ac:dyDescent="0.2">
      <c r="A586" t="s">
        <v>3577</v>
      </c>
      <c r="B586" t="s">
        <v>3604</v>
      </c>
    </row>
    <row r="587" spans="1:2" x14ac:dyDescent="0.2">
      <c r="A587" t="s">
        <v>3578</v>
      </c>
      <c r="B587" t="s">
        <v>3604</v>
      </c>
    </row>
    <row r="588" spans="1:2" x14ac:dyDescent="0.2">
      <c r="A588" t="s">
        <v>3579</v>
      </c>
      <c r="B588" t="s">
        <v>3604</v>
      </c>
    </row>
    <row r="589" spans="1:2" x14ac:dyDescent="0.2">
      <c r="A589" t="s">
        <v>3580</v>
      </c>
      <c r="B589" t="s">
        <v>3604</v>
      </c>
    </row>
    <row r="590" spans="1:2" x14ac:dyDescent="0.2">
      <c r="A590" t="s">
        <v>3581</v>
      </c>
      <c r="B590" t="s">
        <v>3604</v>
      </c>
    </row>
    <row r="591" spans="1:2" x14ac:dyDescent="0.2">
      <c r="A591" t="s">
        <v>4222</v>
      </c>
      <c r="B591">
        <v>0</v>
      </c>
    </row>
    <row r="592" spans="1:2" x14ac:dyDescent="0.2">
      <c r="A592" t="s">
        <v>4224</v>
      </c>
      <c r="B592">
        <v>0</v>
      </c>
    </row>
    <row r="593" spans="1:2" x14ac:dyDescent="0.2">
      <c r="A593" t="s">
        <v>4226</v>
      </c>
      <c r="B593">
        <v>0</v>
      </c>
    </row>
    <row r="594" spans="1:2" x14ac:dyDescent="0.2">
      <c r="A594" t="s">
        <v>4228</v>
      </c>
      <c r="B594">
        <v>0</v>
      </c>
    </row>
    <row r="595" spans="1:2" x14ac:dyDescent="0.2">
      <c r="A595" t="s">
        <v>4230</v>
      </c>
      <c r="B595">
        <v>0</v>
      </c>
    </row>
    <row r="596" spans="1:2" x14ac:dyDescent="0.2">
      <c r="A596" t="s">
        <v>4232</v>
      </c>
      <c r="B596">
        <v>0</v>
      </c>
    </row>
    <row r="597" spans="1:2" x14ac:dyDescent="0.2">
      <c r="A597" t="s">
        <v>4234</v>
      </c>
      <c r="B597">
        <v>0</v>
      </c>
    </row>
    <row r="598" spans="1:2" x14ac:dyDescent="0.2">
      <c r="A598" t="s">
        <v>4236</v>
      </c>
      <c r="B598">
        <v>0</v>
      </c>
    </row>
    <row r="599" spans="1:2" x14ac:dyDescent="0.2">
      <c r="A599" t="s">
        <v>4238</v>
      </c>
      <c r="B599">
        <v>0</v>
      </c>
    </row>
    <row r="600" spans="1:2" x14ac:dyDescent="0.2">
      <c r="A600" t="s">
        <v>4240</v>
      </c>
      <c r="B600">
        <v>0</v>
      </c>
    </row>
    <row r="601" spans="1:2" x14ac:dyDescent="0.2">
      <c r="A601" t="s">
        <v>4242</v>
      </c>
      <c r="B601">
        <v>0</v>
      </c>
    </row>
    <row r="602" spans="1:2" x14ac:dyDescent="0.2">
      <c r="A602" t="s">
        <v>4244</v>
      </c>
      <c r="B602">
        <v>0</v>
      </c>
    </row>
    <row r="603" spans="1:2" x14ac:dyDescent="0.2">
      <c r="A603" t="s">
        <v>3936</v>
      </c>
      <c r="B603">
        <v>0</v>
      </c>
    </row>
    <row r="604" spans="1:2" x14ac:dyDescent="0.2">
      <c r="A604" t="s">
        <v>4585</v>
      </c>
      <c r="B604">
        <v>1</v>
      </c>
    </row>
    <row r="605" spans="1:2" x14ac:dyDescent="0.2">
      <c r="A605" t="s">
        <v>4586</v>
      </c>
      <c r="B605">
        <v>1</v>
      </c>
    </row>
    <row r="606" spans="1:2" x14ac:dyDescent="0.2">
      <c r="A606" t="s">
        <v>4587</v>
      </c>
      <c r="B606">
        <v>1</v>
      </c>
    </row>
    <row r="607" spans="1:2" x14ac:dyDescent="0.2">
      <c r="A607" t="s">
        <v>4588</v>
      </c>
      <c r="B607">
        <v>1</v>
      </c>
    </row>
    <row r="608" spans="1:2" x14ac:dyDescent="0.2">
      <c r="A608" t="s">
        <v>4589</v>
      </c>
      <c r="B608">
        <v>1</v>
      </c>
    </row>
    <row r="609" spans="1:2" x14ac:dyDescent="0.2">
      <c r="A609" t="s">
        <v>4590</v>
      </c>
      <c r="B609">
        <v>1</v>
      </c>
    </row>
    <row r="610" spans="1:2" x14ac:dyDescent="0.2">
      <c r="A610" t="s">
        <v>4591</v>
      </c>
      <c r="B610">
        <v>1</v>
      </c>
    </row>
    <row r="611" spans="1:2" x14ac:dyDescent="0.2">
      <c r="A611" t="s">
        <v>4592</v>
      </c>
      <c r="B611">
        <v>1</v>
      </c>
    </row>
    <row r="612" spans="1:2" x14ac:dyDescent="0.2">
      <c r="A612" t="s">
        <v>4593</v>
      </c>
      <c r="B612">
        <v>1</v>
      </c>
    </row>
    <row r="613" spans="1:2" x14ac:dyDescent="0.2">
      <c r="A613" t="s">
        <v>4594</v>
      </c>
      <c r="B613">
        <v>1</v>
      </c>
    </row>
    <row r="614" spans="1:2" x14ac:dyDescent="0.2">
      <c r="A614" t="s">
        <v>4400</v>
      </c>
      <c r="B614">
        <v>0</v>
      </c>
    </row>
    <row r="615" spans="1:2" x14ac:dyDescent="0.2">
      <c r="A615" t="s">
        <v>4401</v>
      </c>
      <c r="B615">
        <v>0</v>
      </c>
    </row>
    <row r="616" spans="1:2" x14ac:dyDescent="0.2">
      <c r="A616" t="s">
        <v>4402</v>
      </c>
      <c r="B616">
        <v>0</v>
      </c>
    </row>
    <row r="617" spans="1:2" x14ac:dyDescent="0.2">
      <c r="A617" t="s">
        <v>4403</v>
      </c>
      <c r="B617">
        <v>0</v>
      </c>
    </row>
    <row r="618" spans="1:2" x14ac:dyDescent="0.2">
      <c r="A618" t="s">
        <v>4404</v>
      </c>
      <c r="B618">
        <v>0</v>
      </c>
    </row>
    <row r="619" spans="1:2" x14ac:dyDescent="0.2">
      <c r="A619" t="s">
        <v>4405</v>
      </c>
      <c r="B619">
        <v>0</v>
      </c>
    </row>
    <row r="620" spans="1:2" x14ac:dyDescent="0.2">
      <c r="A620" t="s">
        <v>4406</v>
      </c>
      <c r="B620">
        <v>0</v>
      </c>
    </row>
    <row r="621" spans="1:2" x14ac:dyDescent="0.2">
      <c r="A621" t="s">
        <v>4407</v>
      </c>
      <c r="B621">
        <v>0</v>
      </c>
    </row>
    <row r="622" spans="1:2" x14ac:dyDescent="0.2">
      <c r="A622" t="s">
        <v>4408</v>
      </c>
      <c r="B622">
        <v>0</v>
      </c>
    </row>
    <row r="623" spans="1:2" x14ac:dyDescent="0.2">
      <c r="A623" t="s">
        <v>4409</v>
      </c>
      <c r="B623">
        <v>0</v>
      </c>
    </row>
    <row r="624" spans="1:2" x14ac:dyDescent="0.2">
      <c r="A624" t="s">
        <v>3937</v>
      </c>
      <c r="B624" t="s">
        <v>3604</v>
      </c>
    </row>
    <row r="625" spans="1:2" x14ac:dyDescent="0.2">
      <c r="A625" t="s">
        <v>3938</v>
      </c>
      <c r="B625" t="s">
        <v>3604</v>
      </c>
    </row>
    <row r="626" spans="1:2" x14ac:dyDescent="0.2">
      <c r="A626" t="s">
        <v>4410</v>
      </c>
      <c r="B626">
        <v>0</v>
      </c>
    </row>
    <row r="627" spans="1:2" x14ac:dyDescent="0.2">
      <c r="A627" t="s">
        <v>4411</v>
      </c>
      <c r="B627">
        <v>0</v>
      </c>
    </row>
    <row r="628" spans="1:2" x14ac:dyDescent="0.2">
      <c r="A628" t="s">
        <v>4412</v>
      </c>
      <c r="B628">
        <v>0</v>
      </c>
    </row>
    <row r="629" spans="1:2" x14ac:dyDescent="0.2">
      <c r="A629" t="s">
        <v>4413</v>
      </c>
      <c r="B629">
        <v>0</v>
      </c>
    </row>
    <row r="630" spans="1:2" x14ac:dyDescent="0.2">
      <c r="A630" t="s">
        <v>4414</v>
      </c>
      <c r="B630">
        <v>0</v>
      </c>
    </row>
    <row r="631" spans="1:2" x14ac:dyDescent="0.2">
      <c r="A631" t="s">
        <v>4415</v>
      </c>
      <c r="B631">
        <v>0</v>
      </c>
    </row>
    <row r="632" spans="1:2" x14ac:dyDescent="0.2">
      <c r="A632" t="s">
        <v>4416</v>
      </c>
      <c r="B632">
        <v>0</v>
      </c>
    </row>
    <row r="633" spans="1:2" x14ac:dyDescent="0.2">
      <c r="A633" t="s">
        <v>4417</v>
      </c>
      <c r="B633">
        <v>0</v>
      </c>
    </row>
    <row r="634" spans="1:2" x14ac:dyDescent="0.2">
      <c r="A634" t="s">
        <v>4418</v>
      </c>
      <c r="B634">
        <v>0</v>
      </c>
    </row>
    <row r="635" spans="1:2" x14ac:dyDescent="0.2">
      <c r="A635" t="s">
        <v>4419</v>
      </c>
      <c r="B635">
        <v>0</v>
      </c>
    </row>
    <row r="636" spans="1:2" x14ac:dyDescent="0.2">
      <c r="A636" t="s">
        <v>3939</v>
      </c>
      <c r="B636">
        <v>1</v>
      </c>
    </row>
    <row r="637" spans="1:2" x14ac:dyDescent="0.2">
      <c r="A637" t="s">
        <v>3940</v>
      </c>
      <c r="B637">
        <v>1</v>
      </c>
    </row>
    <row r="638" spans="1:2" x14ac:dyDescent="0.2">
      <c r="A638" t="s">
        <v>3941</v>
      </c>
      <c r="B638">
        <v>1</v>
      </c>
    </row>
    <row r="639" spans="1:2" x14ac:dyDescent="0.2">
      <c r="A639" t="s">
        <v>3942</v>
      </c>
      <c r="B639">
        <v>1</v>
      </c>
    </row>
    <row r="640" spans="1:2" x14ac:dyDescent="0.2">
      <c r="A640" t="s">
        <v>3943</v>
      </c>
      <c r="B640">
        <v>1</v>
      </c>
    </row>
    <row r="641" spans="1:2" x14ac:dyDescent="0.2">
      <c r="A641" t="s">
        <v>3944</v>
      </c>
      <c r="B641">
        <v>1</v>
      </c>
    </row>
    <row r="642" spans="1:2" x14ac:dyDescent="0.2">
      <c r="A642" t="s">
        <v>3945</v>
      </c>
      <c r="B642">
        <v>1</v>
      </c>
    </row>
    <row r="643" spans="1:2" x14ac:dyDescent="0.2">
      <c r="A643" t="s">
        <v>3946</v>
      </c>
      <c r="B643">
        <v>1</v>
      </c>
    </row>
    <row r="644" spans="1:2" x14ac:dyDescent="0.2">
      <c r="A644" t="s">
        <v>3947</v>
      </c>
      <c r="B644">
        <v>1</v>
      </c>
    </row>
    <row r="645" spans="1:2" x14ac:dyDescent="0.2">
      <c r="A645" t="s">
        <v>3948</v>
      </c>
      <c r="B645">
        <v>1</v>
      </c>
    </row>
    <row r="646" spans="1:2" x14ac:dyDescent="0.2">
      <c r="A646" t="s">
        <v>3949</v>
      </c>
      <c r="B646">
        <v>1</v>
      </c>
    </row>
    <row r="647" spans="1:2" x14ac:dyDescent="0.2">
      <c r="A647" t="s">
        <v>3950</v>
      </c>
      <c r="B647">
        <v>1</v>
      </c>
    </row>
    <row r="648" spans="1:2" x14ac:dyDescent="0.2">
      <c r="A648" t="s">
        <v>4420</v>
      </c>
      <c r="B648">
        <v>1</v>
      </c>
    </row>
    <row r="649" spans="1:2" x14ac:dyDescent="0.2">
      <c r="A649" t="s">
        <v>3951</v>
      </c>
      <c r="B649">
        <v>0</v>
      </c>
    </row>
    <row r="650" spans="1:2" x14ac:dyDescent="0.2">
      <c r="A650" t="s">
        <v>3952</v>
      </c>
      <c r="B650">
        <v>0</v>
      </c>
    </row>
    <row r="651" spans="1:2" x14ac:dyDescent="0.2">
      <c r="A651" t="s">
        <v>3953</v>
      </c>
      <c r="B651">
        <v>0</v>
      </c>
    </row>
    <row r="652" spans="1:2" x14ac:dyDescent="0.2">
      <c r="A652" t="s">
        <v>3954</v>
      </c>
      <c r="B652">
        <v>0</v>
      </c>
    </row>
    <row r="653" spans="1:2" x14ac:dyDescent="0.2">
      <c r="A653" t="s">
        <v>3955</v>
      </c>
      <c r="B653">
        <v>0</v>
      </c>
    </row>
    <row r="654" spans="1:2" x14ac:dyDescent="0.2">
      <c r="A654" t="s">
        <v>3956</v>
      </c>
      <c r="B654">
        <v>0</v>
      </c>
    </row>
    <row r="655" spans="1:2" x14ac:dyDescent="0.2">
      <c r="A655" t="s">
        <v>3957</v>
      </c>
      <c r="B655">
        <v>0</v>
      </c>
    </row>
    <row r="656" spans="1:2" x14ac:dyDescent="0.2">
      <c r="A656" t="s">
        <v>3958</v>
      </c>
      <c r="B656">
        <v>0</v>
      </c>
    </row>
    <row r="657" spans="1:2" x14ac:dyDescent="0.2">
      <c r="A657" t="s">
        <v>3959</v>
      </c>
      <c r="B657">
        <v>0</v>
      </c>
    </row>
    <row r="658" spans="1:2" x14ac:dyDescent="0.2">
      <c r="A658" t="s">
        <v>3960</v>
      </c>
      <c r="B658">
        <v>0</v>
      </c>
    </row>
    <row r="659" spans="1:2" x14ac:dyDescent="0.2">
      <c r="A659" t="s">
        <v>3961</v>
      </c>
      <c r="B659">
        <v>0</v>
      </c>
    </row>
    <row r="660" spans="1:2" x14ac:dyDescent="0.2">
      <c r="A660" t="s">
        <v>3962</v>
      </c>
      <c r="B660">
        <v>0</v>
      </c>
    </row>
    <row r="661" spans="1:2" x14ac:dyDescent="0.2">
      <c r="A661" t="s">
        <v>4421</v>
      </c>
      <c r="B661">
        <v>0</v>
      </c>
    </row>
    <row r="662" spans="1:2" x14ac:dyDescent="0.2">
      <c r="A662" t="s">
        <v>3963</v>
      </c>
      <c r="B662" t="b">
        <v>0</v>
      </c>
    </row>
    <row r="663" spans="1:2" x14ac:dyDescent="0.2">
      <c r="A663" t="s">
        <v>3964</v>
      </c>
      <c r="B663" t="b">
        <v>0</v>
      </c>
    </row>
    <row r="664" spans="1:2" x14ac:dyDescent="0.2">
      <c r="A664" t="s">
        <v>3965</v>
      </c>
      <c r="B664" t="b">
        <v>0</v>
      </c>
    </row>
    <row r="665" spans="1:2" x14ac:dyDescent="0.2">
      <c r="A665" t="s">
        <v>3966</v>
      </c>
      <c r="B665" t="b">
        <v>0</v>
      </c>
    </row>
    <row r="666" spans="1:2" x14ac:dyDescent="0.2">
      <c r="A666" t="s">
        <v>3967</v>
      </c>
      <c r="B666" t="b">
        <v>0</v>
      </c>
    </row>
    <row r="667" spans="1:2" x14ac:dyDescent="0.2">
      <c r="A667" t="s">
        <v>3968</v>
      </c>
      <c r="B667" t="b">
        <v>0</v>
      </c>
    </row>
    <row r="668" spans="1:2" x14ac:dyDescent="0.2">
      <c r="A668" t="s">
        <v>3969</v>
      </c>
      <c r="B668" t="b">
        <v>0</v>
      </c>
    </row>
    <row r="669" spans="1:2" x14ac:dyDescent="0.2">
      <c r="A669" t="s">
        <v>3970</v>
      </c>
      <c r="B669" t="b">
        <v>0</v>
      </c>
    </row>
    <row r="670" spans="1:2" x14ac:dyDescent="0.2">
      <c r="A670" t="s">
        <v>3971</v>
      </c>
      <c r="B670" t="b">
        <v>0</v>
      </c>
    </row>
    <row r="671" spans="1:2" x14ac:dyDescent="0.2">
      <c r="A671" t="s">
        <v>3972</v>
      </c>
      <c r="B671" t="b">
        <v>0</v>
      </c>
    </row>
    <row r="672" spans="1:2" x14ac:dyDescent="0.2">
      <c r="A672" t="s">
        <v>3973</v>
      </c>
      <c r="B672" t="b">
        <v>0</v>
      </c>
    </row>
    <row r="673" spans="1:2" x14ac:dyDescent="0.2">
      <c r="A673" t="s">
        <v>3974</v>
      </c>
      <c r="B673" t="b">
        <v>0</v>
      </c>
    </row>
    <row r="674" spans="1:2" x14ac:dyDescent="0.2">
      <c r="A674" t="s">
        <v>3975</v>
      </c>
      <c r="B674" t="b">
        <v>0</v>
      </c>
    </row>
    <row r="675" spans="1:2" x14ac:dyDescent="0.2">
      <c r="A675" t="s">
        <v>3976</v>
      </c>
      <c r="B675" t="b">
        <v>0</v>
      </c>
    </row>
    <row r="676" spans="1:2" x14ac:dyDescent="0.2">
      <c r="A676" t="s">
        <v>4595</v>
      </c>
      <c r="B676">
        <v>2</v>
      </c>
    </row>
    <row r="677" spans="1:2" x14ac:dyDescent="0.2">
      <c r="A677" t="s">
        <v>3977</v>
      </c>
      <c r="B677">
        <v>0</v>
      </c>
    </row>
    <row r="678" spans="1:2" x14ac:dyDescent="0.2">
      <c r="A678" t="s">
        <v>3978</v>
      </c>
      <c r="B678">
        <v>0</v>
      </c>
    </row>
    <row r="679" spans="1:2" x14ac:dyDescent="0.2">
      <c r="A679" t="s">
        <v>3979</v>
      </c>
      <c r="B679">
        <v>0</v>
      </c>
    </row>
    <row r="680" spans="1:2" x14ac:dyDescent="0.2">
      <c r="A680" t="s">
        <v>3980</v>
      </c>
      <c r="B680">
        <v>0</v>
      </c>
    </row>
    <row r="681" spans="1:2" x14ac:dyDescent="0.2">
      <c r="A681" t="s">
        <v>3981</v>
      </c>
      <c r="B681">
        <v>1</v>
      </c>
    </row>
    <row r="682" spans="1:2" x14ac:dyDescent="0.2">
      <c r="A682" t="s">
        <v>3982</v>
      </c>
      <c r="B682">
        <v>1</v>
      </c>
    </row>
    <row r="683" spans="1:2" x14ac:dyDescent="0.2">
      <c r="A683" t="s">
        <v>3983</v>
      </c>
      <c r="B683">
        <v>1</v>
      </c>
    </row>
    <row r="684" spans="1:2" x14ac:dyDescent="0.2">
      <c r="A684" t="s">
        <v>3984</v>
      </c>
      <c r="B684">
        <v>1</v>
      </c>
    </row>
    <row r="685" spans="1:2" x14ac:dyDescent="0.2">
      <c r="A685" t="s">
        <v>3985</v>
      </c>
      <c r="B685">
        <v>1</v>
      </c>
    </row>
    <row r="686" spans="1:2" x14ac:dyDescent="0.2">
      <c r="A686" t="s">
        <v>3986</v>
      </c>
      <c r="B686">
        <v>1</v>
      </c>
    </row>
    <row r="687" spans="1:2" x14ac:dyDescent="0.2">
      <c r="A687" t="s">
        <v>3987</v>
      </c>
      <c r="B687">
        <v>1</v>
      </c>
    </row>
    <row r="688" spans="1:2" x14ac:dyDescent="0.2">
      <c r="A688" t="s">
        <v>3988</v>
      </c>
      <c r="B688">
        <v>1</v>
      </c>
    </row>
    <row r="689" spans="1:2" x14ac:dyDescent="0.2">
      <c r="A689" t="s">
        <v>3989</v>
      </c>
      <c r="B689">
        <v>1</v>
      </c>
    </row>
    <row r="690" spans="1:2" x14ac:dyDescent="0.2">
      <c r="A690" t="s">
        <v>3990</v>
      </c>
      <c r="B690">
        <v>1</v>
      </c>
    </row>
    <row r="691" spans="1:2" x14ac:dyDescent="0.2">
      <c r="A691" t="s">
        <v>3991</v>
      </c>
      <c r="B691">
        <v>1</v>
      </c>
    </row>
    <row r="692" spans="1:2" x14ac:dyDescent="0.2">
      <c r="A692" t="s">
        <v>3992</v>
      </c>
      <c r="B692">
        <v>1</v>
      </c>
    </row>
    <row r="693" spans="1:2" x14ac:dyDescent="0.2">
      <c r="A693" t="s">
        <v>3993</v>
      </c>
      <c r="B693">
        <v>1</v>
      </c>
    </row>
    <row r="694" spans="1:2" x14ac:dyDescent="0.2">
      <c r="A694" t="s">
        <v>3994</v>
      </c>
      <c r="B694">
        <v>1</v>
      </c>
    </row>
    <row r="695" spans="1:2" x14ac:dyDescent="0.2">
      <c r="A695" t="s">
        <v>3995</v>
      </c>
      <c r="B695">
        <v>1</v>
      </c>
    </row>
    <row r="696" spans="1:2" x14ac:dyDescent="0.2">
      <c r="A696" t="s">
        <v>3996</v>
      </c>
      <c r="B696">
        <v>1</v>
      </c>
    </row>
    <row r="697" spans="1:2" x14ac:dyDescent="0.2">
      <c r="A697" t="s">
        <v>3997</v>
      </c>
      <c r="B697">
        <v>1</v>
      </c>
    </row>
    <row r="698" spans="1:2" x14ac:dyDescent="0.2">
      <c r="A698" t="s">
        <v>3998</v>
      </c>
      <c r="B698">
        <v>1</v>
      </c>
    </row>
    <row r="699" spans="1:2" x14ac:dyDescent="0.2">
      <c r="A699" t="s">
        <v>3999</v>
      </c>
      <c r="B699">
        <v>5000</v>
      </c>
    </row>
    <row r="700" spans="1:2" x14ac:dyDescent="0.2">
      <c r="A700" t="s">
        <v>4000</v>
      </c>
      <c r="B700">
        <v>1</v>
      </c>
    </row>
    <row r="701" spans="1:2" x14ac:dyDescent="0.2">
      <c r="A701" t="s">
        <v>4001</v>
      </c>
      <c r="B701">
        <v>2</v>
      </c>
    </row>
    <row r="702" spans="1:2" x14ac:dyDescent="0.2">
      <c r="A702" t="s">
        <v>4002</v>
      </c>
      <c r="B702">
        <v>2</v>
      </c>
    </row>
    <row r="703" spans="1:2" x14ac:dyDescent="0.2">
      <c r="A703" t="s">
        <v>4003</v>
      </c>
      <c r="B703">
        <v>5000</v>
      </c>
    </row>
    <row r="704" spans="1:2" x14ac:dyDescent="0.2">
      <c r="A704" t="s">
        <v>4004</v>
      </c>
      <c r="B704">
        <v>5000</v>
      </c>
    </row>
    <row r="705" spans="1:2" x14ac:dyDescent="0.2">
      <c r="A705" t="s">
        <v>4005</v>
      </c>
      <c r="B705">
        <v>1</v>
      </c>
    </row>
    <row r="706" spans="1:2" x14ac:dyDescent="0.2">
      <c r="A706" t="s">
        <v>4006</v>
      </c>
      <c r="B706">
        <v>5000</v>
      </c>
    </row>
    <row r="707" spans="1:2" x14ac:dyDescent="0.2">
      <c r="A707" t="s">
        <v>4007</v>
      </c>
      <c r="B707">
        <v>5000</v>
      </c>
    </row>
    <row r="708" spans="1:2" x14ac:dyDescent="0.2">
      <c r="A708" t="s">
        <v>4869</v>
      </c>
      <c r="B708">
        <v>5000</v>
      </c>
    </row>
    <row r="709" spans="1:2" x14ac:dyDescent="0.2">
      <c r="A709" t="s">
        <v>4008</v>
      </c>
      <c r="B709">
        <v>5000</v>
      </c>
    </row>
    <row r="710" spans="1:2" x14ac:dyDescent="0.2">
      <c r="A710" t="s">
        <v>4009</v>
      </c>
      <c r="B710" t="b">
        <v>0</v>
      </c>
    </row>
    <row r="711" spans="1:2" x14ac:dyDescent="0.2">
      <c r="A711" t="s">
        <v>4010</v>
      </c>
      <c r="B711">
        <v>5000</v>
      </c>
    </row>
    <row r="712" spans="1:2" x14ac:dyDescent="0.2">
      <c r="A712" t="s">
        <v>4870</v>
      </c>
      <c r="B712">
        <v>5000</v>
      </c>
    </row>
    <row r="713" spans="1:2" x14ac:dyDescent="0.2">
      <c r="A713" t="s">
        <v>4011</v>
      </c>
      <c r="B713">
        <v>5000</v>
      </c>
    </row>
    <row r="714" spans="1:2" x14ac:dyDescent="0.2">
      <c r="A714" t="s">
        <v>1567</v>
      </c>
      <c r="B714" t="b">
        <v>0</v>
      </c>
    </row>
    <row r="715" spans="1:2" x14ac:dyDescent="0.2">
      <c r="A715" t="s">
        <v>1568</v>
      </c>
      <c r="B715" t="b">
        <v>0</v>
      </c>
    </row>
    <row r="716" spans="1:2" x14ac:dyDescent="0.2">
      <c r="A716" t="s">
        <v>1569</v>
      </c>
      <c r="B716" t="b">
        <v>0</v>
      </c>
    </row>
    <row r="717" spans="1:2" x14ac:dyDescent="0.2">
      <c r="A717" t="s">
        <v>1570</v>
      </c>
      <c r="B717" t="b">
        <v>0</v>
      </c>
    </row>
    <row r="718" spans="1:2" x14ac:dyDescent="0.2">
      <c r="A718" t="s">
        <v>1571</v>
      </c>
      <c r="B718" t="b">
        <v>0</v>
      </c>
    </row>
    <row r="719" spans="1:2" x14ac:dyDescent="0.2">
      <c r="A719" t="s">
        <v>1572</v>
      </c>
      <c r="B719" t="b">
        <v>0</v>
      </c>
    </row>
    <row r="720" spans="1:2" x14ac:dyDescent="0.2">
      <c r="A720" t="s">
        <v>1573</v>
      </c>
      <c r="B720" t="b">
        <v>0</v>
      </c>
    </row>
    <row r="721" spans="1:2" x14ac:dyDescent="0.2">
      <c r="A721" t="s">
        <v>1574</v>
      </c>
      <c r="B721" t="b">
        <v>0</v>
      </c>
    </row>
    <row r="722" spans="1:2" x14ac:dyDescent="0.2">
      <c r="A722" t="s">
        <v>1575</v>
      </c>
      <c r="B722" t="b">
        <v>0</v>
      </c>
    </row>
    <row r="723" spans="1:2" x14ac:dyDescent="0.2">
      <c r="A723" t="s">
        <v>1576</v>
      </c>
      <c r="B723" t="b">
        <v>0</v>
      </c>
    </row>
    <row r="724" spans="1:2" x14ac:dyDescent="0.2">
      <c r="A724" t="s">
        <v>1577</v>
      </c>
      <c r="B724" t="b">
        <v>0</v>
      </c>
    </row>
    <row r="725" spans="1:2" x14ac:dyDescent="0.2">
      <c r="A725" t="s">
        <v>1578</v>
      </c>
      <c r="B725" t="b">
        <v>0</v>
      </c>
    </row>
    <row r="726" spans="1:2" x14ac:dyDescent="0.2">
      <c r="A726" t="s">
        <v>1579</v>
      </c>
      <c r="B726" t="b">
        <v>0</v>
      </c>
    </row>
    <row r="727" spans="1:2" x14ac:dyDescent="0.2">
      <c r="A727" t="s">
        <v>1580</v>
      </c>
      <c r="B727" t="b">
        <v>0</v>
      </c>
    </row>
    <row r="728" spans="1:2" x14ac:dyDescent="0.2">
      <c r="A728" t="s">
        <v>1581</v>
      </c>
      <c r="B728" t="b">
        <v>0</v>
      </c>
    </row>
    <row r="729" spans="1:2" x14ac:dyDescent="0.2">
      <c r="A729" t="s">
        <v>1582</v>
      </c>
      <c r="B729" t="b">
        <v>0</v>
      </c>
    </row>
    <row r="730" spans="1:2" x14ac:dyDescent="0.2">
      <c r="A730" t="s">
        <v>1583</v>
      </c>
      <c r="B730" t="b">
        <v>0</v>
      </c>
    </row>
    <row r="731" spans="1:2" x14ac:dyDescent="0.2">
      <c r="A731" t="s">
        <v>1584</v>
      </c>
      <c r="B731" t="b">
        <v>0</v>
      </c>
    </row>
    <row r="732" spans="1:2" x14ac:dyDescent="0.2">
      <c r="A732" t="s">
        <v>1585</v>
      </c>
      <c r="B732" t="b">
        <v>0</v>
      </c>
    </row>
    <row r="733" spans="1:2" x14ac:dyDescent="0.2">
      <c r="A733" t="s">
        <v>1586</v>
      </c>
      <c r="B733" t="b">
        <v>0</v>
      </c>
    </row>
    <row r="734" spans="1:2" x14ac:dyDescent="0.2">
      <c r="A734" t="s">
        <v>1587</v>
      </c>
      <c r="B734" t="b">
        <v>0</v>
      </c>
    </row>
    <row r="735" spans="1:2" x14ac:dyDescent="0.2">
      <c r="A735" t="s">
        <v>1588</v>
      </c>
      <c r="B735" t="b">
        <v>0</v>
      </c>
    </row>
    <row r="736" spans="1:2" x14ac:dyDescent="0.2">
      <c r="A736" t="s">
        <v>1589</v>
      </c>
      <c r="B736" t="b">
        <v>0</v>
      </c>
    </row>
    <row r="737" spans="1:2" x14ac:dyDescent="0.2">
      <c r="A737" t="s">
        <v>1590</v>
      </c>
      <c r="B737" t="b">
        <v>0</v>
      </c>
    </row>
    <row r="738" spans="1:2" x14ac:dyDescent="0.2">
      <c r="A738" t="s">
        <v>1591</v>
      </c>
      <c r="B738" t="b">
        <v>0</v>
      </c>
    </row>
    <row r="739" spans="1:2" x14ac:dyDescent="0.2">
      <c r="A739" t="s">
        <v>1592</v>
      </c>
      <c r="B739" t="b">
        <v>0</v>
      </c>
    </row>
    <row r="740" spans="1:2" x14ac:dyDescent="0.2">
      <c r="A740" t="s">
        <v>1593</v>
      </c>
      <c r="B740" t="b">
        <v>0</v>
      </c>
    </row>
    <row r="741" spans="1:2" x14ac:dyDescent="0.2">
      <c r="A741" t="s">
        <v>1594</v>
      </c>
      <c r="B741" t="b">
        <v>0</v>
      </c>
    </row>
    <row r="742" spans="1:2" x14ac:dyDescent="0.2">
      <c r="A742" t="s">
        <v>1595</v>
      </c>
      <c r="B742" t="b">
        <v>0</v>
      </c>
    </row>
    <row r="743" spans="1:2" x14ac:dyDescent="0.2">
      <c r="A743" t="s">
        <v>1596</v>
      </c>
      <c r="B743" t="b">
        <v>0</v>
      </c>
    </row>
    <row r="744" spans="1:2" x14ac:dyDescent="0.2">
      <c r="A744" t="s">
        <v>1597</v>
      </c>
      <c r="B744" t="b">
        <v>0</v>
      </c>
    </row>
    <row r="745" spans="1:2" x14ac:dyDescent="0.2">
      <c r="A745" t="s">
        <v>1598</v>
      </c>
      <c r="B745" t="b">
        <v>0</v>
      </c>
    </row>
    <row r="746" spans="1:2" x14ac:dyDescent="0.2">
      <c r="A746" t="s">
        <v>1599</v>
      </c>
      <c r="B746" t="b">
        <v>0</v>
      </c>
    </row>
    <row r="747" spans="1:2" x14ac:dyDescent="0.2">
      <c r="A747" t="s">
        <v>1600</v>
      </c>
      <c r="B747" t="b">
        <v>0</v>
      </c>
    </row>
    <row r="748" spans="1:2" x14ac:dyDescent="0.2">
      <c r="A748" t="s">
        <v>1601</v>
      </c>
      <c r="B748" t="b">
        <v>0</v>
      </c>
    </row>
    <row r="749" spans="1:2" x14ac:dyDescent="0.2">
      <c r="A749" t="s">
        <v>1602</v>
      </c>
      <c r="B749" t="b">
        <v>0</v>
      </c>
    </row>
    <row r="750" spans="1:2" x14ac:dyDescent="0.2">
      <c r="A750" t="s">
        <v>1603</v>
      </c>
      <c r="B750" t="b">
        <v>0</v>
      </c>
    </row>
    <row r="751" spans="1:2" x14ac:dyDescent="0.2">
      <c r="A751" t="s">
        <v>1604</v>
      </c>
      <c r="B751" t="b">
        <v>0</v>
      </c>
    </row>
    <row r="752" spans="1:2" x14ac:dyDescent="0.2">
      <c r="A752" t="s">
        <v>1605</v>
      </c>
      <c r="B752" t="b">
        <v>0</v>
      </c>
    </row>
    <row r="753" spans="1:2" x14ac:dyDescent="0.2">
      <c r="A753" t="s">
        <v>1606</v>
      </c>
      <c r="B753" t="b">
        <v>0</v>
      </c>
    </row>
    <row r="754" spans="1:2" x14ac:dyDescent="0.2">
      <c r="A754" t="s">
        <v>1607</v>
      </c>
      <c r="B754" t="b">
        <v>0</v>
      </c>
    </row>
    <row r="755" spans="1:2" x14ac:dyDescent="0.2">
      <c r="A755" t="s">
        <v>1608</v>
      </c>
      <c r="B755" t="b">
        <v>0</v>
      </c>
    </row>
    <row r="756" spans="1:2" x14ac:dyDescent="0.2">
      <c r="A756" t="s">
        <v>1609</v>
      </c>
      <c r="B756" t="b">
        <v>0</v>
      </c>
    </row>
    <row r="757" spans="1:2" x14ac:dyDescent="0.2">
      <c r="A757" t="s">
        <v>1610</v>
      </c>
      <c r="B757" t="b">
        <v>0</v>
      </c>
    </row>
    <row r="758" spans="1:2" x14ac:dyDescent="0.2">
      <c r="A758" t="s">
        <v>1611</v>
      </c>
      <c r="B758" t="b">
        <v>0</v>
      </c>
    </row>
    <row r="759" spans="1:2" x14ac:dyDescent="0.2">
      <c r="A759" t="s">
        <v>1612</v>
      </c>
      <c r="B759" t="b">
        <v>0</v>
      </c>
    </row>
    <row r="760" spans="1:2" x14ac:dyDescent="0.2">
      <c r="A760" t="s">
        <v>1613</v>
      </c>
      <c r="B760" t="b">
        <v>0</v>
      </c>
    </row>
    <row r="761" spans="1:2" x14ac:dyDescent="0.2">
      <c r="A761" t="s">
        <v>1614</v>
      </c>
      <c r="B761" t="b">
        <v>0</v>
      </c>
    </row>
    <row r="762" spans="1:2" x14ac:dyDescent="0.2">
      <c r="A762" t="s">
        <v>1615</v>
      </c>
      <c r="B762" t="b">
        <v>0</v>
      </c>
    </row>
    <row r="763" spans="1:2" x14ac:dyDescent="0.2">
      <c r="A763" t="s">
        <v>1616</v>
      </c>
      <c r="B763" t="b">
        <v>0</v>
      </c>
    </row>
    <row r="764" spans="1:2" x14ac:dyDescent="0.2">
      <c r="A764" t="s">
        <v>1617</v>
      </c>
      <c r="B764" t="b">
        <v>0</v>
      </c>
    </row>
    <row r="765" spans="1:2" x14ac:dyDescent="0.2">
      <c r="A765" t="s">
        <v>1618</v>
      </c>
      <c r="B765" t="b">
        <v>0</v>
      </c>
    </row>
    <row r="766" spans="1:2" x14ac:dyDescent="0.2">
      <c r="A766" t="s">
        <v>1619</v>
      </c>
      <c r="B766" t="b">
        <v>0</v>
      </c>
    </row>
    <row r="767" spans="1:2" x14ac:dyDescent="0.2">
      <c r="A767" t="s">
        <v>1620</v>
      </c>
      <c r="B767" t="b">
        <v>0</v>
      </c>
    </row>
    <row r="768" spans="1:2" x14ac:dyDescent="0.2">
      <c r="A768" t="s">
        <v>1621</v>
      </c>
      <c r="B768" t="b">
        <v>0</v>
      </c>
    </row>
    <row r="769" spans="1:2" x14ac:dyDescent="0.2">
      <c r="A769" t="s">
        <v>1622</v>
      </c>
      <c r="B769" t="b">
        <v>0</v>
      </c>
    </row>
    <row r="770" spans="1:2" x14ac:dyDescent="0.2">
      <c r="A770" t="s">
        <v>1623</v>
      </c>
      <c r="B770" t="b">
        <v>0</v>
      </c>
    </row>
    <row r="771" spans="1:2" x14ac:dyDescent="0.2">
      <c r="A771" t="s">
        <v>1624</v>
      </c>
      <c r="B771" t="b">
        <v>0</v>
      </c>
    </row>
    <row r="772" spans="1:2" x14ac:dyDescent="0.2">
      <c r="A772" t="s">
        <v>1625</v>
      </c>
      <c r="B772" t="b">
        <v>0</v>
      </c>
    </row>
    <row r="773" spans="1:2" x14ac:dyDescent="0.2">
      <c r="A773" t="s">
        <v>1626</v>
      </c>
      <c r="B773" t="b">
        <v>0</v>
      </c>
    </row>
    <row r="774" spans="1:2" x14ac:dyDescent="0.2">
      <c r="A774" t="s">
        <v>1627</v>
      </c>
      <c r="B774" t="b">
        <v>0</v>
      </c>
    </row>
    <row r="775" spans="1:2" x14ac:dyDescent="0.2">
      <c r="A775" t="s">
        <v>1628</v>
      </c>
      <c r="B775" t="b">
        <v>0</v>
      </c>
    </row>
    <row r="776" spans="1:2" x14ac:dyDescent="0.2">
      <c r="A776" t="s">
        <v>1629</v>
      </c>
      <c r="B776" t="b">
        <v>0</v>
      </c>
    </row>
    <row r="777" spans="1:2" x14ac:dyDescent="0.2">
      <c r="A777" t="s">
        <v>1630</v>
      </c>
      <c r="B777" t="b">
        <v>0</v>
      </c>
    </row>
    <row r="778" spans="1:2" x14ac:dyDescent="0.2">
      <c r="A778" t="s">
        <v>1631</v>
      </c>
      <c r="B778" t="b">
        <v>0</v>
      </c>
    </row>
    <row r="779" spans="1:2" x14ac:dyDescent="0.2">
      <c r="A779" t="s">
        <v>1632</v>
      </c>
      <c r="B779" t="b">
        <v>0</v>
      </c>
    </row>
    <row r="780" spans="1:2" x14ac:dyDescent="0.2">
      <c r="A780" t="s">
        <v>1633</v>
      </c>
      <c r="B780" t="b">
        <v>0</v>
      </c>
    </row>
    <row r="781" spans="1:2" x14ac:dyDescent="0.2">
      <c r="A781" t="s">
        <v>1634</v>
      </c>
      <c r="B781" t="b">
        <v>0</v>
      </c>
    </row>
    <row r="782" spans="1:2" x14ac:dyDescent="0.2">
      <c r="A782" t="s">
        <v>1635</v>
      </c>
      <c r="B782" t="b">
        <v>0</v>
      </c>
    </row>
    <row r="783" spans="1:2" x14ac:dyDescent="0.2">
      <c r="A783" t="s">
        <v>1636</v>
      </c>
      <c r="B783" t="b">
        <v>0</v>
      </c>
    </row>
    <row r="784" spans="1:2" x14ac:dyDescent="0.2">
      <c r="A784" t="s">
        <v>1637</v>
      </c>
      <c r="B784" t="b">
        <v>0</v>
      </c>
    </row>
    <row r="785" spans="1:2" x14ac:dyDescent="0.2">
      <c r="A785" t="s">
        <v>1638</v>
      </c>
      <c r="B785" t="b">
        <v>0</v>
      </c>
    </row>
    <row r="786" spans="1:2" x14ac:dyDescent="0.2">
      <c r="A786" t="s">
        <v>1639</v>
      </c>
      <c r="B786" t="b">
        <v>0</v>
      </c>
    </row>
    <row r="787" spans="1:2" x14ac:dyDescent="0.2">
      <c r="A787" t="s">
        <v>1640</v>
      </c>
      <c r="B787" t="b">
        <v>0</v>
      </c>
    </row>
    <row r="788" spans="1:2" x14ac:dyDescent="0.2">
      <c r="A788" t="s">
        <v>1641</v>
      </c>
      <c r="B788" t="b">
        <v>0</v>
      </c>
    </row>
    <row r="789" spans="1:2" x14ac:dyDescent="0.2">
      <c r="A789" t="s">
        <v>1642</v>
      </c>
      <c r="B789" t="b">
        <v>0</v>
      </c>
    </row>
    <row r="790" spans="1:2" x14ac:dyDescent="0.2">
      <c r="A790" t="s">
        <v>1643</v>
      </c>
      <c r="B790" t="b">
        <v>0</v>
      </c>
    </row>
    <row r="791" spans="1:2" x14ac:dyDescent="0.2">
      <c r="A791" t="s">
        <v>1644</v>
      </c>
      <c r="B791" t="b">
        <v>0</v>
      </c>
    </row>
    <row r="792" spans="1:2" x14ac:dyDescent="0.2">
      <c r="A792" t="s">
        <v>1645</v>
      </c>
      <c r="B792" t="b">
        <v>0</v>
      </c>
    </row>
    <row r="793" spans="1:2" x14ac:dyDescent="0.2">
      <c r="A793" t="s">
        <v>1646</v>
      </c>
      <c r="B793" t="b">
        <v>0</v>
      </c>
    </row>
    <row r="794" spans="1:2" x14ac:dyDescent="0.2">
      <c r="A794" t="s">
        <v>1647</v>
      </c>
      <c r="B794" t="b">
        <v>0</v>
      </c>
    </row>
    <row r="795" spans="1:2" x14ac:dyDescent="0.2">
      <c r="A795" t="s">
        <v>1648</v>
      </c>
      <c r="B795" t="b">
        <v>0</v>
      </c>
    </row>
    <row r="796" spans="1:2" x14ac:dyDescent="0.2">
      <c r="A796" t="s">
        <v>1649</v>
      </c>
      <c r="B796" t="b">
        <v>0</v>
      </c>
    </row>
    <row r="797" spans="1:2" x14ac:dyDescent="0.2">
      <c r="A797" t="s">
        <v>1650</v>
      </c>
      <c r="B797" t="b">
        <v>0</v>
      </c>
    </row>
    <row r="798" spans="1:2" x14ac:dyDescent="0.2">
      <c r="A798" t="s">
        <v>1651</v>
      </c>
      <c r="B798" t="b">
        <v>0</v>
      </c>
    </row>
    <row r="799" spans="1:2" x14ac:dyDescent="0.2">
      <c r="A799" t="s">
        <v>1652</v>
      </c>
      <c r="B799" t="b">
        <v>0</v>
      </c>
    </row>
    <row r="800" spans="1:2" x14ac:dyDescent="0.2">
      <c r="A800" t="s">
        <v>4950</v>
      </c>
      <c r="B800" t="b">
        <v>0</v>
      </c>
    </row>
    <row r="801" spans="1:2" x14ac:dyDescent="0.2">
      <c r="A801" t="s">
        <v>1653</v>
      </c>
      <c r="B801" t="b">
        <v>0</v>
      </c>
    </row>
    <row r="802" spans="1:2" x14ac:dyDescent="0.2">
      <c r="A802" t="s">
        <v>1654</v>
      </c>
      <c r="B802" t="b">
        <v>0</v>
      </c>
    </row>
    <row r="803" spans="1:2" x14ac:dyDescent="0.2">
      <c r="A803" t="s">
        <v>1655</v>
      </c>
      <c r="B803">
        <v>0</v>
      </c>
    </row>
    <row r="804" spans="1:2" x14ac:dyDescent="0.2">
      <c r="A804" t="s">
        <v>1656</v>
      </c>
      <c r="B804">
        <v>1</v>
      </c>
    </row>
    <row r="805" spans="1:2" x14ac:dyDescent="0.2">
      <c r="A805" t="s">
        <v>1657</v>
      </c>
      <c r="B805">
        <v>0</v>
      </c>
    </row>
    <row r="806" spans="1:2" x14ac:dyDescent="0.2">
      <c r="A806" t="s">
        <v>1658</v>
      </c>
      <c r="B806">
        <v>1</v>
      </c>
    </row>
    <row r="807" spans="1:2" x14ac:dyDescent="0.2">
      <c r="A807" t="s">
        <v>1659</v>
      </c>
      <c r="B807">
        <v>0</v>
      </c>
    </row>
    <row r="808" spans="1:2" x14ac:dyDescent="0.2">
      <c r="A808" t="s">
        <v>1660</v>
      </c>
      <c r="B808">
        <v>1</v>
      </c>
    </row>
    <row r="809" spans="1:2" x14ac:dyDescent="0.2">
      <c r="A809" t="s">
        <v>1661</v>
      </c>
      <c r="B809">
        <v>0</v>
      </c>
    </row>
    <row r="810" spans="1:2" x14ac:dyDescent="0.2">
      <c r="A810" t="s">
        <v>1662</v>
      </c>
      <c r="B810">
        <v>1</v>
      </c>
    </row>
    <row r="811" spans="1:2" x14ac:dyDescent="0.2">
      <c r="A811" t="s">
        <v>1663</v>
      </c>
      <c r="B811">
        <v>0</v>
      </c>
    </row>
    <row r="812" spans="1:2" x14ac:dyDescent="0.2">
      <c r="A812" t="s">
        <v>1664</v>
      </c>
      <c r="B812">
        <v>0</v>
      </c>
    </row>
    <row r="813" spans="1:2" x14ac:dyDescent="0.2">
      <c r="A813" t="s">
        <v>1665</v>
      </c>
      <c r="B813">
        <v>0</v>
      </c>
    </row>
    <row r="814" spans="1:2" x14ac:dyDescent="0.2">
      <c r="A814" t="s">
        <v>1666</v>
      </c>
      <c r="B814">
        <v>0</v>
      </c>
    </row>
    <row r="815" spans="1:2" x14ac:dyDescent="0.2">
      <c r="A815" t="s">
        <v>1667</v>
      </c>
      <c r="B815">
        <v>1</v>
      </c>
    </row>
    <row r="816" spans="1:2" x14ac:dyDescent="0.2">
      <c r="A816" t="s">
        <v>1668</v>
      </c>
      <c r="B816">
        <v>1</v>
      </c>
    </row>
    <row r="817" spans="1:2" x14ac:dyDescent="0.2">
      <c r="A817" t="s">
        <v>1669</v>
      </c>
      <c r="B817">
        <v>1</v>
      </c>
    </row>
    <row r="818" spans="1:2" x14ac:dyDescent="0.2">
      <c r="A818" t="s">
        <v>1670</v>
      </c>
      <c r="B818">
        <v>1</v>
      </c>
    </row>
    <row r="819" spans="1:2" x14ac:dyDescent="0.2">
      <c r="A819" t="s">
        <v>1671</v>
      </c>
      <c r="B819">
        <v>1</v>
      </c>
    </row>
    <row r="820" spans="1:2" x14ac:dyDescent="0.2">
      <c r="A820" t="s">
        <v>1672</v>
      </c>
      <c r="B820">
        <v>1</v>
      </c>
    </row>
    <row r="821" spans="1:2" x14ac:dyDescent="0.2">
      <c r="A821" t="s">
        <v>1673</v>
      </c>
      <c r="B821">
        <v>1</v>
      </c>
    </row>
    <row r="822" spans="1:2" x14ac:dyDescent="0.2">
      <c r="A822" t="s">
        <v>1674</v>
      </c>
      <c r="B822">
        <v>1</v>
      </c>
    </row>
    <row r="823" spans="1:2" x14ac:dyDescent="0.2">
      <c r="A823" t="s">
        <v>1675</v>
      </c>
      <c r="B823">
        <v>1</v>
      </c>
    </row>
    <row r="824" spans="1:2" x14ac:dyDescent="0.2">
      <c r="A824" t="s">
        <v>1676</v>
      </c>
      <c r="B824">
        <v>1</v>
      </c>
    </row>
    <row r="825" spans="1:2" x14ac:dyDescent="0.2">
      <c r="A825" t="s">
        <v>1677</v>
      </c>
      <c r="B825">
        <v>0</v>
      </c>
    </row>
    <row r="826" spans="1:2" x14ac:dyDescent="0.2">
      <c r="A826" t="s">
        <v>1678</v>
      </c>
      <c r="B826">
        <v>50</v>
      </c>
    </row>
    <row r="827" spans="1:2" x14ac:dyDescent="0.2">
      <c r="A827" t="s">
        <v>1679</v>
      </c>
      <c r="B827" t="s">
        <v>3604</v>
      </c>
    </row>
    <row r="828" spans="1:2" x14ac:dyDescent="0.2">
      <c r="A828" t="s">
        <v>1564</v>
      </c>
      <c r="B828">
        <v>50</v>
      </c>
    </row>
    <row r="829" spans="1:2" x14ac:dyDescent="0.2">
      <c r="A829" t="s">
        <v>4012</v>
      </c>
      <c r="B829">
        <v>0</v>
      </c>
    </row>
    <row r="830" spans="1:2" x14ac:dyDescent="0.2">
      <c r="A830" t="s">
        <v>4427</v>
      </c>
      <c r="B830">
        <v>1</v>
      </c>
    </row>
    <row r="831" spans="1:2" x14ac:dyDescent="0.2">
      <c r="A831" t="s">
        <v>4428</v>
      </c>
      <c r="B831">
        <v>1</v>
      </c>
    </row>
    <row r="832" spans="1:2" x14ac:dyDescent="0.2">
      <c r="A832" t="s">
        <v>4429</v>
      </c>
      <c r="B832">
        <v>1</v>
      </c>
    </row>
    <row r="833" spans="1:2" x14ac:dyDescent="0.2">
      <c r="A833" t="s">
        <v>4430</v>
      </c>
      <c r="B833">
        <v>1</v>
      </c>
    </row>
    <row r="834" spans="1:2" x14ac:dyDescent="0.2">
      <c r="A834" t="s">
        <v>4431</v>
      </c>
      <c r="B834">
        <v>1</v>
      </c>
    </row>
    <row r="835" spans="1:2" x14ac:dyDescent="0.2">
      <c r="A835" t="s">
        <v>4432</v>
      </c>
      <c r="B835">
        <v>1</v>
      </c>
    </row>
    <row r="836" spans="1:2" x14ac:dyDescent="0.2">
      <c r="A836" t="s">
        <v>4433</v>
      </c>
      <c r="B836">
        <v>1</v>
      </c>
    </row>
    <row r="837" spans="1:2" x14ac:dyDescent="0.2">
      <c r="A837" t="s">
        <v>4434</v>
      </c>
      <c r="B837">
        <v>1</v>
      </c>
    </row>
    <row r="838" spans="1:2" x14ac:dyDescent="0.2">
      <c r="A838" t="s">
        <v>4435</v>
      </c>
      <c r="B838">
        <v>1</v>
      </c>
    </row>
    <row r="839" spans="1:2" x14ac:dyDescent="0.2">
      <c r="A839" t="s">
        <v>4436</v>
      </c>
      <c r="B839">
        <v>1</v>
      </c>
    </row>
    <row r="840" spans="1:2" x14ac:dyDescent="0.2">
      <c r="A840" t="s">
        <v>4437</v>
      </c>
      <c r="B840">
        <v>0</v>
      </c>
    </row>
    <row r="841" spans="1:2" x14ac:dyDescent="0.2">
      <c r="A841" t="s">
        <v>4438</v>
      </c>
      <c r="B841">
        <v>0</v>
      </c>
    </row>
    <row r="842" spans="1:2" x14ac:dyDescent="0.2">
      <c r="A842" t="s">
        <v>4439</v>
      </c>
      <c r="B842">
        <v>0</v>
      </c>
    </row>
    <row r="843" spans="1:2" x14ac:dyDescent="0.2">
      <c r="A843" t="s">
        <v>4440</v>
      </c>
      <c r="B843">
        <v>0</v>
      </c>
    </row>
    <row r="844" spans="1:2" x14ac:dyDescent="0.2">
      <c r="A844" t="s">
        <v>4441</v>
      </c>
      <c r="B844">
        <v>0</v>
      </c>
    </row>
    <row r="845" spans="1:2" x14ac:dyDescent="0.2">
      <c r="A845" t="s">
        <v>4442</v>
      </c>
      <c r="B845">
        <v>0</v>
      </c>
    </row>
    <row r="846" spans="1:2" x14ac:dyDescent="0.2">
      <c r="A846" t="s">
        <v>4443</v>
      </c>
      <c r="B846">
        <v>0</v>
      </c>
    </row>
    <row r="847" spans="1:2" x14ac:dyDescent="0.2">
      <c r="A847" t="s">
        <v>4444</v>
      </c>
      <c r="B847">
        <v>0</v>
      </c>
    </row>
    <row r="848" spans="1:2" x14ac:dyDescent="0.2">
      <c r="A848" t="s">
        <v>4445</v>
      </c>
      <c r="B848">
        <v>0</v>
      </c>
    </row>
    <row r="849" spans="1:2" x14ac:dyDescent="0.2">
      <c r="A849" t="s">
        <v>4446</v>
      </c>
      <c r="B849">
        <v>0</v>
      </c>
    </row>
    <row r="850" spans="1:2" x14ac:dyDescent="0.2">
      <c r="A850" t="s">
        <v>4013</v>
      </c>
      <c r="B850" t="s">
        <v>3604</v>
      </c>
    </row>
    <row r="851" spans="1:2" x14ac:dyDescent="0.2">
      <c r="A851" t="s">
        <v>4014</v>
      </c>
      <c r="B851" t="s">
        <v>3604</v>
      </c>
    </row>
    <row r="852" spans="1:2" x14ac:dyDescent="0.2">
      <c r="A852" t="s">
        <v>4447</v>
      </c>
      <c r="B852">
        <v>0</v>
      </c>
    </row>
    <row r="853" spans="1:2" x14ac:dyDescent="0.2">
      <c r="A853" t="s">
        <v>4448</v>
      </c>
      <c r="B853">
        <v>0</v>
      </c>
    </row>
    <row r="854" spans="1:2" x14ac:dyDescent="0.2">
      <c r="A854" t="s">
        <v>4449</v>
      </c>
      <c r="B854">
        <v>0</v>
      </c>
    </row>
    <row r="855" spans="1:2" x14ac:dyDescent="0.2">
      <c r="A855" t="s">
        <v>4450</v>
      </c>
      <c r="B855">
        <v>0</v>
      </c>
    </row>
    <row r="856" spans="1:2" x14ac:dyDescent="0.2">
      <c r="A856" t="s">
        <v>4451</v>
      </c>
      <c r="B856">
        <v>0</v>
      </c>
    </row>
    <row r="857" spans="1:2" x14ac:dyDescent="0.2">
      <c r="A857" t="s">
        <v>4452</v>
      </c>
      <c r="B857">
        <v>0</v>
      </c>
    </row>
    <row r="858" spans="1:2" x14ac:dyDescent="0.2">
      <c r="A858" t="s">
        <v>4453</v>
      </c>
      <c r="B858">
        <v>0</v>
      </c>
    </row>
    <row r="859" spans="1:2" x14ac:dyDescent="0.2">
      <c r="A859" t="s">
        <v>4454</v>
      </c>
      <c r="B859">
        <v>0</v>
      </c>
    </row>
    <row r="860" spans="1:2" x14ac:dyDescent="0.2">
      <c r="A860" t="s">
        <v>4455</v>
      </c>
      <c r="B860">
        <v>0</v>
      </c>
    </row>
    <row r="861" spans="1:2" x14ac:dyDescent="0.2">
      <c r="A861" t="s">
        <v>4456</v>
      </c>
      <c r="B861">
        <v>0</v>
      </c>
    </row>
    <row r="862" spans="1:2" x14ac:dyDescent="0.2">
      <c r="A862" t="s">
        <v>4015</v>
      </c>
      <c r="B862">
        <v>1</v>
      </c>
    </row>
    <row r="863" spans="1:2" x14ac:dyDescent="0.2">
      <c r="A863" t="s">
        <v>4016</v>
      </c>
      <c r="B863">
        <v>1</v>
      </c>
    </row>
    <row r="864" spans="1:2" x14ac:dyDescent="0.2">
      <c r="A864" t="s">
        <v>4017</v>
      </c>
      <c r="B864">
        <v>1</v>
      </c>
    </row>
    <row r="865" spans="1:2" x14ac:dyDescent="0.2">
      <c r="A865" t="s">
        <v>4018</v>
      </c>
      <c r="B865">
        <v>1</v>
      </c>
    </row>
    <row r="866" spans="1:2" x14ac:dyDescent="0.2">
      <c r="A866" t="s">
        <v>4019</v>
      </c>
      <c r="B866">
        <v>1</v>
      </c>
    </row>
    <row r="867" spans="1:2" x14ac:dyDescent="0.2">
      <c r="A867" t="s">
        <v>4020</v>
      </c>
      <c r="B867">
        <v>1</v>
      </c>
    </row>
    <row r="868" spans="1:2" x14ac:dyDescent="0.2">
      <c r="A868" t="s">
        <v>4021</v>
      </c>
      <c r="B868">
        <v>1</v>
      </c>
    </row>
    <row r="869" spans="1:2" x14ac:dyDescent="0.2">
      <c r="A869" t="s">
        <v>4022</v>
      </c>
      <c r="B869">
        <v>1</v>
      </c>
    </row>
    <row r="870" spans="1:2" x14ac:dyDescent="0.2">
      <c r="A870" t="s">
        <v>4023</v>
      </c>
      <c r="B870">
        <v>1</v>
      </c>
    </row>
    <row r="871" spans="1:2" x14ac:dyDescent="0.2">
      <c r="A871" t="s">
        <v>4024</v>
      </c>
      <c r="B871">
        <v>1</v>
      </c>
    </row>
    <row r="872" spans="1:2" x14ac:dyDescent="0.2">
      <c r="A872" t="s">
        <v>4025</v>
      </c>
      <c r="B872">
        <v>1</v>
      </c>
    </row>
    <row r="873" spans="1:2" x14ac:dyDescent="0.2">
      <c r="A873" t="s">
        <v>4026</v>
      </c>
      <c r="B873">
        <v>1</v>
      </c>
    </row>
    <row r="874" spans="1:2" x14ac:dyDescent="0.2">
      <c r="A874" t="s">
        <v>4457</v>
      </c>
      <c r="B874">
        <v>1</v>
      </c>
    </row>
    <row r="875" spans="1:2" x14ac:dyDescent="0.2">
      <c r="A875" t="s">
        <v>4027</v>
      </c>
      <c r="B875">
        <v>0</v>
      </c>
    </row>
    <row r="876" spans="1:2" x14ac:dyDescent="0.2">
      <c r="A876" t="s">
        <v>4028</v>
      </c>
      <c r="B876">
        <v>0</v>
      </c>
    </row>
    <row r="877" spans="1:2" x14ac:dyDescent="0.2">
      <c r="A877" t="s">
        <v>4029</v>
      </c>
      <c r="B877">
        <v>0</v>
      </c>
    </row>
    <row r="878" spans="1:2" x14ac:dyDescent="0.2">
      <c r="A878" t="s">
        <v>4030</v>
      </c>
      <c r="B878">
        <v>0</v>
      </c>
    </row>
    <row r="879" spans="1:2" x14ac:dyDescent="0.2">
      <c r="A879" t="s">
        <v>4031</v>
      </c>
      <c r="B879">
        <v>0</v>
      </c>
    </row>
    <row r="880" spans="1:2" x14ac:dyDescent="0.2">
      <c r="A880" t="s">
        <v>4032</v>
      </c>
      <c r="B880">
        <v>0</v>
      </c>
    </row>
    <row r="881" spans="1:2" x14ac:dyDescent="0.2">
      <c r="A881" t="s">
        <v>4033</v>
      </c>
      <c r="B881">
        <v>0</v>
      </c>
    </row>
    <row r="882" spans="1:2" x14ac:dyDescent="0.2">
      <c r="A882" t="s">
        <v>4034</v>
      </c>
      <c r="B882">
        <v>0</v>
      </c>
    </row>
    <row r="883" spans="1:2" x14ac:dyDescent="0.2">
      <c r="A883" t="s">
        <v>4035</v>
      </c>
      <c r="B883">
        <v>0</v>
      </c>
    </row>
    <row r="884" spans="1:2" x14ac:dyDescent="0.2">
      <c r="A884" t="s">
        <v>4036</v>
      </c>
      <c r="B884">
        <v>0</v>
      </c>
    </row>
    <row r="885" spans="1:2" x14ac:dyDescent="0.2">
      <c r="A885" t="s">
        <v>4037</v>
      </c>
      <c r="B885">
        <v>0</v>
      </c>
    </row>
    <row r="886" spans="1:2" x14ac:dyDescent="0.2">
      <c r="A886" t="s">
        <v>4038</v>
      </c>
      <c r="B886">
        <v>0</v>
      </c>
    </row>
    <row r="887" spans="1:2" x14ac:dyDescent="0.2">
      <c r="A887" t="s">
        <v>4458</v>
      </c>
      <c r="B887">
        <v>0</v>
      </c>
    </row>
    <row r="888" spans="1:2" x14ac:dyDescent="0.2">
      <c r="A888" t="s">
        <v>4039</v>
      </c>
      <c r="B888" t="b">
        <v>0</v>
      </c>
    </row>
    <row r="889" spans="1:2" x14ac:dyDescent="0.2">
      <c r="A889" t="s">
        <v>4040</v>
      </c>
      <c r="B889" t="b">
        <v>0</v>
      </c>
    </row>
    <row r="890" spans="1:2" x14ac:dyDescent="0.2">
      <c r="A890" t="s">
        <v>4041</v>
      </c>
      <c r="B890" t="b">
        <v>0</v>
      </c>
    </row>
    <row r="891" spans="1:2" x14ac:dyDescent="0.2">
      <c r="A891" t="s">
        <v>4042</v>
      </c>
      <c r="B891" t="b">
        <v>0</v>
      </c>
    </row>
    <row r="892" spans="1:2" x14ac:dyDescent="0.2">
      <c r="A892" t="s">
        <v>4043</v>
      </c>
      <c r="B892" t="b">
        <v>0</v>
      </c>
    </row>
    <row r="893" spans="1:2" x14ac:dyDescent="0.2">
      <c r="A893" t="s">
        <v>4044</v>
      </c>
      <c r="B893" t="b">
        <v>0</v>
      </c>
    </row>
    <row r="894" spans="1:2" x14ac:dyDescent="0.2">
      <c r="A894" t="s">
        <v>4045</v>
      </c>
      <c r="B894" t="b">
        <v>0</v>
      </c>
    </row>
    <row r="895" spans="1:2" x14ac:dyDescent="0.2">
      <c r="A895" t="s">
        <v>4046</v>
      </c>
      <c r="B895" t="b">
        <v>0</v>
      </c>
    </row>
    <row r="896" spans="1:2" x14ac:dyDescent="0.2">
      <c r="A896" t="s">
        <v>4047</v>
      </c>
      <c r="B896" t="b">
        <v>0</v>
      </c>
    </row>
    <row r="897" spans="1:2" x14ac:dyDescent="0.2">
      <c r="A897" t="s">
        <v>4048</v>
      </c>
      <c r="B897" t="b">
        <v>0</v>
      </c>
    </row>
    <row r="898" spans="1:2" x14ac:dyDescent="0.2">
      <c r="A898" t="s">
        <v>4049</v>
      </c>
      <c r="B898" t="b">
        <v>0</v>
      </c>
    </row>
    <row r="899" spans="1:2" x14ac:dyDescent="0.2">
      <c r="A899" t="s">
        <v>4050</v>
      </c>
      <c r="B899" t="b">
        <v>0</v>
      </c>
    </row>
    <row r="900" spans="1:2" x14ac:dyDescent="0.2">
      <c r="A900" t="s">
        <v>4051</v>
      </c>
      <c r="B900" t="b">
        <v>0</v>
      </c>
    </row>
    <row r="901" spans="1:2" x14ac:dyDescent="0.2">
      <c r="A901" t="s">
        <v>4052</v>
      </c>
      <c r="B901" t="b">
        <v>0</v>
      </c>
    </row>
    <row r="902" spans="1:2" x14ac:dyDescent="0.2">
      <c r="A902" t="s">
        <v>4602</v>
      </c>
      <c r="B902">
        <v>2</v>
      </c>
    </row>
    <row r="903" spans="1:2" x14ac:dyDescent="0.2">
      <c r="A903" t="s">
        <v>4053</v>
      </c>
      <c r="B903">
        <v>0</v>
      </c>
    </row>
    <row r="904" spans="1:2" x14ac:dyDescent="0.2">
      <c r="A904" t="s">
        <v>4054</v>
      </c>
      <c r="B904">
        <v>0</v>
      </c>
    </row>
    <row r="905" spans="1:2" x14ac:dyDescent="0.2">
      <c r="A905" t="s">
        <v>4055</v>
      </c>
      <c r="B905">
        <v>0</v>
      </c>
    </row>
    <row r="906" spans="1:2" x14ac:dyDescent="0.2">
      <c r="A906" t="s">
        <v>4056</v>
      </c>
      <c r="B906">
        <v>0</v>
      </c>
    </row>
    <row r="907" spans="1:2" x14ac:dyDescent="0.2">
      <c r="A907" t="s">
        <v>4057</v>
      </c>
      <c r="B907">
        <v>1</v>
      </c>
    </row>
    <row r="908" spans="1:2" x14ac:dyDescent="0.2">
      <c r="A908" t="s">
        <v>4058</v>
      </c>
      <c r="B908">
        <v>1</v>
      </c>
    </row>
    <row r="909" spans="1:2" x14ac:dyDescent="0.2">
      <c r="A909" t="s">
        <v>4059</v>
      </c>
      <c r="B909">
        <v>1</v>
      </c>
    </row>
    <row r="910" spans="1:2" x14ac:dyDescent="0.2">
      <c r="A910" t="s">
        <v>4060</v>
      </c>
      <c r="B910">
        <v>1</v>
      </c>
    </row>
    <row r="911" spans="1:2" x14ac:dyDescent="0.2">
      <c r="A911" t="s">
        <v>4061</v>
      </c>
      <c r="B911">
        <v>1</v>
      </c>
    </row>
    <row r="912" spans="1:2" x14ac:dyDescent="0.2">
      <c r="A912" t="s">
        <v>4062</v>
      </c>
      <c r="B912">
        <v>1</v>
      </c>
    </row>
    <row r="913" spans="1:2" x14ac:dyDescent="0.2">
      <c r="A913" t="s">
        <v>4063</v>
      </c>
      <c r="B913">
        <v>1</v>
      </c>
    </row>
    <row r="914" spans="1:2" x14ac:dyDescent="0.2">
      <c r="A914" t="s">
        <v>4064</v>
      </c>
      <c r="B914">
        <v>1</v>
      </c>
    </row>
    <row r="915" spans="1:2" x14ac:dyDescent="0.2">
      <c r="A915" t="s">
        <v>4065</v>
      </c>
      <c r="B915">
        <v>1</v>
      </c>
    </row>
    <row r="916" spans="1:2" x14ac:dyDescent="0.2">
      <c r="A916" t="s">
        <v>4066</v>
      </c>
      <c r="B916">
        <v>1</v>
      </c>
    </row>
    <row r="917" spans="1:2" x14ac:dyDescent="0.2">
      <c r="A917" t="s">
        <v>4067</v>
      </c>
      <c r="B917">
        <v>1</v>
      </c>
    </row>
    <row r="918" spans="1:2" x14ac:dyDescent="0.2">
      <c r="A918" t="s">
        <v>4068</v>
      </c>
      <c r="B918">
        <v>1</v>
      </c>
    </row>
    <row r="919" spans="1:2" x14ac:dyDescent="0.2">
      <c r="A919" t="s">
        <v>4069</v>
      </c>
      <c r="B919">
        <v>1</v>
      </c>
    </row>
    <row r="920" spans="1:2" x14ac:dyDescent="0.2">
      <c r="A920" t="s">
        <v>4070</v>
      </c>
      <c r="B920">
        <v>1</v>
      </c>
    </row>
    <row r="921" spans="1:2" x14ac:dyDescent="0.2">
      <c r="A921" t="s">
        <v>4071</v>
      </c>
      <c r="B921">
        <v>1</v>
      </c>
    </row>
    <row r="922" spans="1:2" x14ac:dyDescent="0.2">
      <c r="A922" t="s">
        <v>4072</v>
      </c>
      <c r="B922">
        <v>1</v>
      </c>
    </row>
    <row r="923" spans="1:2" x14ac:dyDescent="0.2">
      <c r="A923" t="s">
        <v>4073</v>
      </c>
      <c r="B923">
        <v>1</v>
      </c>
    </row>
    <row r="924" spans="1:2" x14ac:dyDescent="0.2">
      <c r="A924" t="s">
        <v>4074</v>
      </c>
      <c r="B924">
        <v>1</v>
      </c>
    </row>
    <row r="925" spans="1:2" x14ac:dyDescent="0.2">
      <c r="A925" t="s">
        <v>4075</v>
      </c>
      <c r="B925">
        <v>5000</v>
      </c>
    </row>
    <row r="926" spans="1:2" x14ac:dyDescent="0.2">
      <c r="A926" t="s">
        <v>4076</v>
      </c>
      <c r="B926">
        <v>1</v>
      </c>
    </row>
    <row r="927" spans="1:2" x14ac:dyDescent="0.2">
      <c r="A927" t="s">
        <v>4077</v>
      </c>
      <c r="B927">
        <v>2</v>
      </c>
    </row>
    <row r="928" spans="1:2" x14ac:dyDescent="0.2">
      <c r="A928" t="s">
        <v>4078</v>
      </c>
      <c r="B928">
        <v>2</v>
      </c>
    </row>
    <row r="929" spans="1:2" x14ac:dyDescent="0.2">
      <c r="A929" t="s">
        <v>4079</v>
      </c>
      <c r="B929">
        <v>5000</v>
      </c>
    </row>
    <row r="930" spans="1:2" x14ac:dyDescent="0.2">
      <c r="A930" t="s">
        <v>4080</v>
      </c>
      <c r="B930">
        <v>5000</v>
      </c>
    </row>
    <row r="931" spans="1:2" x14ac:dyDescent="0.2">
      <c r="A931" t="s">
        <v>4081</v>
      </c>
      <c r="B931">
        <v>1</v>
      </c>
    </row>
    <row r="932" spans="1:2" x14ac:dyDescent="0.2">
      <c r="A932" t="s">
        <v>4082</v>
      </c>
      <c r="B932">
        <v>5000</v>
      </c>
    </row>
    <row r="933" spans="1:2" x14ac:dyDescent="0.2">
      <c r="A933" t="s">
        <v>4083</v>
      </c>
      <c r="B933">
        <v>5000</v>
      </c>
    </row>
    <row r="934" spans="1:2" x14ac:dyDescent="0.2">
      <c r="A934" t="s">
        <v>4871</v>
      </c>
      <c r="B934">
        <v>5000</v>
      </c>
    </row>
    <row r="935" spans="1:2" x14ac:dyDescent="0.2">
      <c r="A935" t="s">
        <v>4085</v>
      </c>
      <c r="B935">
        <v>5000</v>
      </c>
    </row>
    <row r="936" spans="1:2" x14ac:dyDescent="0.2">
      <c r="A936" t="s">
        <v>4086</v>
      </c>
      <c r="B936" t="b">
        <v>0</v>
      </c>
    </row>
    <row r="937" spans="1:2" x14ac:dyDescent="0.2">
      <c r="A937" t="s">
        <v>4087</v>
      </c>
      <c r="B937">
        <v>5000</v>
      </c>
    </row>
    <row r="938" spans="1:2" x14ac:dyDescent="0.2">
      <c r="A938" t="s">
        <v>4872</v>
      </c>
      <c r="B938">
        <v>5000</v>
      </c>
    </row>
    <row r="939" spans="1:2" x14ac:dyDescent="0.2">
      <c r="A939" t="s">
        <v>4089</v>
      </c>
      <c r="B939">
        <v>5000</v>
      </c>
    </row>
    <row r="940" spans="1:2" x14ac:dyDescent="0.2">
      <c r="A940" t="s">
        <v>2250</v>
      </c>
      <c r="B940" t="b">
        <v>0</v>
      </c>
    </row>
    <row r="941" spans="1:2" x14ac:dyDescent="0.2">
      <c r="A941" t="s">
        <v>2251</v>
      </c>
      <c r="B941" t="b">
        <v>0</v>
      </c>
    </row>
    <row r="942" spans="1:2" x14ac:dyDescent="0.2">
      <c r="A942" t="s">
        <v>2252</v>
      </c>
      <c r="B942" t="b">
        <v>0</v>
      </c>
    </row>
    <row r="943" spans="1:2" x14ac:dyDescent="0.2">
      <c r="A943" t="s">
        <v>2253</v>
      </c>
      <c r="B943" t="b">
        <v>0</v>
      </c>
    </row>
    <row r="944" spans="1:2" x14ac:dyDescent="0.2">
      <c r="A944" t="s">
        <v>2254</v>
      </c>
      <c r="B944" t="b">
        <v>0</v>
      </c>
    </row>
    <row r="945" spans="1:2" x14ac:dyDescent="0.2">
      <c r="A945" t="s">
        <v>2255</v>
      </c>
      <c r="B945" t="b">
        <v>0</v>
      </c>
    </row>
    <row r="946" spans="1:2" x14ac:dyDescent="0.2">
      <c r="A946" t="s">
        <v>2256</v>
      </c>
      <c r="B946" t="b">
        <v>0</v>
      </c>
    </row>
    <row r="947" spans="1:2" x14ac:dyDescent="0.2">
      <c r="A947" t="s">
        <v>2257</v>
      </c>
      <c r="B947" t="b">
        <v>0</v>
      </c>
    </row>
    <row r="948" spans="1:2" x14ac:dyDescent="0.2">
      <c r="A948" t="s">
        <v>2258</v>
      </c>
      <c r="B948" t="b">
        <v>0</v>
      </c>
    </row>
    <row r="949" spans="1:2" x14ac:dyDescent="0.2">
      <c r="A949" t="s">
        <v>2259</v>
      </c>
      <c r="B949" t="b">
        <v>0</v>
      </c>
    </row>
    <row r="950" spans="1:2" x14ac:dyDescent="0.2">
      <c r="A950" t="s">
        <v>2260</v>
      </c>
      <c r="B950" t="b">
        <v>0</v>
      </c>
    </row>
    <row r="951" spans="1:2" x14ac:dyDescent="0.2">
      <c r="A951" t="s">
        <v>2261</v>
      </c>
      <c r="B951" t="b">
        <v>0</v>
      </c>
    </row>
    <row r="952" spans="1:2" x14ac:dyDescent="0.2">
      <c r="A952" t="s">
        <v>2262</v>
      </c>
      <c r="B952" t="b">
        <v>0</v>
      </c>
    </row>
    <row r="953" spans="1:2" x14ac:dyDescent="0.2">
      <c r="A953" t="s">
        <v>2263</v>
      </c>
      <c r="B953" t="b">
        <v>0</v>
      </c>
    </row>
    <row r="954" spans="1:2" x14ac:dyDescent="0.2">
      <c r="A954" t="s">
        <v>2264</v>
      </c>
      <c r="B954" t="b">
        <v>0</v>
      </c>
    </row>
    <row r="955" spans="1:2" x14ac:dyDescent="0.2">
      <c r="A955" t="s">
        <v>2265</v>
      </c>
      <c r="B955" t="b">
        <v>0</v>
      </c>
    </row>
    <row r="956" spans="1:2" x14ac:dyDescent="0.2">
      <c r="A956" t="s">
        <v>2266</v>
      </c>
      <c r="B956" t="b">
        <v>0</v>
      </c>
    </row>
    <row r="957" spans="1:2" x14ac:dyDescent="0.2">
      <c r="A957" t="s">
        <v>2267</v>
      </c>
      <c r="B957" t="b">
        <v>0</v>
      </c>
    </row>
    <row r="958" spans="1:2" x14ac:dyDescent="0.2">
      <c r="A958" t="s">
        <v>2268</v>
      </c>
      <c r="B958" t="b">
        <v>0</v>
      </c>
    </row>
    <row r="959" spans="1:2" x14ac:dyDescent="0.2">
      <c r="A959" t="s">
        <v>2269</v>
      </c>
      <c r="B959" t="b">
        <v>0</v>
      </c>
    </row>
    <row r="960" spans="1:2" x14ac:dyDescent="0.2">
      <c r="A960" t="s">
        <v>2270</v>
      </c>
      <c r="B960" t="b">
        <v>0</v>
      </c>
    </row>
    <row r="961" spans="1:2" x14ac:dyDescent="0.2">
      <c r="A961" t="s">
        <v>2271</v>
      </c>
      <c r="B961" t="b">
        <v>0</v>
      </c>
    </row>
    <row r="962" spans="1:2" x14ac:dyDescent="0.2">
      <c r="A962" t="s">
        <v>2272</v>
      </c>
      <c r="B962" t="b">
        <v>0</v>
      </c>
    </row>
    <row r="963" spans="1:2" x14ac:dyDescent="0.2">
      <c r="A963" t="s">
        <v>2273</v>
      </c>
      <c r="B963" t="b">
        <v>0</v>
      </c>
    </row>
    <row r="964" spans="1:2" x14ac:dyDescent="0.2">
      <c r="A964" t="s">
        <v>2274</v>
      </c>
      <c r="B964" t="b">
        <v>0</v>
      </c>
    </row>
    <row r="965" spans="1:2" x14ac:dyDescent="0.2">
      <c r="A965" t="s">
        <v>2275</v>
      </c>
      <c r="B965" t="b">
        <v>0</v>
      </c>
    </row>
    <row r="966" spans="1:2" x14ac:dyDescent="0.2">
      <c r="A966" t="s">
        <v>2276</v>
      </c>
      <c r="B966" t="b">
        <v>0</v>
      </c>
    </row>
    <row r="967" spans="1:2" x14ac:dyDescent="0.2">
      <c r="A967" t="s">
        <v>2277</v>
      </c>
      <c r="B967" t="b">
        <v>0</v>
      </c>
    </row>
    <row r="968" spans="1:2" x14ac:dyDescent="0.2">
      <c r="A968" t="s">
        <v>2278</v>
      </c>
      <c r="B968" t="b">
        <v>0</v>
      </c>
    </row>
    <row r="969" spans="1:2" x14ac:dyDescent="0.2">
      <c r="A969" t="s">
        <v>2279</v>
      </c>
      <c r="B969" t="b">
        <v>0</v>
      </c>
    </row>
    <row r="970" spans="1:2" x14ac:dyDescent="0.2">
      <c r="A970" t="s">
        <v>2280</v>
      </c>
      <c r="B970" t="b">
        <v>0</v>
      </c>
    </row>
    <row r="971" spans="1:2" x14ac:dyDescent="0.2">
      <c r="A971" t="s">
        <v>2281</v>
      </c>
      <c r="B971" t="b">
        <v>0</v>
      </c>
    </row>
    <row r="972" spans="1:2" x14ac:dyDescent="0.2">
      <c r="A972" t="s">
        <v>2282</v>
      </c>
      <c r="B972" t="b">
        <v>0</v>
      </c>
    </row>
    <row r="973" spans="1:2" x14ac:dyDescent="0.2">
      <c r="A973" t="s">
        <v>2283</v>
      </c>
      <c r="B973" t="b">
        <v>0</v>
      </c>
    </row>
    <row r="974" spans="1:2" x14ac:dyDescent="0.2">
      <c r="A974" t="s">
        <v>2284</v>
      </c>
      <c r="B974" t="b">
        <v>0</v>
      </c>
    </row>
    <row r="975" spans="1:2" x14ac:dyDescent="0.2">
      <c r="A975" t="s">
        <v>2285</v>
      </c>
      <c r="B975" t="b">
        <v>0</v>
      </c>
    </row>
    <row r="976" spans="1:2" x14ac:dyDescent="0.2">
      <c r="A976" t="s">
        <v>2286</v>
      </c>
      <c r="B976" t="b">
        <v>0</v>
      </c>
    </row>
    <row r="977" spans="1:2" x14ac:dyDescent="0.2">
      <c r="A977" t="s">
        <v>2287</v>
      </c>
      <c r="B977" t="b">
        <v>0</v>
      </c>
    </row>
    <row r="978" spans="1:2" x14ac:dyDescent="0.2">
      <c r="A978" t="s">
        <v>2288</v>
      </c>
      <c r="B978" t="b">
        <v>0</v>
      </c>
    </row>
    <row r="979" spans="1:2" x14ac:dyDescent="0.2">
      <c r="A979" t="s">
        <v>2289</v>
      </c>
      <c r="B979" t="b">
        <v>0</v>
      </c>
    </row>
    <row r="980" spans="1:2" x14ac:dyDescent="0.2">
      <c r="A980" t="s">
        <v>2290</v>
      </c>
      <c r="B980" t="b">
        <v>0</v>
      </c>
    </row>
    <row r="981" spans="1:2" x14ac:dyDescent="0.2">
      <c r="A981" t="s">
        <v>2291</v>
      </c>
      <c r="B981" t="b">
        <v>0</v>
      </c>
    </row>
    <row r="982" spans="1:2" x14ac:dyDescent="0.2">
      <c r="A982" t="s">
        <v>2292</v>
      </c>
      <c r="B982" t="b">
        <v>0</v>
      </c>
    </row>
    <row r="983" spans="1:2" x14ac:dyDescent="0.2">
      <c r="A983" t="s">
        <v>2293</v>
      </c>
      <c r="B983" t="b">
        <v>0</v>
      </c>
    </row>
    <row r="984" spans="1:2" x14ac:dyDescent="0.2">
      <c r="A984" t="s">
        <v>2294</v>
      </c>
      <c r="B984" t="b">
        <v>0</v>
      </c>
    </row>
    <row r="985" spans="1:2" x14ac:dyDescent="0.2">
      <c r="A985" t="s">
        <v>2295</v>
      </c>
      <c r="B985" t="b">
        <v>0</v>
      </c>
    </row>
    <row r="986" spans="1:2" x14ac:dyDescent="0.2">
      <c r="A986" t="s">
        <v>2296</v>
      </c>
      <c r="B986" t="b">
        <v>0</v>
      </c>
    </row>
    <row r="987" spans="1:2" x14ac:dyDescent="0.2">
      <c r="A987" t="s">
        <v>2297</v>
      </c>
      <c r="B987" t="b">
        <v>0</v>
      </c>
    </row>
    <row r="988" spans="1:2" x14ac:dyDescent="0.2">
      <c r="A988" t="s">
        <v>2298</v>
      </c>
      <c r="B988" t="b">
        <v>0</v>
      </c>
    </row>
    <row r="989" spans="1:2" x14ac:dyDescent="0.2">
      <c r="A989" t="s">
        <v>2299</v>
      </c>
      <c r="B989" t="b">
        <v>0</v>
      </c>
    </row>
    <row r="990" spans="1:2" x14ac:dyDescent="0.2">
      <c r="A990" t="s">
        <v>2300</v>
      </c>
      <c r="B990" t="b">
        <v>0</v>
      </c>
    </row>
    <row r="991" spans="1:2" x14ac:dyDescent="0.2">
      <c r="A991" t="s">
        <v>2301</v>
      </c>
      <c r="B991" t="b">
        <v>0</v>
      </c>
    </row>
    <row r="992" spans="1:2" x14ac:dyDescent="0.2">
      <c r="A992" t="s">
        <v>2302</v>
      </c>
      <c r="B992" t="b">
        <v>0</v>
      </c>
    </row>
    <row r="993" spans="1:2" x14ac:dyDescent="0.2">
      <c r="A993" t="s">
        <v>2303</v>
      </c>
      <c r="B993" t="b">
        <v>0</v>
      </c>
    </row>
    <row r="994" spans="1:2" x14ac:dyDescent="0.2">
      <c r="A994" t="s">
        <v>2304</v>
      </c>
      <c r="B994" t="b">
        <v>0</v>
      </c>
    </row>
    <row r="995" spans="1:2" x14ac:dyDescent="0.2">
      <c r="A995" t="s">
        <v>2305</v>
      </c>
      <c r="B995" t="b">
        <v>0</v>
      </c>
    </row>
    <row r="996" spans="1:2" x14ac:dyDescent="0.2">
      <c r="A996" t="s">
        <v>2306</v>
      </c>
      <c r="B996" t="b">
        <v>0</v>
      </c>
    </row>
    <row r="997" spans="1:2" x14ac:dyDescent="0.2">
      <c r="A997" t="s">
        <v>2307</v>
      </c>
      <c r="B997" t="b">
        <v>0</v>
      </c>
    </row>
    <row r="998" spans="1:2" x14ac:dyDescent="0.2">
      <c r="A998" t="s">
        <v>2308</v>
      </c>
      <c r="B998" t="b">
        <v>0</v>
      </c>
    </row>
    <row r="999" spans="1:2" x14ac:dyDescent="0.2">
      <c r="A999" t="s">
        <v>2309</v>
      </c>
      <c r="B999" t="b">
        <v>0</v>
      </c>
    </row>
    <row r="1000" spans="1:2" x14ac:dyDescent="0.2">
      <c r="A1000" t="s">
        <v>2310</v>
      </c>
      <c r="B1000" t="b">
        <v>0</v>
      </c>
    </row>
    <row r="1001" spans="1:2" x14ac:dyDescent="0.2">
      <c r="A1001" t="s">
        <v>2311</v>
      </c>
      <c r="B1001" t="b">
        <v>0</v>
      </c>
    </row>
    <row r="1002" spans="1:2" x14ac:dyDescent="0.2">
      <c r="A1002" t="s">
        <v>2312</v>
      </c>
      <c r="B1002" t="b">
        <v>0</v>
      </c>
    </row>
    <row r="1003" spans="1:2" x14ac:dyDescent="0.2">
      <c r="A1003" t="s">
        <v>2313</v>
      </c>
      <c r="B1003" t="b">
        <v>0</v>
      </c>
    </row>
    <row r="1004" spans="1:2" x14ac:dyDescent="0.2">
      <c r="A1004" t="s">
        <v>2314</v>
      </c>
      <c r="B1004" t="b">
        <v>0</v>
      </c>
    </row>
    <row r="1005" spans="1:2" x14ac:dyDescent="0.2">
      <c r="A1005" t="s">
        <v>2315</v>
      </c>
      <c r="B1005" t="b">
        <v>0</v>
      </c>
    </row>
    <row r="1006" spans="1:2" x14ac:dyDescent="0.2">
      <c r="A1006" t="s">
        <v>2316</v>
      </c>
      <c r="B1006" t="b">
        <v>0</v>
      </c>
    </row>
    <row r="1007" spans="1:2" x14ac:dyDescent="0.2">
      <c r="A1007" t="s">
        <v>2317</v>
      </c>
      <c r="B1007" t="b">
        <v>0</v>
      </c>
    </row>
    <row r="1008" spans="1:2" x14ac:dyDescent="0.2">
      <c r="A1008" t="s">
        <v>2318</v>
      </c>
      <c r="B1008" t="b">
        <v>0</v>
      </c>
    </row>
    <row r="1009" spans="1:2" x14ac:dyDescent="0.2">
      <c r="A1009" t="s">
        <v>2319</v>
      </c>
      <c r="B1009" t="b">
        <v>0</v>
      </c>
    </row>
    <row r="1010" spans="1:2" x14ac:dyDescent="0.2">
      <c r="A1010" t="s">
        <v>2320</v>
      </c>
      <c r="B1010" t="b">
        <v>0</v>
      </c>
    </row>
    <row r="1011" spans="1:2" x14ac:dyDescent="0.2">
      <c r="A1011" t="s">
        <v>2321</v>
      </c>
      <c r="B1011" t="b">
        <v>0</v>
      </c>
    </row>
    <row r="1012" spans="1:2" x14ac:dyDescent="0.2">
      <c r="A1012" t="s">
        <v>2322</v>
      </c>
      <c r="B1012" t="b">
        <v>0</v>
      </c>
    </row>
    <row r="1013" spans="1:2" x14ac:dyDescent="0.2">
      <c r="A1013" t="s">
        <v>2323</v>
      </c>
      <c r="B1013" t="b">
        <v>0</v>
      </c>
    </row>
    <row r="1014" spans="1:2" x14ac:dyDescent="0.2">
      <c r="A1014" t="s">
        <v>2324</v>
      </c>
      <c r="B1014" t="b">
        <v>0</v>
      </c>
    </row>
    <row r="1015" spans="1:2" x14ac:dyDescent="0.2">
      <c r="A1015" t="s">
        <v>2325</v>
      </c>
      <c r="B1015" t="b">
        <v>0</v>
      </c>
    </row>
    <row r="1016" spans="1:2" x14ac:dyDescent="0.2">
      <c r="A1016" t="s">
        <v>2326</v>
      </c>
      <c r="B1016" t="b">
        <v>0</v>
      </c>
    </row>
    <row r="1017" spans="1:2" x14ac:dyDescent="0.2">
      <c r="A1017" t="s">
        <v>2327</v>
      </c>
      <c r="B1017" t="b">
        <v>0</v>
      </c>
    </row>
    <row r="1018" spans="1:2" x14ac:dyDescent="0.2">
      <c r="A1018" t="s">
        <v>2328</v>
      </c>
      <c r="B1018" t="b">
        <v>0</v>
      </c>
    </row>
    <row r="1019" spans="1:2" x14ac:dyDescent="0.2">
      <c r="A1019" t="s">
        <v>2329</v>
      </c>
      <c r="B1019" t="b">
        <v>0</v>
      </c>
    </row>
    <row r="1020" spans="1:2" x14ac:dyDescent="0.2">
      <c r="A1020" t="s">
        <v>2330</v>
      </c>
      <c r="B1020" t="b">
        <v>0</v>
      </c>
    </row>
    <row r="1021" spans="1:2" x14ac:dyDescent="0.2">
      <c r="A1021" t="s">
        <v>2331</v>
      </c>
      <c r="B1021" t="b">
        <v>0</v>
      </c>
    </row>
    <row r="1022" spans="1:2" x14ac:dyDescent="0.2">
      <c r="A1022" t="s">
        <v>2332</v>
      </c>
      <c r="B1022" t="b">
        <v>0</v>
      </c>
    </row>
    <row r="1023" spans="1:2" x14ac:dyDescent="0.2">
      <c r="A1023" t="s">
        <v>2333</v>
      </c>
      <c r="B1023" t="b">
        <v>0</v>
      </c>
    </row>
    <row r="1024" spans="1:2" x14ac:dyDescent="0.2">
      <c r="A1024" t="s">
        <v>2334</v>
      </c>
      <c r="B1024" t="b">
        <v>0</v>
      </c>
    </row>
    <row r="1025" spans="1:2" x14ac:dyDescent="0.2">
      <c r="A1025" t="s">
        <v>2335</v>
      </c>
      <c r="B1025" t="b">
        <v>0</v>
      </c>
    </row>
    <row r="1026" spans="1:2" x14ac:dyDescent="0.2">
      <c r="A1026" t="s">
        <v>2336</v>
      </c>
      <c r="B1026" t="b">
        <v>0</v>
      </c>
    </row>
    <row r="1027" spans="1:2" x14ac:dyDescent="0.2">
      <c r="A1027" t="s">
        <v>2337</v>
      </c>
      <c r="B1027" t="b">
        <v>0</v>
      </c>
    </row>
    <row r="1028" spans="1:2" x14ac:dyDescent="0.2">
      <c r="A1028" t="s">
        <v>2338</v>
      </c>
      <c r="B1028" t="b">
        <v>0</v>
      </c>
    </row>
    <row r="1029" spans="1:2" x14ac:dyDescent="0.2">
      <c r="A1029" t="s">
        <v>2339</v>
      </c>
      <c r="B1029" t="b">
        <v>0</v>
      </c>
    </row>
    <row r="1030" spans="1:2" x14ac:dyDescent="0.2">
      <c r="A1030" t="s">
        <v>2340</v>
      </c>
      <c r="B1030" t="b">
        <v>0</v>
      </c>
    </row>
    <row r="1031" spans="1:2" x14ac:dyDescent="0.2">
      <c r="A1031" t="s">
        <v>2341</v>
      </c>
      <c r="B1031" t="b">
        <v>0</v>
      </c>
    </row>
    <row r="1032" spans="1:2" x14ac:dyDescent="0.2">
      <c r="A1032" t="s">
        <v>2342</v>
      </c>
      <c r="B1032" t="b">
        <v>0</v>
      </c>
    </row>
    <row r="1033" spans="1:2" x14ac:dyDescent="0.2">
      <c r="A1033" t="s">
        <v>2343</v>
      </c>
      <c r="B1033" t="b">
        <v>0</v>
      </c>
    </row>
    <row r="1034" spans="1:2" x14ac:dyDescent="0.2">
      <c r="A1034" t="s">
        <v>2344</v>
      </c>
      <c r="B1034" t="b">
        <v>0</v>
      </c>
    </row>
    <row r="1035" spans="1:2" x14ac:dyDescent="0.2">
      <c r="A1035" t="s">
        <v>2345</v>
      </c>
      <c r="B1035" t="b">
        <v>0</v>
      </c>
    </row>
    <row r="1036" spans="1:2" x14ac:dyDescent="0.2">
      <c r="A1036" t="s">
        <v>2346</v>
      </c>
      <c r="B1036" t="b">
        <v>0</v>
      </c>
    </row>
    <row r="1037" spans="1:2" x14ac:dyDescent="0.2">
      <c r="A1037" t="s">
        <v>2347</v>
      </c>
      <c r="B1037" t="b">
        <v>0</v>
      </c>
    </row>
    <row r="1038" spans="1:2" x14ac:dyDescent="0.2">
      <c r="A1038" t="s">
        <v>2348</v>
      </c>
      <c r="B1038" t="b">
        <v>0</v>
      </c>
    </row>
    <row r="1039" spans="1:2" x14ac:dyDescent="0.2">
      <c r="A1039" t="s">
        <v>2349</v>
      </c>
      <c r="B1039" t="b">
        <v>0</v>
      </c>
    </row>
    <row r="1040" spans="1:2" x14ac:dyDescent="0.2">
      <c r="A1040" t="s">
        <v>2350</v>
      </c>
      <c r="B1040" t="b">
        <v>0</v>
      </c>
    </row>
    <row r="1041" spans="1:2" x14ac:dyDescent="0.2">
      <c r="A1041" t="s">
        <v>2351</v>
      </c>
      <c r="B1041" t="b">
        <v>0</v>
      </c>
    </row>
    <row r="1042" spans="1:2" x14ac:dyDescent="0.2">
      <c r="A1042" t="s">
        <v>2352</v>
      </c>
      <c r="B1042" t="b">
        <v>0</v>
      </c>
    </row>
    <row r="1043" spans="1:2" x14ac:dyDescent="0.2">
      <c r="A1043" t="s">
        <v>2353</v>
      </c>
      <c r="B1043" t="b">
        <v>0</v>
      </c>
    </row>
    <row r="1044" spans="1:2" x14ac:dyDescent="0.2">
      <c r="A1044" t="s">
        <v>2354</v>
      </c>
      <c r="B1044" t="b">
        <v>0</v>
      </c>
    </row>
    <row r="1045" spans="1:2" x14ac:dyDescent="0.2">
      <c r="A1045" t="s">
        <v>2355</v>
      </c>
      <c r="B1045" t="b">
        <v>0</v>
      </c>
    </row>
    <row r="1046" spans="1:2" x14ac:dyDescent="0.2">
      <c r="A1046" t="s">
        <v>2356</v>
      </c>
      <c r="B1046" t="b">
        <v>0</v>
      </c>
    </row>
    <row r="1047" spans="1:2" x14ac:dyDescent="0.2">
      <c r="A1047" t="s">
        <v>2357</v>
      </c>
      <c r="B1047" t="b">
        <v>0</v>
      </c>
    </row>
    <row r="1048" spans="1:2" x14ac:dyDescent="0.2">
      <c r="A1048" t="s">
        <v>2358</v>
      </c>
      <c r="B1048" t="b">
        <v>0</v>
      </c>
    </row>
    <row r="1049" spans="1:2" x14ac:dyDescent="0.2">
      <c r="A1049" t="s">
        <v>2359</v>
      </c>
      <c r="B1049" t="b">
        <v>0</v>
      </c>
    </row>
    <row r="1050" spans="1:2" x14ac:dyDescent="0.2">
      <c r="A1050" t="s">
        <v>2360</v>
      </c>
      <c r="B1050" t="b">
        <v>0</v>
      </c>
    </row>
    <row r="1051" spans="1:2" x14ac:dyDescent="0.2">
      <c r="A1051" t="s">
        <v>2361</v>
      </c>
      <c r="B1051" t="b">
        <v>0</v>
      </c>
    </row>
    <row r="1052" spans="1:2" x14ac:dyDescent="0.2">
      <c r="A1052" t="s">
        <v>2362</v>
      </c>
      <c r="B1052" t="b">
        <v>0</v>
      </c>
    </row>
    <row r="1053" spans="1:2" x14ac:dyDescent="0.2">
      <c r="A1053" t="s">
        <v>2363</v>
      </c>
      <c r="B1053" t="b">
        <v>0</v>
      </c>
    </row>
    <row r="1054" spans="1:2" x14ac:dyDescent="0.2">
      <c r="A1054" t="s">
        <v>2364</v>
      </c>
      <c r="B1054" t="b">
        <v>0</v>
      </c>
    </row>
    <row r="1055" spans="1:2" x14ac:dyDescent="0.2">
      <c r="A1055" t="s">
        <v>2365</v>
      </c>
      <c r="B1055" t="b">
        <v>0</v>
      </c>
    </row>
    <row r="1056" spans="1:2" x14ac:dyDescent="0.2">
      <c r="A1056" t="s">
        <v>2366</v>
      </c>
      <c r="B1056" t="b">
        <v>0</v>
      </c>
    </row>
    <row r="1057" spans="1:2" x14ac:dyDescent="0.2">
      <c r="A1057" t="s">
        <v>2367</v>
      </c>
      <c r="B1057" t="b">
        <v>0</v>
      </c>
    </row>
    <row r="1058" spans="1:2" x14ac:dyDescent="0.2">
      <c r="A1058" t="s">
        <v>2368</v>
      </c>
      <c r="B1058" t="b">
        <v>0</v>
      </c>
    </row>
    <row r="1059" spans="1:2" x14ac:dyDescent="0.2">
      <c r="A1059" t="s">
        <v>2369</v>
      </c>
      <c r="B1059" t="b">
        <v>0</v>
      </c>
    </row>
    <row r="1060" spans="1:2" x14ac:dyDescent="0.2">
      <c r="A1060" t="s">
        <v>2370</v>
      </c>
      <c r="B1060" t="b">
        <v>0</v>
      </c>
    </row>
    <row r="1061" spans="1:2" x14ac:dyDescent="0.2">
      <c r="A1061" t="s">
        <v>2371</v>
      </c>
      <c r="B1061" t="b">
        <v>0</v>
      </c>
    </row>
    <row r="1062" spans="1:2" x14ac:dyDescent="0.2">
      <c r="A1062" t="s">
        <v>2372</v>
      </c>
      <c r="B1062" t="b">
        <v>0</v>
      </c>
    </row>
    <row r="1063" spans="1:2" x14ac:dyDescent="0.2">
      <c r="A1063" t="s">
        <v>2373</v>
      </c>
      <c r="B1063" t="b">
        <v>0</v>
      </c>
    </row>
    <row r="1064" spans="1:2" x14ac:dyDescent="0.2">
      <c r="A1064" t="s">
        <v>2374</v>
      </c>
      <c r="B1064" t="b">
        <v>0</v>
      </c>
    </row>
    <row r="1065" spans="1:2" x14ac:dyDescent="0.2">
      <c r="A1065" t="s">
        <v>2375</v>
      </c>
      <c r="B1065" t="b">
        <v>0</v>
      </c>
    </row>
    <row r="1066" spans="1:2" x14ac:dyDescent="0.2">
      <c r="A1066" t="s">
        <v>2376</v>
      </c>
      <c r="B1066" t="b">
        <v>0</v>
      </c>
    </row>
    <row r="1067" spans="1:2" x14ac:dyDescent="0.2">
      <c r="A1067" t="s">
        <v>2377</v>
      </c>
      <c r="B1067" t="b">
        <v>0</v>
      </c>
    </row>
    <row r="1068" spans="1:2" x14ac:dyDescent="0.2">
      <c r="A1068" t="s">
        <v>2378</v>
      </c>
      <c r="B1068" t="b">
        <v>0</v>
      </c>
    </row>
    <row r="1069" spans="1:2" x14ac:dyDescent="0.2">
      <c r="A1069" t="s">
        <v>2379</v>
      </c>
      <c r="B1069" t="b">
        <v>0</v>
      </c>
    </row>
    <row r="1070" spans="1:2" x14ac:dyDescent="0.2">
      <c r="A1070" t="s">
        <v>2380</v>
      </c>
      <c r="B1070" t="b">
        <v>0</v>
      </c>
    </row>
    <row r="1071" spans="1:2" x14ac:dyDescent="0.2">
      <c r="A1071" t="s">
        <v>2381</v>
      </c>
      <c r="B1071" t="b">
        <v>0</v>
      </c>
    </row>
    <row r="1072" spans="1:2" x14ac:dyDescent="0.2">
      <c r="A1072" t="s">
        <v>2382</v>
      </c>
      <c r="B1072" t="b">
        <v>0</v>
      </c>
    </row>
    <row r="1073" spans="1:2" x14ac:dyDescent="0.2">
      <c r="A1073" t="s">
        <v>2383</v>
      </c>
      <c r="B1073" t="b">
        <v>0</v>
      </c>
    </row>
    <row r="1074" spans="1:2" x14ac:dyDescent="0.2">
      <c r="A1074" t="s">
        <v>2384</v>
      </c>
      <c r="B1074" t="b">
        <v>0</v>
      </c>
    </row>
    <row r="1075" spans="1:2" x14ac:dyDescent="0.2">
      <c r="A1075" t="s">
        <v>2385</v>
      </c>
      <c r="B1075" t="b">
        <v>0</v>
      </c>
    </row>
    <row r="1076" spans="1:2" x14ac:dyDescent="0.2">
      <c r="A1076" t="s">
        <v>2386</v>
      </c>
      <c r="B1076" t="b">
        <v>0</v>
      </c>
    </row>
    <row r="1077" spans="1:2" x14ac:dyDescent="0.2">
      <c r="A1077" t="s">
        <v>2387</v>
      </c>
      <c r="B1077" t="b">
        <v>0</v>
      </c>
    </row>
    <row r="1078" spans="1:2" x14ac:dyDescent="0.2">
      <c r="A1078" t="s">
        <v>2388</v>
      </c>
      <c r="B1078" t="b">
        <v>0</v>
      </c>
    </row>
    <row r="1079" spans="1:2" x14ac:dyDescent="0.2">
      <c r="A1079" t="s">
        <v>2389</v>
      </c>
      <c r="B1079" t="b">
        <v>0</v>
      </c>
    </row>
    <row r="1080" spans="1:2" x14ac:dyDescent="0.2">
      <c r="A1080" t="s">
        <v>2390</v>
      </c>
      <c r="B1080" t="b">
        <v>0</v>
      </c>
    </row>
    <row r="1081" spans="1:2" x14ac:dyDescent="0.2">
      <c r="A1081" t="s">
        <v>2391</v>
      </c>
      <c r="B1081" t="b">
        <v>0</v>
      </c>
    </row>
    <row r="1082" spans="1:2" x14ac:dyDescent="0.2">
      <c r="A1082" t="s">
        <v>2392</v>
      </c>
      <c r="B1082" t="b">
        <v>0</v>
      </c>
    </row>
    <row r="1083" spans="1:2" x14ac:dyDescent="0.2">
      <c r="A1083" t="s">
        <v>2393</v>
      </c>
      <c r="B1083" t="b">
        <v>0</v>
      </c>
    </row>
    <row r="1084" spans="1:2" x14ac:dyDescent="0.2">
      <c r="A1084" t="s">
        <v>2394</v>
      </c>
      <c r="B1084" t="b">
        <v>0</v>
      </c>
    </row>
    <row r="1085" spans="1:2" x14ac:dyDescent="0.2">
      <c r="A1085" t="s">
        <v>2395</v>
      </c>
      <c r="B1085" t="b">
        <v>0</v>
      </c>
    </row>
    <row r="1086" spans="1:2" x14ac:dyDescent="0.2">
      <c r="A1086" t="s">
        <v>2396</v>
      </c>
      <c r="B1086" t="b">
        <v>0</v>
      </c>
    </row>
    <row r="1087" spans="1:2" x14ac:dyDescent="0.2">
      <c r="A1087" t="s">
        <v>2397</v>
      </c>
      <c r="B1087" t="b">
        <v>0</v>
      </c>
    </row>
    <row r="1088" spans="1:2" x14ac:dyDescent="0.2">
      <c r="A1088" t="s">
        <v>2398</v>
      </c>
      <c r="B1088" t="b">
        <v>0</v>
      </c>
    </row>
    <row r="1089" spans="1:2" x14ac:dyDescent="0.2">
      <c r="A1089" t="s">
        <v>2399</v>
      </c>
      <c r="B1089" t="b">
        <v>0</v>
      </c>
    </row>
    <row r="1090" spans="1:2" x14ac:dyDescent="0.2">
      <c r="A1090" t="s">
        <v>2400</v>
      </c>
      <c r="B1090" t="b">
        <v>0</v>
      </c>
    </row>
    <row r="1091" spans="1:2" x14ac:dyDescent="0.2">
      <c r="A1091" t="s">
        <v>2401</v>
      </c>
      <c r="B1091" t="b">
        <v>0</v>
      </c>
    </row>
    <row r="1092" spans="1:2" x14ac:dyDescent="0.2">
      <c r="A1092" t="s">
        <v>2402</v>
      </c>
      <c r="B1092" t="b">
        <v>0</v>
      </c>
    </row>
    <row r="1093" spans="1:2" x14ac:dyDescent="0.2">
      <c r="A1093" t="s">
        <v>2403</v>
      </c>
      <c r="B1093" t="b">
        <v>0</v>
      </c>
    </row>
    <row r="1094" spans="1:2" x14ac:dyDescent="0.2">
      <c r="A1094" t="s">
        <v>2404</v>
      </c>
      <c r="B1094" t="b">
        <v>0</v>
      </c>
    </row>
    <row r="1095" spans="1:2" x14ac:dyDescent="0.2">
      <c r="A1095" t="s">
        <v>2405</v>
      </c>
      <c r="B1095" t="b">
        <v>0</v>
      </c>
    </row>
    <row r="1096" spans="1:2" x14ac:dyDescent="0.2">
      <c r="A1096" t="s">
        <v>2406</v>
      </c>
      <c r="B1096" t="b">
        <v>0</v>
      </c>
    </row>
    <row r="1097" spans="1:2" x14ac:dyDescent="0.2">
      <c r="A1097" t="s">
        <v>2407</v>
      </c>
      <c r="B1097" t="b">
        <v>0</v>
      </c>
    </row>
    <row r="1098" spans="1:2" x14ac:dyDescent="0.2">
      <c r="A1098" t="s">
        <v>2408</v>
      </c>
      <c r="B1098" t="b">
        <v>0</v>
      </c>
    </row>
    <row r="1099" spans="1:2" x14ac:dyDescent="0.2">
      <c r="A1099" t="s">
        <v>2409</v>
      </c>
      <c r="B1099" t="b">
        <v>0</v>
      </c>
    </row>
    <row r="1100" spans="1:2" x14ac:dyDescent="0.2">
      <c r="A1100" t="s">
        <v>2410</v>
      </c>
      <c r="B1100" t="b">
        <v>0</v>
      </c>
    </row>
    <row r="1101" spans="1:2" x14ac:dyDescent="0.2">
      <c r="A1101" t="s">
        <v>2411</v>
      </c>
      <c r="B1101" t="b">
        <v>0</v>
      </c>
    </row>
    <row r="1102" spans="1:2" x14ac:dyDescent="0.2">
      <c r="A1102" t="s">
        <v>2412</v>
      </c>
      <c r="B1102" t="b">
        <v>0</v>
      </c>
    </row>
    <row r="1103" spans="1:2" x14ac:dyDescent="0.2">
      <c r="A1103" t="s">
        <v>2413</v>
      </c>
      <c r="B1103" t="b">
        <v>0</v>
      </c>
    </row>
    <row r="1104" spans="1:2" x14ac:dyDescent="0.2">
      <c r="A1104" t="s">
        <v>2414</v>
      </c>
      <c r="B1104" t="b">
        <v>0</v>
      </c>
    </row>
    <row r="1105" spans="1:2" x14ac:dyDescent="0.2">
      <c r="A1105" t="s">
        <v>2415</v>
      </c>
      <c r="B1105" t="b">
        <v>0</v>
      </c>
    </row>
    <row r="1106" spans="1:2" x14ac:dyDescent="0.2">
      <c r="A1106" t="s">
        <v>2416</v>
      </c>
      <c r="B1106" t="b">
        <v>0</v>
      </c>
    </row>
    <row r="1107" spans="1:2" x14ac:dyDescent="0.2">
      <c r="A1107" t="s">
        <v>2417</v>
      </c>
      <c r="B1107" t="b">
        <v>0</v>
      </c>
    </row>
    <row r="1108" spans="1:2" x14ac:dyDescent="0.2">
      <c r="A1108" t="s">
        <v>2418</v>
      </c>
      <c r="B1108" t="b">
        <v>0</v>
      </c>
    </row>
    <row r="1109" spans="1:2" x14ac:dyDescent="0.2">
      <c r="A1109" t="s">
        <v>2419</v>
      </c>
      <c r="B1109" t="b">
        <v>0</v>
      </c>
    </row>
    <row r="1110" spans="1:2" x14ac:dyDescent="0.2">
      <c r="A1110" t="s">
        <v>2420</v>
      </c>
      <c r="B1110" t="b">
        <v>0</v>
      </c>
    </row>
    <row r="1111" spans="1:2" x14ac:dyDescent="0.2">
      <c r="A1111" t="s">
        <v>2421</v>
      </c>
      <c r="B1111" t="b">
        <v>0</v>
      </c>
    </row>
    <row r="1112" spans="1:2" x14ac:dyDescent="0.2">
      <c r="A1112" t="s">
        <v>2422</v>
      </c>
      <c r="B1112" t="b">
        <v>0</v>
      </c>
    </row>
    <row r="1113" spans="1:2" x14ac:dyDescent="0.2">
      <c r="A1113" t="s">
        <v>2423</v>
      </c>
      <c r="B1113" t="b">
        <v>0</v>
      </c>
    </row>
    <row r="1114" spans="1:2" x14ac:dyDescent="0.2">
      <c r="A1114" t="s">
        <v>2424</v>
      </c>
      <c r="B1114" t="b">
        <v>0</v>
      </c>
    </row>
    <row r="1115" spans="1:2" x14ac:dyDescent="0.2">
      <c r="A1115" t="s">
        <v>2425</v>
      </c>
      <c r="B1115" t="b">
        <v>0</v>
      </c>
    </row>
    <row r="1116" spans="1:2" x14ac:dyDescent="0.2">
      <c r="A1116" t="s">
        <v>2426</v>
      </c>
      <c r="B1116" t="b">
        <v>0</v>
      </c>
    </row>
    <row r="1117" spans="1:2" x14ac:dyDescent="0.2">
      <c r="A1117" t="s">
        <v>2427</v>
      </c>
      <c r="B1117" t="b">
        <v>0</v>
      </c>
    </row>
    <row r="1118" spans="1:2" x14ac:dyDescent="0.2">
      <c r="A1118" t="s">
        <v>2428</v>
      </c>
      <c r="B1118" t="b">
        <v>0</v>
      </c>
    </row>
    <row r="1119" spans="1:2" x14ac:dyDescent="0.2">
      <c r="A1119" t="s">
        <v>2429</v>
      </c>
      <c r="B1119" t="b">
        <v>0</v>
      </c>
    </row>
    <row r="1120" spans="1:2" x14ac:dyDescent="0.2">
      <c r="A1120" t="s">
        <v>2430</v>
      </c>
      <c r="B1120" t="b">
        <v>0</v>
      </c>
    </row>
    <row r="1121" spans="1:2" x14ac:dyDescent="0.2">
      <c r="A1121" t="s">
        <v>2431</v>
      </c>
      <c r="B1121" t="b">
        <v>0</v>
      </c>
    </row>
    <row r="1122" spans="1:2" x14ac:dyDescent="0.2">
      <c r="A1122" t="s">
        <v>2432</v>
      </c>
      <c r="B1122" t="b">
        <v>0</v>
      </c>
    </row>
    <row r="1123" spans="1:2" x14ac:dyDescent="0.2">
      <c r="A1123" t="s">
        <v>2433</v>
      </c>
      <c r="B1123" t="b">
        <v>0</v>
      </c>
    </row>
    <row r="1124" spans="1:2" x14ac:dyDescent="0.2">
      <c r="A1124" t="s">
        <v>2434</v>
      </c>
      <c r="B1124" t="b">
        <v>0</v>
      </c>
    </row>
    <row r="1125" spans="1:2" x14ac:dyDescent="0.2">
      <c r="A1125" t="s">
        <v>2435</v>
      </c>
      <c r="B1125" t="b">
        <v>0</v>
      </c>
    </row>
    <row r="1126" spans="1:2" x14ac:dyDescent="0.2">
      <c r="A1126" t="s">
        <v>2436</v>
      </c>
      <c r="B1126" t="b">
        <v>0</v>
      </c>
    </row>
    <row r="1127" spans="1:2" x14ac:dyDescent="0.2">
      <c r="A1127" t="s">
        <v>2437</v>
      </c>
      <c r="B1127" t="b">
        <v>0</v>
      </c>
    </row>
    <row r="1128" spans="1:2" x14ac:dyDescent="0.2">
      <c r="A1128" t="s">
        <v>2438</v>
      </c>
      <c r="B1128" t="b">
        <v>0</v>
      </c>
    </row>
    <row r="1129" spans="1:2" x14ac:dyDescent="0.2">
      <c r="A1129" t="s">
        <v>2439</v>
      </c>
      <c r="B1129" t="b">
        <v>0</v>
      </c>
    </row>
    <row r="1130" spans="1:2" x14ac:dyDescent="0.2">
      <c r="A1130" t="s">
        <v>2440</v>
      </c>
      <c r="B1130" t="b">
        <v>0</v>
      </c>
    </row>
    <row r="1131" spans="1:2" x14ac:dyDescent="0.2">
      <c r="A1131" t="s">
        <v>2441</v>
      </c>
      <c r="B1131" t="b">
        <v>0</v>
      </c>
    </row>
    <row r="1132" spans="1:2" x14ac:dyDescent="0.2">
      <c r="A1132" t="s">
        <v>2442</v>
      </c>
      <c r="B1132" t="b">
        <v>0</v>
      </c>
    </row>
    <row r="1133" spans="1:2" x14ac:dyDescent="0.2">
      <c r="A1133" t="s">
        <v>2443</v>
      </c>
      <c r="B1133" t="b">
        <v>0</v>
      </c>
    </row>
    <row r="1134" spans="1:2" x14ac:dyDescent="0.2">
      <c r="A1134" t="s">
        <v>2444</v>
      </c>
      <c r="B1134" t="b">
        <v>0</v>
      </c>
    </row>
    <row r="1135" spans="1:2" x14ac:dyDescent="0.2">
      <c r="A1135" t="s">
        <v>2445</v>
      </c>
      <c r="B1135" t="b">
        <v>0</v>
      </c>
    </row>
    <row r="1136" spans="1:2" x14ac:dyDescent="0.2">
      <c r="A1136" t="s">
        <v>2446</v>
      </c>
      <c r="B1136" t="b">
        <v>0</v>
      </c>
    </row>
    <row r="1137" spans="1:2" x14ac:dyDescent="0.2">
      <c r="A1137" t="s">
        <v>2447</v>
      </c>
      <c r="B1137" t="b">
        <v>0</v>
      </c>
    </row>
    <row r="1138" spans="1:2" x14ac:dyDescent="0.2">
      <c r="A1138" t="s">
        <v>2448</v>
      </c>
      <c r="B1138" t="b">
        <v>0</v>
      </c>
    </row>
    <row r="1139" spans="1:2" x14ac:dyDescent="0.2">
      <c r="A1139" t="s">
        <v>2449</v>
      </c>
      <c r="B1139" t="b">
        <v>0</v>
      </c>
    </row>
    <row r="1140" spans="1:2" x14ac:dyDescent="0.2">
      <c r="A1140" t="s">
        <v>2450</v>
      </c>
      <c r="B1140" t="b">
        <v>0</v>
      </c>
    </row>
    <row r="1141" spans="1:2" x14ac:dyDescent="0.2">
      <c r="A1141" t="s">
        <v>2451</v>
      </c>
      <c r="B1141" t="b">
        <v>0</v>
      </c>
    </row>
    <row r="1142" spans="1:2" x14ac:dyDescent="0.2">
      <c r="A1142" t="s">
        <v>2452</v>
      </c>
      <c r="B1142" t="b">
        <v>0</v>
      </c>
    </row>
    <row r="1143" spans="1:2" x14ac:dyDescent="0.2">
      <c r="A1143" t="s">
        <v>2453</v>
      </c>
      <c r="B1143" t="b">
        <v>0</v>
      </c>
    </row>
    <row r="1144" spans="1:2" x14ac:dyDescent="0.2">
      <c r="A1144" t="s">
        <v>2454</v>
      </c>
      <c r="B1144" t="b">
        <v>0</v>
      </c>
    </row>
    <row r="1145" spans="1:2" x14ac:dyDescent="0.2">
      <c r="A1145" t="s">
        <v>2455</v>
      </c>
      <c r="B1145" t="b">
        <v>0</v>
      </c>
    </row>
    <row r="1146" spans="1:2" x14ac:dyDescent="0.2">
      <c r="A1146" t="s">
        <v>2456</v>
      </c>
      <c r="B1146" t="b">
        <v>0</v>
      </c>
    </row>
    <row r="1147" spans="1:2" x14ac:dyDescent="0.2">
      <c r="A1147" t="s">
        <v>2457</v>
      </c>
      <c r="B1147" t="b">
        <v>0</v>
      </c>
    </row>
    <row r="1148" spans="1:2" x14ac:dyDescent="0.2">
      <c r="A1148" t="s">
        <v>2458</v>
      </c>
      <c r="B1148" t="b">
        <v>0</v>
      </c>
    </row>
    <row r="1149" spans="1:2" x14ac:dyDescent="0.2">
      <c r="A1149" t="s">
        <v>2459</v>
      </c>
      <c r="B1149" t="b">
        <v>0</v>
      </c>
    </row>
    <row r="1150" spans="1:2" x14ac:dyDescent="0.2">
      <c r="A1150" t="s">
        <v>2460</v>
      </c>
      <c r="B1150" t="b">
        <v>0</v>
      </c>
    </row>
    <row r="1151" spans="1:2" x14ac:dyDescent="0.2">
      <c r="A1151" t="s">
        <v>2461</v>
      </c>
      <c r="B1151" t="b">
        <v>0</v>
      </c>
    </row>
    <row r="1152" spans="1:2" x14ac:dyDescent="0.2">
      <c r="A1152" t="s">
        <v>2462</v>
      </c>
      <c r="B1152" t="b">
        <v>0</v>
      </c>
    </row>
    <row r="1153" spans="1:2" x14ac:dyDescent="0.2">
      <c r="A1153" t="s">
        <v>2463</v>
      </c>
      <c r="B1153" t="b">
        <v>0</v>
      </c>
    </row>
    <row r="1154" spans="1:2" x14ac:dyDescent="0.2">
      <c r="A1154" t="s">
        <v>2464</v>
      </c>
      <c r="B1154" t="b">
        <v>0</v>
      </c>
    </row>
    <row r="1155" spans="1:2" x14ac:dyDescent="0.2">
      <c r="A1155" t="s">
        <v>2465</v>
      </c>
      <c r="B1155" t="b">
        <v>0</v>
      </c>
    </row>
    <row r="1156" spans="1:2" x14ac:dyDescent="0.2">
      <c r="A1156" t="s">
        <v>2466</v>
      </c>
      <c r="B1156" t="b">
        <v>0</v>
      </c>
    </row>
    <row r="1157" spans="1:2" x14ac:dyDescent="0.2">
      <c r="A1157" t="s">
        <v>2467</v>
      </c>
      <c r="B1157" t="b">
        <v>0</v>
      </c>
    </row>
    <row r="1158" spans="1:2" x14ac:dyDescent="0.2">
      <c r="A1158" t="s">
        <v>2468</v>
      </c>
      <c r="B1158" t="b">
        <v>0</v>
      </c>
    </row>
    <row r="1159" spans="1:2" x14ac:dyDescent="0.2">
      <c r="A1159" t="s">
        <v>2469</v>
      </c>
      <c r="B1159" t="b">
        <v>0</v>
      </c>
    </row>
    <row r="1160" spans="1:2" x14ac:dyDescent="0.2">
      <c r="A1160" t="s">
        <v>2470</v>
      </c>
      <c r="B1160" t="b">
        <v>0</v>
      </c>
    </row>
    <row r="1161" spans="1:2" x14ac:dyDescent="0.2">
      <c r="A1161" t="s">
        <v>2471</v>
      </c>
      <c r="B1161" t="b">
        <v>0</v>
      </c>
    </row>
    <row r="1162" spans="1:2" x14ac:dyDescent="0.2">
      <c r="A1162" t="s">
        <v>2472</v>
      </c>
      <c r="B1162" t="b">
        <v>0</v>
      </c>
    </row>
    <row r="1163" spans="1:2" x14ac:dyDescent="0.2">
      <c r="A1163" t="s">
        <v>2473</v>
      </c>
      <c r="B1163" t="b">
        <v>0</v>
      </c>
    </row>
    <row r="1164" spans="1:2" x14ac:dyDescent="0.2">
      <c r="A1164" t="s">
        <v>2474</v>
      </c>
      <c r="B1164" t="b">
        <v>0</v>
      </c>
    </row>
    <row r="1165" spans="1:2" x14ac:dyDescent="0.2">
      <c r="A1165" t="s">
        <v>2475</v>
      </c>
      <c r="B1165" t="b">
        <v>0</v>
      </c>
    </row>
    <row r="1166" spans="1:2" x14ac:dyDescent="0.2">
      <c r="A1166" t="s">
        <v>2476</v>
      </c>
      <c r="B1166" t="b">
        <v>0</v>
      </c>
    </row>
    <row r="1167" spans="1:2" x14ac:dyDescent="0.2">
      <c r="A1167" t="s">
        <v>2477</v>
      </c>
      <c r="B1167" t="b">
        <v>0</v>
      </c>
    </row>
    <row r="1168" spans="1:2" x14ac:dyDescent="0.2">
      <c r="A1168" t="s">
        <v>2478</v>
      </c>
      <c r="B1168" t="b">
        <v>0</v>
      </c>
    </row>
    <row r="1169" spans="1:2" x14ac:dyDescent="0.2">
      <c r="A1169" t="s">
        <v>2479</v>
      </c>
      <c r="B1169" t="b">
        <v>0</v>
      </c>
    </row>
    <row r="1170" spans="1:2" x14ac:dyDescent="0.2">
      <c r="A1170" t="s">
        <v>2480</v>
      </c>
      <c r="B1170" t="b">
        <v>0</v>
      </c>
    </row>
    <row r="1171" spans="1:2" x14ac:dyDescent="0.2">
      <c r="A1171" t="s">
        <v>2481</v>
      </c>
      <c r="B1171" t="b">
        <v>0</v>
      </c>
    </row>
    <row r="1172" spans="1:2" x14ac:dyDescent="0.2">
      <c r="A1172" t="s">
        <v>2482</v>
      </c>
      <c r="B1172" t="b">
        <v>0</v>
      </c>
    </row>
    <row r="1173" spans="1:2" x14ac:dyDescent="0.2">
      <c r="A1173" t="s">
        <v>2483</v>
      </c>
      <c r="B1173" t="b">
        <v>0</v>
      </c>
    </row>
    <row r="1174" spans="1:2" x14ac:dyDescent="0.2">
      <c r="A1174" t="s">
        <v>2484</v>
      </c>
      <c r="B1174" t="b">
        <v>0</v>
      </c>
    </row>
    <row r="1175" spans="1:2" x14ac:dyDescent="0.2">
      <c r="A1175" t="s">
        <v>2485</v>
      </c>
      <c r="B1175" t="b">
        <v>0</v>
      </c>
    </row>
    <row r="1176" spans="1:2" x14ac:dyDescent="0.2">
      <c r="A1176" t="s">
        <v>2486</v>
      </c>
      <c r="B1176" t="b">
        <v>0</v>
      </c>
    </row>
    <row r="1177" spans="1:2" x14ac:dyDescent="0.2">
      <c r="A1177" t="s">
        <v>2487</v>
      </c>
      <c r="B1177" t="b">
        <v>0</v>
      </c>
    </row>
    <row r="1178" spans="1:2" x14ac:dyDescent="0.2">
      <c r="A1178" t="s">
        <v>2488</v>
      </c>
      <c r="B1178" t="b">
        <v>0</v>
      </c>
    </row>
    <row r="1179" spans="1:2" x14ac:dyDescent="0.2">
      <c r="A1179" t="s">
        <v>2489</v>
      </c>
      <c r="B1179" t="b">
        <v>0</v>
      </c>
    </row>
    <row r="1180" spans="1:2" x14ac:dyDescent="0.2">
      <c r="A1180" t="s">
        <v>2490</v>
      </c>
      <c r="B1180" t="b">
        <v>0</v>
      </c>
    </row>
    <row r="1181" spans="1:2" x14ac:dyDescent="0.2">
      <c r="A1181" t="s">
        <v>2491</v>
      </c>
      <c r="B1181" t="b">
        <v>0</v>
      </c>
    </row>
    <row r="1182" spans="1:2" x14ac:dyDescent="0.2">
      <c r="A1182" t="s">
        <v>2492</v>
      </c>
      <c r="B1182" t="b">
        <v>0</v>
      </c>
    </row>
    <row r="1183" spans="1:2" x14ac:dyDescent="0.2">
      <c r="A1183" t="s">
        <v>2493</v>
      </c>
      <c r="B1183" t="b">
        <v>0</v>
      </c>
    </row>
    <row r="1184" spans="1:2" x14ac:dyDescent="0.2">
      <c r="A1184" t="s">
        <v>2494</v>
      </c>
      <c r="B1184" t="b">
        <v>0</v>
      </c>
    </row>
    <row r="1185" spans="1:2" x14ac:dyDescent="0.2">
      <c r="A1185" t="s">
        <v>2495</v>
      </c>
      <c r="B1185" t="b">
        <v>0</v>
      </c>
    </row>
    <row r="1186" spans="1:2" x14ac:dyDescent="0.2">
      <c r="A1186" t="s">
        <v>2496</v>
      </c>
      <c r="B1186" t="b">
        <v>0</v>
      </c>
    </row>
    <row r="1187" spans="1:2" x14ac:dyDescent="0.2">
      <c r="A1187" t="s">
        <v>2497</v>
      </c>
      <c r="B1187" t="b">
        <v>0</v>
      </c>
    </row>
    <row r="1188" spans="1:2" x14ac:dyDescent="0.2">
      <c r="A1188" t="s">
        <v>2498</v>
      </c>
      <c r="B1188" t="s">
        <v>3604</v>
      </c>
    </row>
    <row r="1189" spans="1:2" x14ac:dyDescent="0.2">
      <c r="A1189" t="s">
        <v>2499</v>
      </c>
      <c r="B1189" t="b">
        <v>0</v>
      </c>
    </row>
    <row r="1190" spans="1:2" x14ac:dyDescent="0.2">
      <c r="A1190" t="s">
        <v>2500</v>
      </c>
      <c r="B1190" t="b">
        <v>0</v>
      </c>
    </row>
    <row r="1191" spans="1:2" x14ac:dyDescent="0.2">
      <c r="A1191" t="s">
        <v>2501</v>
      </c>
      <c r="B1191" t="b">
        <v>0</v>
      </c>
    </row>
    <row r="1192" spans="1:2" x14ac:dyDescent="0.2">
      <c r="A1192" t="s">
        <v>2502</v>
      </c>
      <c r="B1192" t="b">
        <v>0</v>
      </c>
    </row>
    <row r="1193" spans="1:2" x14ac:dyDescent="0.2">
      <c r="A1193" t="s">
        <v>2503</v>
      </c>
      <c r="B1193" t="b">
        <v>0</v>
      </c>
    </row>
    <row r="1194" spans="1:2" x14ac:dyDescent="0.2">
      <c r="A1194" t="s">
        <v>2504</v>
      </c>
      <c r="B1194" t="b">
        <v>0</v>
      </c>
    </row>
    <row r="1195" spans="1:2" x14ac:dyDescent="0.2">
      <c r="A1195" t="s">
        <v>2505</v>
      </c>
      <c r="B1195" t="b">
        <v>0</v>
      </c>
    </row>
    <row r="1196" spans="1:2" x14ac:dyDescent="0.2">
      <c r="A1196" t="s">
        <v>2506</v>
      </c>
      <c r="B1196" t="b">
        <v>0</v>
      </c>
    </row>
    <row r="1197" spans="1:2" x14ac:dyDescent="0.2">
      <c r="A1197" t="s">
        <v>2507</v>
      </c>
      <c r="B1197" t="b">
        <v>0</v>
      </c>
    </row>
    <row r="1198" spans="1:2" x14ac:dyDescent="0.2">
      <c r="A1198" t="s">
        <v>2508</v>
      </c>
      <c r="B1198" t="b">
        <v>0</v>
      </c>
    </row>
    <row r="1199" spans="1:2" x14ac:dyDescent="0.2">
      <c r="A1199" t="s">
        <v>2509</v>
      </c>
      <c r="B1199" t="b">
        <v>0</v>
      </c>
    </row>
    <row r="1200" spans="1:2" x14ac:dyDescent="0.2">
      <c r="A1200" t="s">
        <v>2510</v>
      </c>
      <c r="B1200" t="b">
        <v>0</v>
      </c>
    </row>
    <row r="1201" spans="1:2" x14ac:dyDescent="0.2">
      <c r="A1201" t="s">
        <v>2511</v>
      </c>
      <c r="B1201" t="b">
        <v>0</v>
      </c>
    </row>
    <row r="1202" spans="1:2" x14ac:dyDescent="0.2">
      <c r="A1202" t="s">
        <v>2512</v>
      </c>
      <c r="B1202" t="b">
        <v>0</v>
      </c>
    </row>
    <row r="1203" spans="1:2" x14ac:dyDescent="0.2">
      <c r="A1203" t="s">
        <v>2513</v>
      </c>
      <c r="B1203" t="b">
        <v>0</v>
      </c>
    </row>
    <row r="1204" spans="1:2" x14ac:dyDescent="0.2">
      <c r="A1204" t="s">
        <v>2514</v>
      </c>
      <c r="B1204" t="b">
        <v>0</v>
      </c>
    </row>
    <row r="1205" spans="1:2" x14ac:dyDescent="0.2">
      <c r="A1205" t="s">
        <v>2515</v>
      </c>
      <c r="B1205" t="b">
        <v>0</v>
      </c>
    </row>
    <row r="1206" spans="1:2" x14ac:dyDescent="0.2">
      <c r="A1206" t="s">
        <v>2516</v>
      </c>
      <c r="B1206" t="b">
        <v>0</v>
      </c>
    </row>
    <row r="1207" spans="1:2" x14ac:dyDescent="0.2">
      <c r="A1207" t="s">
        <v>2517</v>
      </c>
      <c r="B1207" t="b">
        <v>0</v>
      </c>
    </row>
    <row r="1208" spans="1:2" x14ac:dyDescent="0.2">
      <c r="A1208" t="s">
        <v>2518</v>
      </c>
      <c r="B1208" t="b">
        <v>0</v>
      </c>
    </row>
    <row r="1209" spans="1:2" x14ac:dyDescent="0.2">
      <c r="A1209" t="s">
        <v>2519</v>
      </c>
      <c r="B1209" t="b">
        <v>0</v>
      </c>
    </row>
    <row r="1210" spans="1:2" x14ac:dyDescent="0.2">
      <c r="A1210" t="s">
        <v>2520</v>
      </c>
      <c r="B1210" t="b">
        <v>0</v>
      </c>
    </row>
    <row r="1211" spans="1:2" x14ac:dyDescent="0.2">
      <c r="A1211" t="s">
        <v>2521</v>
      </c>
      <c r="B1211" t="b">
        <v>0</v>
      </c>
    </row>
    <row r="1212" spans="1:2" x14ac:dyDescent="0.2">
      <c r="A1212" t="s">
        <v>2522</v>
      </c>
      <c r="B1212" t="b">
        <v>0</v>
      </c>
    </row>
    <row r="1213" spans="1:2" x14ac:dyDescent="0.2">
      <c r="A1213" t="s">
        <v>2523</v>
      </c>
      <c r="B1213" t="b">
        <v>0</v>
      </c>
    </row>
    <row r="1214" spans="1:2" x14ac:dyDescent="0.2">
      <c r="A1214" t="s">
        <v>2524</v>
      </c>
      <c r="B1214" t="b">
        <v>0</v>
      </c>
    </row>
    <row r="1215" spans="1:2" x14ac:dyDescent="0.2">
      <c r="A1215" t="s">
        <v>2525</v>
      </c>
      <c r="B1215" t="b">
        <v>0</v>
      </c>
    </row>
    <row r="1216" spans="1:2" x14ac:dyDescent="0.2">
      <c r="A1216" t="s">
        <v>2526</v>
      </c>
      <c r="B1216" t="b">
        <v>0</v>
      </c>
    </row>
    <row r="1217" spans="1:2" x14ac:dyDescent="0.2">
      <c r="A1217" t="s">
        <v>2527</v>
      </c>
      <c r="B1217" t="b">
        <v>0</v>
      </c>
    </row>
    <row r="1218" spans="1:2" x14ac:dyDescent="0.2">
      <c r="A1218" t="s">
        <v>2528</v>
      </c>
      <c r="B1218" t="b">
        <v>0</v>
      </c>
    </row>
    <row r="1219" spans="1:2" x14ac:dyDescent="0.2">
      <c r="A1219" t="s">
        <v>2529</v>
      </c>
      <c r="B1219" t="b">
        <v>0</v>
      </c>
    </row>
    <row r="1220" spans="1:2" x14ac:dyDescent="0.2">
      <c r="A1220" t="s">
        <v>2530</v>
      </c>
      <c r="B1220" t="b">
        <v>0</v>
      </c>
    </row>
    <row r="1221" spans="1:2" x14ac:dyDescent="0.2">
      <c r="A1221" t="s">
        <v>3294</v>
      </c>
      <c r="B1221">
        <v>0</v>
      </c>
    </row>
    <row r="1222" spans="1:2" x14ac:dyDescent="0.2">
      <c r="A1222" t="s">
        <v>4252</v>
      </c>
      <c r="B1222">
        <v>0</v>
      </c>
    </row>
    <row r="1223" spans="1:2" x14ac:dyDescent="0.2">
      <c r="A1223" t="s">
        <v>4253</v>
      </c>
      <c r="B1223">
        <v>0</v>
      </c>
    </row>
    <row r="1224" spans="1:2" x14ac:dyDescent="0.2">
      <c r="A1224" t="s">
        <v>2817</v>
      </c>
      <c r="B1224">
        <v>69.899997711181598</v>
      </c>
    </row>
    <row r="1225" spans="1:2" x14ac:dyDescent="0.2">
      <c r="A1225" t="s">
        <v>2818</v>
      </c>
      <c r="B1225">
        <v>100</v>
      </c>
    </row>
    <row r="1226" spans="1:2" x14ac:dyDescent="0.2">
      <c r="A1226" t="s">
        <v>2816</v>
      </c>
      <c r="B1226">
        <v>42908</v>
      </c>
    </row>
    <row r="1227" spans="1:2" x14ac:dyDescent="0.2">
      <c r="A1227" t="s">
        <v>1680</v>
      </c>
      <c r="B1227" t="b">
        <v>0</v>
      </c>
    </row>
    <row r="1228" spans="1:2" x14ac:dyDescent="0.2">
      <c r="A1228" t="s">
        <v>1681</v>
      </c>
      <c r="B1228" t="b">
        <v>0</v>
      </c>
    </row>
    <row r="1229" spans="1:2" x14ac:dyDescent="0.2">
      <c r="A1229" t="s">
        <v>1682</v>
      </c>
      <c r="B1229" t="b">
        <v>0</v>
      </c>
    </row>
    <row r="1230" spans="1:2" x14ac:dyDescent="0.2">
      <c r="A1230" t="s">
        <v>1683</v>
      </c>
      <c r="B1230" t="b">
        <v>0</v>
      </c>
    </row>
    <row r="1231" spans="1:2" x14ac:dyDescent="0.2">
      <c r="A1231" t="s">
        <v>1684</v>
      </c>
      <c r="B1231" t="b">
        <v>0</v>
      </c>
    </row>
    <row r="1232" spans="1:2" x14ac:dyDescent="0.2">
      <c r="A1232" t="s">
        <v>1685</v>
      </c>
      <c r="B1232" t="b">
        <v>0</v>
      </c>
    </row>
    <row r="1233" spans="1:2" x14ac:dyDescent="0.2">
      <c r="A1233" t="s">
        <v>1686</v>
      </c>
      <c r="B1233" t="b">
        <v>0</v>
      </c>
    </row>
    <row r="1234" spans="1:2" x14ac:dyDescent="0.2">
      <c r="A1234" t="s">
        <v>1687</v>
      </c>
      <c r="B1234" t="b">
        <v>0</v>
      </c>
    </row>
    <row r="1235" spans="1:2" x14ac:dyDescent="0.2">
      <c r="A1235" t="s">
        <v>1688</v>
      </c>
      <c r="B1235" t="b">
        <v>0</v>
      </c>
    </row>
    <row r="1236" spans="1:2" x14ac:dyDescent="0.2">
      <c r="A1236" t="s">
        <v>1689</v>
      </c>
      <c r="B1236" t="b">
        <v>0</v>
      </c>
    </row>
    <row r="1237" spans="1:2" x14ac:dyDescent="0.2">
      <c r="A1237" t="s">
        <v>1690</v>
      </c>
      <c r="B1237" t="b">
        <v>0</v>
      </c>
    </row>
    <row r="1238" spans="1:2" x14ac:dyDescent="0.2">
      <c r="A1238" t="s">
        <v>1691</v>
      </c>
      <c r="B1238" t="b">
        <v>0</v>
      </c>
    </row>
    <row r="1239" spans="1:2" x14ac:dyDescent="0.2">
      <c r="A1239" t="s">
        <v>1692</v>
      </c>
      <c r="B1239" t="b">
        <v>0</v>
      </c>
    </row>
    <row r="1240" spans="1:2" x14ac:dyDescent="0.2">
      <c r="A1240" t="s">
        <v>1693</v>
      </c>
      <c r="B1240" t="b">
        <v>0</v>
      </c>
    </row>
    <row r="1241" spans="1:2" x14ac:dyDescent="0.2">
      <c r="A1241" t="s">
        <v>1694</v>
      </c>
      <c r="B1241" t="b">
        <v>0</v>
      </c>
    </row>
    <row r="1242" spans="1:2" x14ac:dyDescent="0.2">
      <c r="A1242" t="s">
        <v>1695</v>
      </c>
      <c r="B1242" t="b">
        <v>0</v>
      </c>
    </row>
    <row r="1243" spans="1:2" x14ac:dyDescent="0.2">
      <c r="A1243" t="s">
        <v>1696</v>
      </c>
      <c r="B1243" t="b">
        <v>0</v>
      </c>
    </row>
    <row r="1244" spans="1:2" x14ac:dyDescent="0.2">
      <c r="A1244" t="s">
        <v>1697</v>
      </c>
      <c r="B1244" t="b">
        <v>0</v>
      </c>
    </row>
    <row r="1245" spans="1:2" x14ac:dyDescent="0.2">
      <c r="A1245" t="s">
        <v>1698</v>
      </c>
      <c r="B1245" t="b">
        <v>0</v>
      </c>
    </row>
    <row r="1246" spans="1:2" x14ac:dyDescent="0.2">
      <c r="A1246" t="s">
        <v>1699</v>
      </c>
      <c r="B1246" t="b">
        <v>0</v>
      </c>
    </row>
    <row r="1247" spans="1:2" x14ac:dyDescent="0.2">
      <c r="A1247" t="s">
        <v>1700</v>
      </c>
      <c r="B1247" t="b">
        <v>0</v>
      </c>
    </row>
    <row r="1248" spans="1:2" x14ac:dyDescent="0.2">
      <c r="A1248" t="s">
        <v>1701</v>
      </c>
      <c r="B1248" t="b">
        <v>0</v>
      </c>
    </row>
    <row r="1249" spans="1:2" x14ac:dyDescent="0.2">
      <c r="A1249" t="s">
        <v>1702</v>
      </c>
      <c r="B1249" t="b">
        <v>0</v>
      </c>
    </row>
    <row r="1250" spans="1:2" x14ac:dyDescent="0.2">
      <c r="A1250" t="s">
        <v>1703</v>
      </c>
      <c r="B1250" t="b">
        <v>0</v>
      </c>
    </row>
    <row r="1251" spans="1:2" x14ac:dyDescent="0.2">
      <c r="A1251" t="s">
        <v>1704</v>
      </c>
      <c r="B1251" t="b">
        <v>0</v>
      </c>
    </row>
    <row r="1252" spans="1:2" x14ac:dyDescent="0.2">
      <c r="A1252" t="s">
        <v>1705</v>
      </c>
      <c r="B1252" t="b">
        <v>0</v>
      </c>
    </row>
    <row r="1253" spans="1:2" x14ac:dyDescent="0.2">
      <c r="A1253" t="s">
        <v>1706</v>
      </c>
      <c r="B1253" t="b">
        <v>0</v>
      </c>
    </row>
    <row r="1254" spans="1:2" x14ac:dyDescent="0.2">
      <c r="A1254" t="s">
        <v>1707</v>
      </c>
      <c r="B1254" t="b">
        <v>0</v>
      </c>
    </row>
    <row r="1255" spans="1:2" x14ac:dyDescent="0.2">
      <c r="A1255" t="s">
        <v>1708</v>
      </c>
      <c r="B1255" t="b">
        <v>0</v>
      </c>
    </row>
    <row r="1256" spans="1:2" x14ac:dyDescent="0.2">
      <c r="A1256" t="s">
        <v>1709</v>
      </c>
      <c r="B1256" t="b">
        <v>0</v>
      </c>
    </row>
    <row r="1257" spans="1:2" x14ac:dyDescent="0.2">
      <c r="A1257" t="s">
        <v>1710</v>
      </c>
      <c r="B1257" t="b">
        <v>0</v>
      </c>
    </row>
    <row r="1258" spans="1:2" x14ac:dyDescent="0.2">
      <c r="A1258" t="s">
        <v>1711</v>
      </c>
      <c r="B1258" t="b">
        <v>0</v>
      </c>
    </row>
    <row r="1259" spans="1:2" x14ac:dyDescent="0.2">
      <c r="A1259" t="s">
        <v>1712</v>
      </c>
      <c r="B1259" t="b">
        <v>0</v>
      </c>
    </row>
    <row r="1260" spans="1:2" x14ac:dyDescent="0.2">
      <c r="A1260" t="s">
        <v>1713</v>
      </c>
      <c r="B1260" t="b">
        <v>0</v>
      </c>
    </row>
    <row r="1261" spans="1:2" x14ac:dyDescent="0.2">
      <c r="A1261" t="s">
        <v>1714</v>
      </c>
      <c r="B1261" t="b">
        <v>0</v>
      </c>
    </row>
    <row r="1262" spans="1:2" x14ac:dyDescent="0.2">
      <c r="A1262" t="s">
        <v>1715</v>
      </c>
      <c r="B1262" t="b">
        <v>0</v>
      </c>
    </row>
    <row r="1263" spans="1:2" x14ac:dyDescent="0.2">
      <c r="A1263" t="s">
        <v>1716</v>
      </c>
      <c r="B1263" t="b">
        <v>0</v>
      </c>
    </row>
    <row r="1264" spans="1:2" x14ac:dyDescent="0.2">
      <c r="A1264" t="s">
        <v>1717</v>
      </c>
      <c r="B1264" t="b">
        <v>0</v>
      </c>
    </row>
    <row r="1265" spans="1:2" x14ac:dyDescent="0.2">
      <c r="A1265" t="s">
        <v>1718</v>
      </c>
      <c r="B1265" t="b">
        <v>0</v>
      </c>
    </row>
    <row r="1266" spans="1:2" x14ac:dyDescent="0.2">
      <c r="A1266" t="s">
        <v>1719</v>
      </c>
      <c r="B1266" t="b">
        <v>0</v>
      </c>
    </row>
    <row r="1267" spans="1:2" x14ac:dyDescent="0.2">
      <c r="A1267" t="s">
        <v>1720</v>
      </c>
      <c r="B1267" t="b">
        <v>0</v>
      </c>
    </row>
    <row r="1268" spans="1:2" x14ac:dyDescent="0.2">
      <c r="A1268" t="s">
        <v>1721</v>
      </c>
      <c r="B1268" t="b">
        <v>0</v>
      </c>
    </row>
    <row r="1269" spans="1:2" x14ac:dyDescent="0.2">
      <c r="A1269" t="s">
        <v>1722</v>
      </c>
      <c r="B1269">
        <v>0</v>
      </c>
    </row>
    <row r="1270" spans="1:2" x14ac:dyDescent="0.2">
      <c r="A1270" t="s">
        <v>1723</v>
      </c>
      <c r="B1270">
        <v>0</v>
      </c>
    </row>
    <row r="1271" spans="1:2" x14ac:dyDescent="0.2">
      <c r="A1271" t="s">
        <v>1724</v>
      </c>
      <c r="B1271">
        <v>0</v>
      </c>
    </row>
    <row r="1272" spans="1:2" x14ac:dyDescent="0.2">
      <c r="A1272" t="s">
        <v>1725</v>
      </c>
      <c r="B1272">
        <v>0</v>
      </c>
    </row>
    <row r="1273" spans="1:2" x14ac:dyDescent="0.2">
      <c r="A1273" t="s">
        <v>1726</v>
      </c>
      <c r="B1273">
        <v>0</v>
      </c>
    </row>
    <row r="1274" spans="1:2" x14ac:dyDescent="0.2">
      <c r="A1274" t="s">
        <v>1727</v>
      </c>
      <c r="B1274">
        <v>0</v>
      </c>
    </row>
    <row r="1275" spans="1:2" x14ac:dyDescent="0.2">
      <c r="A1275" t="s">
        <v>1728</v>
      </c>
      <c r="B1275">
        <v>0</v>
      </c>
    </row>
    <row r="1276" spans="1:2" x14ac:dyDescent="0.2">
      <c r="A1276" t="s">
        <v>1729</v>
      </c>
      <c r="B1276">
        <v>0</v>
      </c>
    </row>
    <row r="1277" spans="1:2" x14ac:dyDescent="0.2">
      <c r="A1277" t="s">
        <v>1730</v>
      </c>
      <c r="B1277">
        <v>0</v>
      </c>
    </row>
    <row r="1278" spans="1:2" x14ac:dyDescent="0.2">
      <c r="A1278" t="s">
        <v>1731</v>
      </c>
      <c r="B1278" t="s">
        <v>3604</v>
      </c>
    </row>
    <row r="1279" spans="1:2" x14ac:dyDescent="0.2">
      <c r="A1279" t="s">
        <v>4636</v>
      </c>
      <c r="B1279">
        <v>0</v>
      </c>
    </row>
    <row r="1280" spans="1:2" x14ac:dyDescent="0.2">
      <c r="A1280" t="s">
        <v>1732</v>
      </c>
      <c r="B1280">
        <v>0</v>
      </c>
    </row>
    <row r="1281" spans="1:2" x14ac:dyDescent="0.2">
      <c r="A1281" t="s">
        <v>1733</v>
      </c>
      <c r="B1281">
        <v>1</v>
      </c>
    </row>
    <row r="1282" spans="1:2" x14ac:dyDescent="0.2">
      <c r="A1282" t="s">
        <v>1734</v>
      </c>
      <c r="B1282">
        <v>1</v>
      </c>
    </row>
    <row r="1283" spans="1:2" x14ac:dyDescent="0.2">
      <c r="A1283" t="s">
        <v>1735</v>
      </c>
      <c r="B1283">
        <v>1</v>
      </c>
    </row>
    <row r="1284" spans="1:2" x14ac:dyDescent="0.2">
      <c r="A1284" t="s">
        <v>1736</v>
      </c>
      <c r="B1284">
        <v>1</v>
      </c>
    </row>
    <row r="1285" spans="1:2" x14ac:dyDescent="0.2">
      <c r="A1285" t="s">
        <v>1737</v>
      </c>
      <c r="B1285">
        <v>1</v>
      </c>
    </row>
    <row r="1286" spans="1:2" x14ac:dyDescent="0.2">
      <c r="A1286" t="s">
        <v>1738</v>
      </c>
      <c r="B1286">
        <v>1</v>
      </c>
    </row>
    <row r="1287" spans="1:2" x14ac:dyDescent="0.2">
      <c r="A1287" t="s">
        <v>1739</v>
      </c>
      <c r="B1287">
        <v>1</v>
      </c>
    </row>
    <row r="1288" spans="1:2" x14ac:dyDescent="0.2">
      <c r="A1288" t="s">
        <v>1740</v>
      </c>
      <c r="B1288">
        <v>1</v>
      </c>
    </row>
    <row r="1289" spans="1:2" x14ac:dyDescent="0.2">
      <c r="A1289" t="s">
        <v>1741</v>
      </c>
      <c r="B1289">
        <v>1</v>
      </c>
    </row>
    <row r="1290" spans="1:2" x14ac:dyDescent="0.2">
      <c r="A1290" t="s">
        <v>1742</v>
      </c>
      <c r="B1290">
        <v>1</v>
      </c>
    </row>
    <row r="1291" spans="1:2" x14ac:dyDescent="0.2">
      <c r="A1291" t="s">
        <v>2531</v>
      </c>
      <c r="B1291" t="s">
        <v>3604</v>
      </c>
    </row>
    <row r="1292" spans="1:2" x14ac:dyDescent="0.2">
      <c r="A1292" t="s">
        <v>1743</v>
      </c>
      <c r="B1292" t="s">
        <v>3604</v>
      </c>
    </row>
    <row r="1293" spans="1:2" x14ac:dyDescent="0.2">
      <c r="A1293" t="s">
        <v>1744</v>
      </c>
      <c r="B1293">
        <v>0</v>
      </c>
    </row>
    <row r="1294" spans="1:2" x14ac:dyDescent="0.2">
      <c r="A1294" t="s">
        <v>1566</v>
      </c>
      <c r="B1294" t="s">
        <v>3604</v>
      </c>
    </row>
    <row r="1295" spans="1:2" x14ac:dyDescent="0.2">
      <c r="A1295" t="s">
        <v>2532</v>
      </c>
      <c r="B1295">
        <v>4</v>
      </c>
    </row>
    <row r="1296" spans="1:2" x14ac:dyDescent="0.2">
      <c r="A1296" t="s">
        <v>2533</v>
      </c>
      <c r="B1296">
        <v>1</v>
      </c>
    </row>
    <row r="1297" spans="1:2" x14ac:dyDescent="0.2">
      <c r="A1297" t="s">
        <v>2534</v>
      </c>
      <c r="B1297">
        <v>1</v>
      </c>
    </row>
    <row r="1298" spans="1:2" x14ac:dyDescent="0.2">
      <c r="A1298" t="s">
        <v>2535</v>
      </c>
      <c r="B1298">
        <v>1</v>
      </c>
    </row>
    <row r="1299" spans="1:2" x14ac:dyDescent="0.2">
      <c r="A1299" t="s">
        <v>2536</v>
      </c>
      <c r="B1299">
        <v>11</v>
      </c>
    </row>
    <row r="1300" spans="1:2" x14ac:dyDescent="0.2">
      <c r="A1300" t="s">
        <v>2537</v>
      </c>
      <c r="B1300">
        <v>1</v>
      </c>
    </row>
    <row r="1301" spans="1:2" x14ac:dyDescent="0.2">
      <c r="A1301" t="s">
        <v>2538</v>
      </c>
      <c r="B1301">
        <v>1</v>
      </c>
    </row>
    <row r="1302" spans="1:2" x14ac:dyDescent="0.2">
      <c r="A1302" t="s">
        <v>2539</v>
      </c>
      <c r="B1302">
        <v>1</v>
      </c>
    </row>
    <row r="1303" spans="1:2" x14ac:dyDescent="0.2">
      <c r="A1303" t="s">
        <v>2540</v>
      </c>
      <c r="B1303" t="s">
        <v>3604</v>
      </c>
    </row>
    <row r="1304" spans="1:2" x14ac:dyDescent="0.2">
      <c r="A1304" t="s">
        <v>2541</v>
      </c>
      <c r="B1304">
        <v>1</v>
      </c>
    </row>
    <row r="1305" spans="1:2" x14ac:dyDescent="0.2">
      <c r="A1305" t="s">
        <v>2542</v>
      </c>
      <c r="B1305">
        <v>13</v>
      </c>
    </row>
    <row r="1306" spans="1:2" x14ac:dyDescent="0.2">
      <c r="A1306" t="s">
        <v>2543</v>
      </c>
      <c r="B1306">
        <v>0</v>
      </c>
    </row>
    <row r="1307" spans="1:2" x14ac:dyDescent="0.2">
      <c r="A1307" t="s">
        <v>2544</v>
      </c>
      <c r="B1307">
        <v>0</v>
      </c>
    </row>
    <row r="1308" spans="1:2" x14ac:dyDescent="0.2">
      <c r="A1308" t="s">
        <v>2545</v>
      </c>
      <c r="B1308">
        <v>0</v>
      </c>
    </row>
    <row r="1309" spans="1:2" x14ac:dyDescent="0.2">
      <c r="A1309" t="s">
        <v>2546</v>
      </c>
      <c r="B1309" t="b">
        <v>0</v>
      </c>
    </row>
    <row r="1310" spans="1:2" x14ac:dyDescent="0.2">
      <c r="A1310" t="s">
        <v>2547</v>
      </c>
      <c r="B1310" t="b">
        <v>0</v>
      </c>
    </row>
    <row r="1311" spans="1:2" x14ac:dyDescent="0.2">
      <c r="A1311" t="s">
        <v>2548</v>
      </c>
      <c r="B1311" t="b">
        <v>0</v>
      </c>
    </row>
    <row r="1312" spans="1:2" x14ac:dyDescent="0.2">
      <c r="A1312" t="s">
        <v>2549</v>
      </c>
      <c r="B1312" t="b">
        <v>0</v>
      </c>
    </row>
    <row r="1313" spans="1:2" x14ac:dyDescent="0.2">
      <c r="A1313" t="s">
        <v>2550</v>
      </c>
      <c r="B1313" t="b">
        <v>0</v>
      </c>
    </row>
    <row r="1314" spans="1:2" x14ac:dyDescent="0.2">
      <c r="A1314" t="s">
        <v>2551</v>
      </c>
      <c r="B1314" t="b">
        <v>0</v>
      </c>
    </row>
    <row r="1315" spans="1:2" x14ac:dyDescent="0.2">
      <c r="A1315" t="s">
        <v>2552</v>
      </c>
      <c r="B1315" t="b">
        <v>0</v>
      </c>
    </row>
    <row r="1316" spans="1:2" x14ac:dyDescent="0.2">
      <c r="A1316" t="s">
        <v>2553</v>
      </c>
      <c r="B1316" t="b">
        <v>0</v>
      </c>
    </row>
    <row r="1317" spans="1:2" x14ac:dyDescent="0.2">
      <c r="A1317" t="s">
        <v>2554</v>
      </c>
      <c r="B1317" t="b">
        <v>0</v>
      </c>
    </row>
    <row r="1318" spans="1:2" x14ac:dyDescent="0.2">
      <c r="A1318" t="s">
        <v>2555</v>
      </c>
      <c r="B1318" t="b">
        <v>0</v>
      </c>
    </row>
    <row r="1319" spans="1:2" x14ac:dyDescent="0.2">
      <c r="A1319" t="s">
        <v>2556</v>
      </c>
      <c r="B1319" t="b">
        <v>0</v>
      </c>
    </row>
    <row r="1320" spans="1:2" x14ac:dyDescent="0.2">
      <c r="A1320" t="s">
        <v>2557</v>
      </c>
      <c r="B1320" t="b">
        <v>0</v>
      </c>
    </row>
    <row r="1321" spans="1:2" x14ac:dyDescent="0.2">
      <c r="A1321" t="s">
        <v>2558</v>
      </c>
      <c r="B1321" t="b">
        <v>0</v>
      </c>
    </row>
    <row r="1322" spans="1:2" x14ac:dyDescent="0.2">
      <c r="A1322" t="s">
        <v>2559</v>
      </c>
      <c r="B1322" t="b">
        <v>0</v>
      </c>
    </row>
    <row r="1323" spans="1:2" x14ac:dyDescent="0.2">
      <c r="A1323" t="s">
        <v>2560</v>
      </c>
      <c r="B1323" t="b">
        <v>0</v>
      </c>
    </row>
    <row r="1324" spans="1:2" x14ac:dyDescent="0.2">
      <c r="A1324" t="s">
        <v>2561</v>
      </c>
      <c r="B1324" t="b">
        <v>0</v>
      </c>
    </row>
    <row r="1325" spans="1:2" x14ac:dyDescent="0.2">
      <c r="A1325" t="s">
        <v>2562</v>
      </c>
      <c r="B1325" t="b">
        <v>0</v>
      </c>
    </row>
    <row r="1326" spans="1:2" x14ac:dyDescent="0.2">
      <c r="A1326" t="s">
        <v>2563</v>
      </c>
      <c r="B1326" t="b">
        <v>0</v>
      </c>
    </row>
    <row r="1327" spans="1:2" x14ac:dyDescent="0.2">
      <c r="A1327" t="s">
        <v>2564</v>
      </c>
      <c r="B1327" t="b">
        <v>0</v>
      </c>
    </row>
    <row r="1328" spans="1:2" x14ac:dyDescent="0.2">
      <c r="A1328" t="s">
        <v>2565</v>
      </c>
      <c r="B1328" t="b">
        <v>0</v>
      </c>
    </row>
    <row r="1329" spans="1:2" x14ac:dyDescent="0.2">
      <c r="A1329" t="s">
        <v>2566</v>
      </c>
      <c r="B1329" t="b">
        <v>0</v>
      </c>
    </row>
    <row r="1330" spans="1:2" x14ac:dyDescent="0.2">
      <c r="A1330" t="s">
        <v>2567</v>
      </c>
      <c r="B1330" t="b">
        <v>0</v>
      </c>
    </row>
    <row r="1331" spans="1:2" x14ac:dyDescent="0.2">
      <c r="A1331" t="s">
        <v>2568</v>
      </c>
      <c r="B1331" t="b">
        <v>0</v>
      </c>
    </row>
    <row r="1332" spans="1:2" x14ac:dyDescent="0.2">
      <c r="A1332" t="s">
        <v>2569</v>
      </c>
      <c r="B1332" t="b">
        <v>0</v>
      </c>
    </row>
    <row r="1333" spans="1:2" x14ac:dyDescent="0.2">
      <c r="A1333" t="s">
        <v>2570</v>
      </c>
      <c r="B1333" t="b">
        <v>0</v>
      </c>
    </row>
    <row r="1334" spans="1:2" x14ac:dyDescent="0.2">
      <c r="A1334" t="s">
        <v>2571</v>
      </c>
      <c r="B1334" t="b">
        <v>0</v>
      </c>
    </row>
    <row r="1335" spans="1:2" x14ac:dyDescent="0.2">
      <c r="A1335" t="s">
        <v>2572</v>
      </c>
      <c r="B1335" t="b">
        <v>0</v>
      </c>
    </row>
    <row r="1336" spans="1:2" x14ac:dyDescent="0.2">
      <c r="A1336" t="s">
        <v>2573</v>
      </c>
      <c r="B1336" t="b">
        <v>0</v>
      </c>
    </row>
    <row r="1337" spans="1:2" x14ac:dyDescent="0.2">
      <c r="A1337" t="s">
        <v>2574</v>
      </c>
      <c r="B1337" t="b">
        <v>0</v>
      </c>
    </row>
    <row r="1338" spans="1:2" x14ac:dyDescent="0.2">
      <c r="A1338" t="s">
        <v>2575</v>
      </c>
      <c r="B1338" t="b">
        <v>0</v>
      </c>
    </row>
    <row r="1339" spans="1:2" x14ac:dyDescent="0.2">
      <c r="A1339" t="s">
        <v>2576</v>
      </c>
      <c r="B1339" t="b">
        <v>0</v>
      </c>
    </row>
    <row r="1340" spans="1:2" x14ac:dyDescent="0.2">
      <c r="A1340" t="s">
        <v>2577</v>
      </c>
      <c r="B1340" t="b">
        <v>0</v>
      </c>
    </row>
    <row r="1341" spans="1:2" x14ac:dyDescent="0.2">
      <c r="A1341" t="s">
        <v>2578</v>
      </c>
      <c r="B1341" t="b">
        <v>0</v>
      </c>
    </row>
    <row r="1342" spans="1:2" x14ac:dyDescent="0.2">
      <c r="A1342" t="s">
        <v>2579</v>
      </c>
      <c r="B1342" t="b">
        <v>0</v>
      </c>
    </row>
    <row r="1343" spans="1:2" x14ac:dyDescent="0.2">
      <c r="A1343" t="s">
        <v>2580</v>
      </c>
      <c r="B1343" t="b">
        <v>0</v>
      </c>
    </row>
    <row r="1344" spans="1:2" x14ac:dyDescent="0.2">
      <c r="A1344" t="s">
        <v>2581</v>
      </c>
      <c r="B1344" t="b">
        <v>0</v>
      </c>
    </row>
    <row r="1345" spans="1:2" x14ac:dyDescent="0.2">
      <c r="A1345" t="s">
        <v>2582</v>
      </c>
      <c r="B1345" t="b">
        <v>0</v>
      </c>
    </row>
    <row r="1346" spans="1:2" x14ac:dyDescent="0.2">
      <c r="A1346" t="s">
        <v>2583</v>
      </c>
      <c r="B1346" t="b">
        <v>0</v>
      </c>
    </row>
    <row r="1347" spans="1:2" x14ac:dyDescent="0.2">
      <c r="A1347" t="s">
        <v>2584</v>
      </c>
      <c r="B1347" t="b">
        <v>0</v>
      </c>
    </row>
    <row r="1348" spans="1:2" x14ac:dyDescent="0.2">
      <c r="A1348" t="s">
        <v>2585</v>
      </c>
      <c r="B1348" t="b">
        <v>0</v>
      </c>
    </row>
    <row r="1349" spans="1:2" x14ac:dyDescent="0.2">
      <c r="A1349" t="s">
        <v>2586</v>
      </c>
      <c r="B1349" t="b">
        <v>0</v>
      </c>
    </row>
    <row r="1350" spans="1:2" x14ac:dyDescent="0.2">
      <c r="A1350" t="s">
        <v>2587</v>
      </c>
      <c r="B1350" t="b">
        <v>0</v>
      </c>
    </row>
    <row r="1351" spans="1:2" x14ac:dyDescent="0.2">
      <c r="A1351" t="s">
        <v>2588</v>
      </c>
      <c r="B1351" t="b">
        <v>0</v>
      </c>
    </row>
    <row r="1352" spans="1:2" x14ac:dyDescent="0.2">
      <c r="A1352" t="s">
        <v>2589</v>
      </c>
      <c r="B1352" t="b">
        <v>0</v>
      </c>
    </row>
    <row r="1353" spans="1:2" x14ac:dyDescent="0.2">
      <c r="A1353" t="s">
        <v>2590</v>
      </c>
      <c r="B1353" t="b">
        <v>0</v>
      </c>
    </row>
    <row r="1354" spans="1:2" x14ac:dyDescent="0.2">
      <c r="A1354" t="s">
        <v>2591</v>
      </c>
      <c r="B1354" t="b">
        <v>0</v>
      </c>
    </row>
    <row r="1355" spans="1:2" x14ac:dyDescent="0.2">
      <c r="A1355" t="s">
        <v>2592</v>
      </c>
      <c r="B1355" t="b">
        <v>0</v>
      </c>
    </row>
    <row r="1356" spans="1:2" x14ac:dyDescent="0.2">
      <c r="A1356" t="s">
        <v>2593</v>
      </c>
      <c r="B1356" t="b">
        <v>0</v>
      </c>
    </row>
    <row r="1357" spans="1:2" x14ac:dyDescent="0.2">
      <c r="A1357" t="s">
        <v>2594</v>
      </c>
      <c r="B1357" t="b">
        <v>0</v>
      </c>
    </row>
    <row r="1358" spans="1:2" x14ac:dyDescent="0.2">
      <c r="A1358" t="s">
        <v>2595</v>
      </c>
      <c r="B1358" t="b">
        <v>0</v>
      </c>
    </row>
    <row r="1359" spans="1:2" x14ac:dyDescent="0.2">
      <c r="A1359" t="s">
        <v>2596</v>
      </c>
      <c r="B1359" t="b">
        <v>0</v>
      </c>
    </row>
    <row r="1360" spans="1:2" x14ac:dyDescent="0.2">
      <c r="A1360" t="s">
        <v>2597</v>
      </c>
      <c r="B1360" t="b">
        <v>0</v>
      </c>
    </row>
    <row r="1361" spans="1:2" x14ac:dyDescent="0.2">
      <c r="A1361" t="s">
        <v>2598</v>
      </c>
      <c r="B1361" t="b">
        <v>0</v>
      </c>
    </row>
    <row r="1362" spans="1:2" x14ac:dyDescent="0.2">
      <c r="A1362" t="s">
        <v>2599</v>
      </c>
      <c r="B1362" t="b">
        <v>0</v>
      </c>
    </row>
    <row r="1363" spans="1:2" x14ac:dyDescent="0.2">
      <c r="A1363" t="s">
        <v>2600</v>
      </c>
      <c r="B1363" t="b">
        <v>0</v>
      </c>
    </row>
    <row r="1364" spans="1:2" x14ac:dyDescent="0.2">
      <c r="A1364" t="s">
        <v>2601</v>
      </c>
      <c r="B1364" t="b">
        <v>0</v>
      </c>
    </row>
    <row r="1365" spans="1:2" x14ac:dyDescent="0.2">
      <c r="A1365" t="s">
        <v>2602</v>
      </c>
      <c r="B1365" t="b">
        <v>0</v>
      </c>
    </row>
    <row r="1366" spans="1:2" x14ac:dyDescent="0.2">
      <c r="A1366" t="s">
        <v>2603</v>
      </c>
      <c r="B1366" t="b">
        <v>0</v>
      </c>
    </row>
    <row r="1367" spans="1:2" x14ac:dyDescent="0.2">
      <c r="A1367" t="s">
        <v>2604</v>
      </c>
      <c r="B1367" t="b">
        <v>0</v>
      </c>
    </row>
    <row r="1368" spans="1:2" x14ac:dyDescent="0.2">
      <c r="A1368" t="s">
        <v>2605</v>
      </c>
      <c r="B1368" t="b">
        <v>0</v>
      </c>
    </row>
    <row r="1369" spans="1:2" x14ac:dyDescent="0.2">
      <c r="A1369" t="s">
        <v>2606</v>
      </c>
      <c r="B1369" t="b">
        <v>0</v>
      </c>
    </row>
    <row r="1370" spans="1:2" x14ac:dyDescent="0.2">
      <c r="A1370" t="s">
        <v>2607</v>
      </c>
      <c r="B1370" t="b">
        <v>0</v>
      </c>
    </row>
    <row r="1371" spans="1:2" x14ac:dyDescent="0.2">
      <c r="A1371" t="s">
        <v>2608</v>
      </c>
      <c r="B1371" t="b">
        <v>0</v>
      </c>
    </row>
    <row r="1372" spans="1:2" x14ac:dyDescent="0.2">
      <c r="A1372" t="s">
        <v>2609</v>
      </c>
      <c r="B1372" t="b">
        <v>0</v>
      </c>
    </row>
    <row r="1373" spans="1:2" x14ac:dyDescent="0.2">
      <c r="A1373" t="s">
        <v>2610</v>
      </c>
      <c r="B1373" t="b">
        <v>0</v>
      </c>
    </row>
    <row r="1374" spans="1:2" x14ac:dyDescent="0.2">
      <c r="A1374" t="s">
        <v>2611</v>
      </c>
      <c r="B1374" t="b">
        <v>0</v>
      </c>
    </row>
    <row r="1375" spans="1:2" x14ac:dyDescent="0.2">
      <c r="A1375" t="s">
        <v>2612</v>
      </c>
      <c r="B1375" t="b">
        <v>0</v>
      </c>
    </row>
    <row r="1376" spans="1:2" x14ac:dyDescent="0.2">
      <c r="A1376" t="s">
        <v>2613</v>
      </c>
      <c r="B1376" t="b">
        <v>0</v>
      </c>
    </row>
    <row r="1377" spans="1:2" x14ac:dyDescent="0.2">
      <c r="A1377" t="s">
        <v>2614</v>
      </c>
      <c r="B1377" t="b">
        <v>0</v>
      </c>
    </row>
    <row r="1378" spans="1:2" x14ac:dyDescent="0.2">
      <c r="A1378" t="s">
        <v>2615</v>
      </c>
      <c r="B1378" t="b">
        <v>0</v>
      </c>
    </row>
    <row r="1379" spans="1:2" x14ac:dyDescent="0.2">
      <c r="A1379" t="s">
        <v>2616</v>
      </c>
      <c r="B1379" t="b">
        <v>0</v>
      </c>
    </row>
    <row r="1380" spans="1:2" x14ac:dyDescent="0.2">
      <c r="A1380" t="s">
        <v>2617</v>
      </c>
      <c r="B1380" t="b">
        <v>0</v>
      </c>
    </row>
    <row r="1381" spans="1:2" x14ac:dyDescent="0.2">
      <c r="A1381" t="s">
        <v>2618</v>
      </c>
      <c r="B1381" t="b">
        <v>0</v>
      </c>
    </row>
    <row r="1382" spans="1:2" x14ac:dyDescent="0.2">
      <c r="A1382" t="s">
        <v>2619</v>
      </c>
      <c r="B1382" t="b">
        <v>0</v>
      </c>
    </row>
    <row r="1383" spans="1:2" x14ac:dyDescent="0.2">
      <c r="A1383" t="s">
        <v>2620</v>
      </c>
      <c r="B1383" t="b">
        <v>0</v>
      </c>
    </row>
    <row r="1384" spans="1:2" x14ac:dyDescent="0.2">
      <c r="A1384" t="s">
        <v>2621</v>
      </c>
      <c r="B1384" t="b">
        <v>0</v>
      </c>
    </row>
    <row r="1385" spans="1:2" x14ac:dyDescent="0.2">
      <c r="A1385" t="s">
        <v>2622</v>
      </c>
      <c r="B1385" t="b">
        <v>0</v>
      </c>
    </row>
    <row r="1386" spans="1:2" x14ac:dyDescent="0.2">
      <c r="A1386" t="s">
        <v>2623</v>
      </c>
      <c r="B1386" t="b">
        <v>0</v>
      </c>
    </row>
    <row r="1387" spans="1:2" x14ac:dyDescent="0.2">
      <c r="A1387" t="s">
        <v>2624</v>
      </c>
      <c r="B1387" t="b">
        <v>0</v>
      </c>
    </row>
    <row r="1388" spans="1:2" x14ac:dyDescent="0.2">
      <c r="A1388" t="s">
        <v>2625</v>
      </c>
      <c r="B1388" t="b">
        <v>0</v>
      </c>
    </row>
    <row r="1389" spans="1:2" x14ac:dyDescent="0.2">
      <c r="A1389" t="s">
        <v>2626</v>
      </c>
      <c r="B1389" t="b">
        <v>0</v>
      </c>
    </row>
    <row r="1390" spans="1:2" x14ac:dyDescent="0.2">
      <c r="A1390" t="s">
        <v>2627</v>
      </c>
      <c r="B1390" t="b">
        <v>0</v>
      </c>
    </row>
    <row r="1391" spans="1:2" x14ac:dyDescent="0.2">
      <c r="A1391" t="s">
        <v>2628</v>
      </c>
      <c r="B1391" t="b">
        <v>0</v>
      </c>
    </row>
    <row r="1392" spans="1:2" x14ac:dyDescent="0.2">
      <c r="A1392" t="s">
        <v>2629</v>
      </c>
      <c r="B1392" t="b">
        <v>0</v>
      </c>
    </row>
    <row r="1393" spans="1:2" x14ac:dyDescent="0.2">
      <c r="A1393" t="s">
        <v>2630</v>
      </c>
      <c r="B1393" t="b">
        <v>0</v>
      </c>
    </row>
    <row r="1394" spans="1:2" x14ac:dyDescent="0.2">
      <c r="A1394" t="s">
        <v>2631</v>
      </c>
      <c r="B1394" t="b">
        <v>0</v>
      </c>
    </row>
    <row r="1395" spans="1:2" x14ac:dyDescent="0.2">
      <c r="A1395" t="s">
        <v>2632</v>
      </c>
      <c r="B1395" t="b">
        <v>0</v>
      </c>
    </row>
    <row r="1396" spans="1:2" x14ac:dyDescent="0.2">
      <c r="A1396" t="s">
        <v>2633</v>
      </c>
      <c r="B1396" t="b">
        <v>0</v>
      </c>
    </row>
    <row r="1397" spans="1:2" x14ac:dyDescent="0.2">
      <c r="A1397" t="s">
        <v>2634</v>
      </c>
      <c r="B1397" t="b">
        <v>0</v>
      </c>
    </row>
    <row r="1398" spans="1:2" x14ac:dyDescent="0.2">
      <c r="A1398" t="s">
        <v>2635</v>
      </c>
      <c r="B1398" t="b">
        <v>0</v>
      </c>
    </row>
    <row r="1399" spans="1:2" x14ac:dyDescent="0.2">
      <c r="A1399" t="s">
        <v>2636</v>
      </c>
      <c r="B1399" t="b">
        <v>0</v>
      </c>
    </row>
    <row r="1400" spans="1:2" x14ac:dyDescent="0.2">
      <c r="A1400" t="s">
        <v>2637</v>
      </c>
      <c r="B1400" t="b">
        <v>0</v>
      </c>
    </row>
    <row r="1401" spans="1:2" x14ac:dyDescent="0.2">
      <c r="A1401" t="s">
        <v>2638</v>
      </c>
      <c r="B1401" t="b">
        <v>0</v>
      </c>
    </row>
    <row r="1402" spans="1:2" x14ac:dyDescent="0.2">
      <c r="A1402" t="s">
        <v>2639</v>
      </c>
      <c r="B1402" t="b">
        <v>0</v>
      </c>
    </row>
    <row r="1403" spans="1:2" x14ac:dyDescent="0.2">
      <c r="A1403" t="s">
        <v>2640</v>
      </c>
      <c r="B1403" t="b">
        <v>0</v>
      </c>
    </row>
    <row r="1404" spans="1:2" x14ac:dyDescent="0.2">
      <c r="A1404" t="s">
        <v>2641</v>
      </c>
      <c r="B1404" t="b">
        <v>0</v>
      </c>
    </row>
    <row r="1405" spans="1:2" x14ac:dyDescent="0.2">
      <c r="A1405" t="s">
        <v>2642</v>
      </c>
      <c r="B1405" t="b">
        <v>0</v>
      </c>
    </row>
    <row r="1406" spans="1:2" x14ac:dyDescent="0.2">
      <c r="A1406" t="s">
        <v>2643</v>
      </c>
      <c r="B1406" t="b">
        <v>0</v>
      </c>
    </row>
    <row r="1407" spans="1:2" x14ac:dyDescent="0.2">
      <c r="A1407" t="s">
        <v>2644</v>
      </c>
      <c r="B1407" t="b">
        <v>0</v>
      </c>
    </row>
    <row r="1408" spans="1:2" x14ac:dyDescent="0.2">
      <c r="A1408" t="s">
        <v>2645</v>
      </c>
      <c r="B1408" t="b">
        <v>0</v>
      </c>
    </row>
    <row r="1409" spans="1:2" x14ac:dyDescent="0.2">
      <c r="A1409" t="s">
        <v>2646</v>
      </c>
      <c r="B1409" t="b">
        <v>0</v>
      </c>
    </row>
    <row r="1410" spans="1:2" x14ac:dyDescent="0.2">
      <c r="A1410" t="s">
        <v>2647</v>
      </c>
      <c r="B1410" t="b">
        <v>0</v>
      </c>
    </row>
    <row r="1411" spans="1:2" x14ac:dyDescent="0.2">
      <c r="A1411" t="s">
        <v>2648</v>
      </c>
      <c r="B1411" t="b">
        <v>0</v>
      </c>
    </row>
    <row r="1412" spans="1:2" x14ac:dyDescent="0.2">
      <c r="A1412" t="s">
        <v>2649</v>
      </c>
      <c r="B1412" t="b">
        <v>0</v>
      </c>
    </row>
    <row r="1413" spans="1:2" x14ac:dyDescent="0.2">
      <c r="A1413" t="s">
        <v>2650</v>
      </c>
      <c r="B1413" t="b">
        <v>0</v>
      </c>
    </row>
    <row r="1414" spans="1:2" x14ac:dyDescent="0.2">
      <c r="A1414" t="s">
        <v>2651</v>
      </c>
      <c r="B1414" t="b">
        <v>0</v>
      </c>
    </row>
    <row r="1415" spans="1:2" x14ac:dyDescent="0.2">
      <c r="A1415" t="s">
        <v>2652</v>
      </c>
      <c r="B1415" t="b">
        <v>0</v>
      </c>
    </row>
    <row r="1416" spans="1:2" x14ac:dyDescent="0.2">
      <c r="A1416" t="s">
        <v>2653</v>
      </c>
      <c r="B1416" t="b">
        <v>0</v>
      </c>
    </row>
    <row r="1417" spans="1:2" x14ac:dyDescent="0.2">
      <c r="A1417" t="s">
        <v>2654</v>
      </c>
      <c r="B1417" t="b">
        <v>0</v>
      </c>
    </row>
    <row r="1418" spans="1:2" x14ac:dyDescent="0.2">
      <c r="A1418" t="s">
        <v>2655</v>
      </c>
      <c r="B1418" t="b">
        <v>0</v>
      </c>
    </row>
    <row r="1419" spans="1:2" x14ac:dyDescent="0.2">
      <c r="A1419" t="s">
        <v>2656</v>
      </c>
      <c r="B1419" t="b">
        <v>0</v>
      </c>
    </row>
    <row r="1420" spans="1:2" x14ac:dyDescent="0.2">
      <c r="A1420" t="s">
        <v>2657</v>
      </c>
      <c r="B1420" t="b">
        <v>0</v>
      </c>
    </row>
    <row r="1421" spans="1:2" x14ac:dyDescent="0.2">
      <c r="A1421" t="s">
        <v>2658</v>
      </c>
      <c r="B1421" t="b">
        <v>0</v>
      </c>
    </row>
    <row r="1422" spans="1:2" x14ac:dyDescent="0.2">
      <c r="A1422" t="s">
        <v>2659</v>
      </c>
      <c r="B1422" t="b">
        <v>0</v>
      </c>
    </row>
    <row r="1423" spans="1:2" x14ac:dyDescent="0.2">
      <c r="A1423" t="s">
        <v>2660</v>
      </c>
      <c r="B1423" t="b">
        <v>0</v>
      </c>
    </row>
    <row r="1424" spans="1:2" x14ac:dyDescent="0.2">
      <c r="A1424" t="s">
        <v>2661</v>
      </c>
      <c r="B1424" t="b">
        <v>0</v>
      </c>
    </row>
    <row r="1425" spans="1:2" x14ac:dyDescent="0.2">
      <c r="A1425" t="s">
        <v>2662</v>
      </c>
      <c r="B1425" t="b">
        <v>0</v>
      </c>
    </row>
    <row r="1426" spans="1:2" x14ac:dyDescent="0.2">
      <c r="A1426" t="s">
        <v>2663</v>
      </c>
      <c r="B1426" t="b">
        <v>0</v>
      </c>
    </row>
    <row r="1427" spans="1:2" x14ac:dyDescent="0.2">
      <c r="A1427" t="s">
        <v>2664</v>
      </c>
      <c r="B1427" t="b">
        <v>0</v>
      </c>
    </row>
    <row r="1428" spans="1:2" x14ac:dyDescent="0.2">
      <c r="A1428" t="s">
        <v>2665</v>
      </c>
      <c r="B1428" t="b">
        <v>0</v>
      </c>
    </row>
    <row r="1429" spans="1:2" x14ac:dyDescent="0.2">
      <c r="A1429" t="s">
        <v>2666</v>
      </c>
      <c r="B1429" t="b">
        <v>0</v>
      </c>
    </row>
    <row r="1430" spans="1:2" x14ac:dyDescent="0.2">
      <c r="A1430" t="s">
        <v>2667</v>
      </c>
      <c r="B1430" t="b">
        <v>0</v>
      </c>
    </row>
    <row r="1431" spans="1:2" x14ac:dyDescent="0.2">
      <c r="A1431" t="s">
        <v>2668</v>
      </c>
      <c r="B1431" t="b">
        <v>0</v>
      </c>
    </row>
    <row r="1432" spans="1:2" x14ac:dyDescent="0.2">
      <c r="A1432" t="s">
        <v>2669</v>
      </c>
      <c r="B1432" t="b">
        <v>0</v>
      </c>
    </row>
    <row r="1433" spans="1:2" x14ac:dyDescent="0.2">
      <c r="A1433" t="s">
        <v>2670</v>
      </c>
      <c r="B1433" t="b">
        <v>0</v>
      </c>
    </row>
    <row r="1434" spans="1:2" x14ac:dyDescent="0.2">
      <c r="A1434" t="s">
        <v>2671</v>
      </c>
      <c r="B1434" t="s">
        <v>3604</v>
      </c>
    </row>
    <row r="1435" spans="1:2" x14ac:dyDescent="0.2">
      <c r="A1435" t="s">
        <v>2672</v>
      </c>
      <c r="B1435" t="b">
        <v>0</v>
      </c>
    </row>
    <row r="1436" spans="1:2" x14ac:dyDescent="0.2">
      <c r="A1436" t="s">
        <v>2673</v>
      </c>
      <c r="B1436" t="b">
        <v>0</v>
      </c>
    </row>
    <row r="1437" spans="1:2" x14ac:dyDescent="0.2">
      <c r="A1437" t="s">
        <v>2674</v>
      </c>
      <c r="B1437" t="b">
        <v>0</v>
      </c>
    </row>
    <row r="1438" spans="1:2" x14ac:dyDescent="0.2">
      <c r="A1438" t="s">
        <v>2675</v>
      </c>
      <c r="B1438" t="b">
        <v>0</v>
      </c>
    </row>
    <row r="1439" spans="1:2" x14ac:dyDescent="0.2">
      <c r="A1439" t="s">
        <v>2676</v>
      </c>
      <c r="B1439" t="b">
        <v>0</v>
      </c>
    </row>
    <row r="1440" spans="1:2" x14ac:dyDescent="0.2">
      <c r="A1440" t="s">
        <v>2677</v>
      </c>
      <c r="B1440" t="b">
        <v>0</v>
      </c>
    </row>
    <row r="1441" spans="1:2" x14ac:dyDescent="0.2">
      <c r="A1441" t="s">
        <v>2678</v>
      </c>
      <c r="B1441" t="b">
        <v>0</v>
      </c>
    </row>
    <row r="1442" spans="1:2" x14ac:dyDescent="0.2">
      <c r="A1442" t="s">
        <v>2679</v>
      </c>
      <c r="B1442" t="b">
        <v>0</v>
      </c>
    </row>
    <row r="1443" spans="1:2" x14ac:dyDescent="0.2">
      <c r="A1443" t="s">
        <v>2680</v>
      </c>
      <c r="B1443" t="b">
        <v>0</v>
      </c>
    </row>
    <row r="1444" spans="1:2" x14ac:dyDescent="0.2">
      <c r="A1444" t="s">
        <v>2681</v>
      </c>
      <c r="B1444" t="b">
        <v>0</v>
      </c>
    </row>
    <row r="1445" spans="1:2" x14ac:dyDescent="0.2">
      <c r="A1445" t="s">
        <v>2682</v>
      </c>
      <c r="B1445" t="b">
        <v>0</v>
      </c>
    </row>
    <row r="1446" spans="1:2" x14ac:dyDescent="0.2">
      <c r="A1446" t="s">
        <v>2683</v>
      </c>
      <c r="B1446" t="b">
        <v>0</v>
      </c>
    </row>
    <row r="1447" spans="1:2" x14ac:dyDescent="0.2">
      <c r="A1447" t="s">
        <v>2684</v>
      </c>
      <c r="B1447" t="b">
        <v>0</v>
      </c>
    </row>
    <row r="1448" spans="1:2" x14ac:dyDescent="0.2">
      <c r="A1448" t="s">
        <v>2685</v>
      </c>
      <c r="B1448" t="b">
        <v>0</v>
      </c>
    </row>
    <row r="1449" spans="1:2" x14ac:dyDescent="0.2">
      <c r="A1449" t="s">
        <v>2686</v>
      </c>
      <c r="B1449" t="b">
        <v>0</v>
      </c>
    </row>
    <row r="1450" spans="1:2" x14ac:dyDescent="0.2">
      <c r="A1450" t="s">
        <v>2687</v>
      </c>
      <c r="B1450" t="b">
        <v>0</v>
      </c>
    </row>
    <row r="1451" spans="1:2" x14ac:dyDescent="0.2">
      <c r="A1451" t="s">
        <v>2688</v>
      </c>
      <c r="B1451" t="b">
        <v>0</v>
      </c>
    </row>
    <row r="1452" spans="1:2" x14ac:dyDescent="0.2">
      <c r="A1452" t="s">
        <v>2689</v>
      </c>
      <c r="B1452" t="b">
        <v>0</v>
      </c>
    </row>
    <row r="1453" spans="1:2" x14ac:dyDescent="0.2">
      <c r="A1453" t="s">
        <v>2690</v>
      </c>
      <c r="B1453" t="b">
        <v>0</v>
      </c>
    </row>
    <row r="1454" spans="1:2" x14ac:dyDescent="0.2">
      <c r="A1454" t="s">
        <v>2691</v>
      </c>
      <c r="B1454" t="b">
        <v>0</v>
      </c>
    </row>
    <row r="1455" spans="1:2" x14ac:dyDescent="0.2">
      <c r="A1455" t="s">
        <v>2692</v>
      </c>
      <c r="B1455" t="b">
        <v>0</v>
      </c>
    </row>
    <row r="1456" spans="1:2" x14ac:dyDescent="0.2">
      <c r="A1456" t="s">
        <v>2693</v>
      </c>
      <c r="B1456" t="b">
        <v>0</v>
      </c>
    </row>
    <row r="1457" spans="1:2" x14ac:dyDescent="0.2">
      <c r="A1457" t="s">
        <v>2694</v>
      </c>
      <c r="B1457" t="b">
        <v>0</v>
      </c>
    </row>
    <row r="1458" spans="1:2" x14ac:dyDescent="0.2">
      <c r="A1458" t="s">
        <v>2695</v>
      </c>
      <c r="B1458" t="b">
        <v>0</v>
      </c>
    </row>
    <row r="1459" spans="1:2" x14ac:dyDescent="0.2">
      <c r="A1459" t="s">
        <v>2696</v>
      </c>
      <c r="B1459" t="b">
        <v>0</v>
      </c>
    </row>
    <row r="1460" spans="1:2" x14ac:dyDescent="0.2">
      <c r="A1460" t="s">
        <v>2697</v>
      </c>
      <c r="B1460" t="b">
        <v>0</v>
      </c>
    </row>
    <row r="1461" spans="1:2" x14ac:dyDescent="0.2">
      <c r="A1461" t="s">
        <v>2698</v>
      </c>
      <c r="B1461" t="b">
        <v>0</v>
      </c>
    </row>
    <row r="1462" spans="1:2" x14ac:dyDescent="0.2">
      <c r="A1462" t="s">
        <v>2699</v>
      </c>
      <c r="B1462" t="b">
        <v>0</v>
      </c>
    </row>
    <row r="1463" spans="1:2" x14ac:dyDescent="0.2">
      <c r="A1463" t="s">
        <v>2700</v>
      </c>
      <c r="B1463" t="b">
        <v>0</v>
      </c>
    </row>
    <row r="1464" spans="1:2" x14ac:dyDescent="0.2">
      <c r="A1464" t="s">
        <v>2701</v>
      </c>
      <c r="B1464" t="b">
        <v>0</v>
      </c>
    </row>
    <row r="1465" spans="1:2" x14ac:dyDescent="0.2">
      <c r="A1465" t="s">
        <v>2702</v>
      </c>
      <c r="B1465" t="b">
        <v>0</v>
      </c>
    </row>
    <row r="1466" spans="1:2" x14ac:dyDescent="0.2">
      <c r="A1466" t="s">
        <v>2703</v>
      </c>
      <c r="B1466" t="b">
        <v>0</v>
      </c>
    </row>
    <row r="1467" spans="1:2" x14ac:dyDescent="0.2">
      <c r="A1467" t="s">
        <v>4875</v>
      </c>
      <c r="B1467">
        <v>4</v>
      </c>
    </row>
    <row r="1468" spans="1:2" x14ac:dyDescent="0.2">
      <c r="A1468" t="s">
        <v>4876</v>
      </c>
      <c r="B1468">
        <v>22</v>
      </c>
    </row>
    <row r="1469" spans="1:2" x14ac:dyDescent="0.2">
      <c r="A1469" t="s">
        <v>4877</v>
      </c>
      <c r="B1469">
        <v>1</v>
      </c>
    </row>
    <row r="1470" spans="1:2" x14ac:dyDescent="0.2">
      <c r="A1470" t="s">
        <v>4878</v>
      </c>
      <c r="B1470">
        <v>1</v>
      </c>
    </row>
    <row r="1471" spans="1:2" x14ac:dyDescent="0.2">
      <c r="A1471" t="s">
        <v>4879</v>
      </c>
      <c r="B1471">
        <v>1</v>
      </c>
    </row>
    <row r="1472" spans="1:2" x14ac:dyDescent="0.2">
      <c r="A1472" t="s">
        <v>4880</v>
      </c>
      <c r="B1472">
        <v>1</v>
      </c>
    </row>
    <row r="1473" spans="1:2" x14ac:dyDescent="0.2">
      <c r="A1473" t="s">
        <v>4881</v>
      </c>
      <c r="B1473" t="s">
        <v>3604</v>
      </c>
    </row>
    <row r="1474" spans="1:2" x14ac:dyDescent="0.2">
      <c r="A1474" t="s">
        <v>2704</v>
      </c>
      <c r="B1474">
        <v>22</v>
      </c>
    </row>
    <row r="1475" spans="1:2" x14ac:dyDescent="0.2">
      <c r="A1475" t="s">
        <v>2705</v>
      </c>
      <c r="B1475">
        <v>1</v>
      </c>
    </row>
    <row r="1476" spans="1:2" x14ac:dyDescent="0.2">
      <c r="A1476" t="s">
        <v>2706</v>
      </c>
      <c r="B1476">
        <v>1</v>
      </c>
    </row>
    <row r="1477" spans="1:2" x14ac:dyDescent="0.2">
      <c r="A1477" t="s">
        <v>2707</v>
      </c>
      <c r="B1477">
        <v>1</v>
      </c>
    </row>
    <row r="1478" spans="1:2" x14ac:dyDescent="0.2">
      <c r="A1478" t="s">
        <v>2708</v>
      </c>
      <c r="B1478">
        <v>1</v>
      </c>
    </row>
    <row r="1479" spans="1:2" x14ac:dyDescent="0.2">
      <c r="A1479" t="s">
        <v>2709</v>
      </c>
      <c r="B1479">
        <v>1</v>
      </c>
    </row>
    <row r="1480" spans="1:2" x14ac:dyDescent="0.2">
      <c r="A1480" t="s">
        <v>2710</v>
      </c>
      <c r="B1480">
        <v>1</v>
      </c>
    </row>
    <row r="1481" spans="1:2" x14ac:dyDescent="0.2">
      <c r="A1481" t="s">
        <v>2711</v>
      </c>
      <c r="B1481">
        <v>1</v>
      </c>
    </row>
    <row r="1482" spans="1:2" x14ac:dyDescent="0.2">
      <c r="A1482" t="s">
        <v>2712</v>
      </c>
      <c r="B1482">
        <v>1</v>
      </c>
    </row>
    <row r="1483" spans="1:2" x14ac:dyDescent="0.2">
      <c r="A1483" t="s">
        <v>2713</v>
      </c>
      <c r="B1483">
        <v>1</v>
      </c>
    </row>
    <row r="1484" spans="1:2" x14ac:dyDescent="0.2">
      <c r="A1484" t="s">
        <v>2714</v>
      </c>
      <c r="B1484">
        <v>1</v>
      </c>
    </row>
    <row r="1485" spans="1:2" x14ac:dyDescent="0.2">
      <c r="A1485" t="s">
        <v>2715</v>
      </c>
      <c r="B1485">
        <v>1</v>
      </c>
    </row>
    <row r="1486" spans="1:2" x14ac:dyDescent="0.2">
      <c r="A1486" t="s">
        <v>2716</v>
      </c>
      <c r="B1486">
        <v>1</v>
      </c>
    </row>
    <row r="1487" spans="1:2" x14ac:dyDescent="0.2">
      <c r="A1487" t="s">
        <v>2717</v>
      </c>
      <c r="B1487">
        <v>1</v>
      </c>
    </row>
    <row r="1488" spans="1:2" x14ac:dyDescent="0.2">
      <c r="A1488" t="s">
        <v>2718</v>
      </c>
      <c r="B1488">
        <v>1</v>
      </c>
    </row>
    <row r="1489" spans="1:2" x14ac:dyDescent="0.2">
      <c r="A1489" t="s">
        <v>3377</v>
      </c>
      <c r="B1489" t="s">
        <v>3604</v>
      </c>
    </row>
    <row r="1490" spans="1:2" x14ac:dyDescent="0.2">
      <c r="A1490" t="s">
        <v>3378</v>
      </c>
      <c r="B1490" t="s">
        <v>3604</v>
      </c>
    </row>
    <row r="1491" spans="1:2" x14ac:dyDescent="0.2">
      <c r="A1491" t="s">
        <v>3379</v>
      </c>
      <c r="B1491" t="s">
        <v>3604</v>
      </c>
    </row>
    <row r="1492" spans="1:2" x14ac:dyDescent="0.2">
      <c r="A1492" t="s">
        <v>3380</v>
      </c>
      <c r="B1492" t="s">
        <v>3604</v>
      </c>
    </row>
    <row r="1493" spans="1:2" x14ac:dyDescent="0.2">
      <c r="A1493" t="s">
        <v>3381</v>
      </c>
      <c r="B1493" t="s">
        <v>3604</v>
      </c>
    </row>
    <row r="1494" spans="1:2" x14ac:dyDescent="0.2">
      <c r="A1494" t="s">
        <v>2719</v>
      </c>
      <c r="B1494">
        <v>2</v>
      </c>
    </row>
    <row r="1495" spans="1:2" x14ac:dyDescent="0.2">
      <c r="A1495" t="s">
        <v>2720</v>
      </c>
      <c r="B1495">
        <v>1</v>
      </c>
    </row>
    <row r="1496" spans="1:2" x14ac:dyDescent="0.2">
      <c r="A1496" t="s">
        <v>2721</v>
      </c>
      <c r="B1496">
        <v>1</v>
      </c>
    </row>
    <row r="1497" spans="1:2" x14ac:dyDescent="0.2">
      <c r="A1497" t="s">
        <v>2722</v>
      </c>
      <c r="B1497">
        <v>1</v>
      </c>
    </row>
    <row r="1498" spans="1:2" x14ac:dyDescent="0.2">
      <c r="A1498" t="s">
        <v>2723</v>
      </c>
      <c r="B1498">
        <v>1</v>
      </c>
    </row>
    <row r="1499" spans="1:2" x14ac:dyDescent="0.2">
      <c r="A1499" t="s">
        <v>2724</v>
      </c>
      <c r="B1499">
        <v>1</v>
      </c>
    </row>
    <row r="1500" spans="1:2" x14ac:dyDescent="0.2">
      <c r="A1500" t="s">
        <v>2725</v>
      </c>
      <c r="B1500">
        <v>1</v>
      </c>
    </row>
    <row r="1501" spans="1:2" x14ac:dyDescent="0.2">
      <c r="A1501" t="s">
        <v>2726</v>
      </c>
      <c r="B1501">
        <v>1</v>
      </c>
    </row>
    <row r="1502" spans="1:2" x14ac:dyDescent="0.2">
      <c r="A1502" t="s">
        <v>2727</v>
      </c>
      <c r="B1502">
        <v>1</v>
      </c>
    </row>
    <row r="1503" spans="1:2" x14ac:dyDescent="0.2">
      <c r="A1503" t="s">
        <v>2728</v>
      </c>
      <c r="B1503">
        <v>1</v>
      </c>
    </row>
    <row r="1504" spans="1:2" x14ac:dyDescent="0.2">
      <c r="A1504" t="s">
        <v>2729</v>
      </c>
      <c r="B1504">
        <v>1</v>
      </c>
    </row>
    <row r="1505" spans="1:2" x14ac:dyDescent="0.2">
      <c r="A1505" t="s">
        <v>2730</v>
      </c>
      <c r="B1505">
        <v>1</v>
      </c>
    </row>
    <row r="1506" spans="1:2" x14ac:dyDescent="0.2">
      <c r="A1506" t="s">
        <v>2731</v>
      </c>
      <c r="B1506">
        <v>1</v>
      </c>
    </row>
    <row r="1507" spans="1:2" x14ac:dyDescent="0.2">
      <c r="A1507" t="s">
        <v>2732</v>
      </c>
      <c r="B1507">
        <v>1</v>
      </c>
    </row>
    <row r="1508" spans="1:2" x14ac:dyDescent="0.2">
      <c r="A1508" t="s">
        <v>2733</v>
      </c>
      <c r="B1508">
        <v>1</v>
      </c>
    </row>
    <row r="1509" spans="1:2" x14ac:dyDescent="0.2">
      <c r="A1509" t="s">
        <v>3382</v>
      </c>
      <c r="B1509">
        <v>1</v>
      </c>
    </row>
    <row r="1510" spans="1:2" x14ac:dyDescent="0.2">
      <c r="A1510" t="s">
        <v>3383</v>
      </c>
      <c r="B1510">
        <v>1</v>
      </c>
    </row>
    <row r="1511" spans="1:2" x14ac:dyDescent="0.2">
      <c r="A1511" t="s">
        <v>3384</v>
      </c>
      <c r="B1511">
        <v>1</v>
      </c>
    </row>
    <row r="1512" spans="1:2" x14ac:dyDescent="0.2">
      <c r="A1512" t="s">
        <v>3385</v>
      </c>
      <c r="B1512">
        <v>1</v>
      </c>
    </row>
    <row r="1513" spans="1:2" x14ac:dyDescent="0.2">
      <c r="A1513" t="s">
        <v>3386</v>
      </c>
      <c r="B1513">
        <v>1</v>
      </c>
    </row>
    <row r="1514" spans="1:2" x14ac:dyDescent="0.2">
      <c r="A1514" t="s">
        <v>2734</v>
      </c>
      <c r="B1514">
        <v>0</v>
      </c>
    </row>
    <row r="1515" spans="1:2" x14ac:dyDescent="0.2">
      <c r="A1515" t="s">
        <v>2735</v>
      </c>
      <c r="B1515">
        <v>0</v>
      </c>
    </row>
    <row r="1516" spans="1:2" x14ac:dyDescent="0.2">
      <c r="A1516" t="s">
        <v>2736</v>
      </c>
      <c r="B1516">
        <v>0</v>
      </c>
    </row>
    <row r="1517" spans="1:2" x14ac:dyDescent="0.2">
      <c r="A1517" t="s">
        <v>2737</v>
      </c>
      <c r="B1517">
        <v>0</v>
      </c>
    </row>
    <row r="1518" spans="1:2" x14ac:dyDescent="0.2">
      <c r="A1518" t="s">
        <v>2738</v>
      </c>
      <c r="B1518">
        <v>0</v>
      </c>
    </row>
    <row r="1519" spans="1:2" x14ac:dyDescent="0.2">
      <c r="A1519" t="s">
        <v>2739</v>
      </c>
      <c r="B1519">
        <v>0</v>
      </c>
    </row>
    <row r="1520" spans="1:2" x14ac:dyDescent="0.2">
      <c r="A1520" t="s">
        <v>2740</v>
      </c>
      <c r="B1520">
        <v>0</v>
      </c>
    </row>
    <row r="1521" spans="1:2" x14ac:dyDescent="0.2">
      <c r="A1521" t="s">
        <v>2741</v>
      </c>
      <c r="B1521">
        <v>0</v>
      </c>
    </row>
    <row r="1522" spans="1:2" x14ac:dyDescent="0.2">
      <c r="A1522" t="s">
        <v>2742</v>
      </c>
      <c r="B1522">
        <v>0</v>
      </c>
    </row>
    <row r="1523" spans="1:2" x14ac:dyDescent="0.2">
      <c r="A1523" t="s">
        <v>2743</v>
      </c>
      <c r="B1523">
        <v>0</v>
      </c>
    </row>
    <row r="1524" spans="1:2" x14ac:dyDescent="0.2">
      <c r="A1524" t="s">
        <v>2744</v>
      </c>
      <c r="B1524">
        <v>0</v>
      </c>
    </row>
    <row r="1525" spans="1:2" x14ac:dyDescent="0.2">
      <c r="A1525" t="s">
        <v>2745</v>
      </c>
      <c r="B1525">
        <v>0</v>
      </c>
    </row>
    <row r="1526" spans="1:2" x14ac:dyDescent="0.2">
      <c r="A1526" t="s">
        <v>2746</v>
      </c>
      <c r="B1526">
        <v>0</v>
      </c>
    </row>
    <row r="1527" spans="1:2" x14ac:dyDescent="0.2">
      <c r="A1527" t="s">
        <v>2747</v>
      </c>
      <c r="B1527">
        <v>0</v>
      </c>
    </row>
    <row r="1528" spans="1:2" x14ac:dyDescent="0.2">
      <c r="A1528" t="s">
        <v>2748</v>
      </c>
      <c r="B1528">
        <v>0</v>
      </c>
    </row>
    <row r="1529" spans="1:2" x14ac:dyDescent="0.2">
      <c r="A1529" t="s">
        <v>3388</v>
      </c>
      <c r="B1529">
        <v>0</v>
      </c>
    </row>
    <row r="1530" spans="1:2" x14ac:dyDescent="0.2">
      <c r="A1530" t="s">
        <v>3390</v>
      </c>
      <c r="B1530">
        <v>0</v>
      </c>
    </row>
    <row r="1531" spans="1:2" x14ac:dyDescent="0.2">
      <c r="A1531" t="s">
        <v>3391</v>
      </c>
      <c r="B1531">
        <v>0</v>
      </c>
    </row>
    <row r="1532" spans="1:2" x14ac:dyDescent="0.2">
      <c r="A1532" t="s">
        <v>3393</v>
      </c>
      <c r="B1532">
        <v>0</v>
      </c>
    </row>
    <row r="1533" spans="1:2" x14ac:dyDescent="0.2">
      <c r="A1533" t="s">
        <v>3395</v>
      </c>
      <c r="B1533">
        <v>0</v>
      </c>
    </row>
    <row r="1534" spans="1:2" x14ac:dyDescent="0.2">
      <c r="A1534" t="s">
        <v>2749</v>
      </c>
      <c r="B1534" t="s">
        <v>3604</v>
      </c>
    </row>
    <row r="1535" spans="1:2" x14ac:dyDescent="0.2">
      <c r="A1535" t="s">
        <v>2750</v>
      </c>
      <c r="B1535">
        <v>6</v>
      </c>
    </row>
    <row r="1536" spans="1:2" x14ac:dyDescent="0.2">
      <c r="A1536" t="s">
        <v>2751</v>
      </c>
      <c r="B1536">
        <v>0</v>
      </c>
    </row>
    <row r="1537" spans="1:2" x14ac:dyDescent="0.2">
      <c r="A1537" t="s">
        <v>2752</v>
      </c>
      <c r="B1537">
        <v>0</v>
      </c>
    </row>
    <row r="1538" spans="1:2" x14ac:dyDescent="0.2">
      <c r="A1538" t="s">
        <v>2753</v>
      </c>
      <c r="B1538">
        <v>0</v>
      </c>
    </row>
    <row r="1539" spans="1:2" x14ac:dyDescent="0.2">
      <c r="A1539" t="s">
        <v>2754</v>
      </c>
      <c r="B1539">
        <v>0</v>
      </c>
    </row>
    <row r="1540" spans="1:2" x14ac:dyDescent="0.2">
      <c r="A1540" t="s">
        <v>2755</v>
      </c>
      <c r="B1540">
        <v>0</v>
      </c>
    </row>
    <row r="1541" spans="1:2" x14ac:dyDescent="0.2">
      <c r="A1541" t="s">
        <v>2756</v>
      </c>
      <c r="B1541">
        <v>0</v>
      </c>
    </row>
    <row r="1542" spans="1:2" x14ac:dyDescent="0.2">
      <c r="A1542" t="s">
        <v>2757</v>
      </c>
      <c r="B1542">
        <v>0</v>
      </c>
    </row>
    <row r="1543" spans="1:2" x14ac:dyDescent="0.2">
      <c r="A1543" t="s">
        <v>2758</v>
      </c>
      <c r="B1543">
        <v>0</v>
      </c>
    </row>
    <row r="1544" spans="1:2" x14ac:dyDescent="0.2">
      <c r="A1544" t="s">
        <v>2759</v>
      </c>
      <c r="B1544">
        <v>0</v>
      </c>
    </row>
    <row r="1545" spans="1:2" x14ac:dyDescent="0.2">
      <c r="A1545" t="s">
        <v>2760</v>
      </c>
      <c r="B1545">
        <v>0</v>
      </c>
    </row>
    <row r="1546" spans="1:2" x14ac:dyDescent="0.2">
      <c r="A1546" t="s">
        <v>2761</v>
      </c>
      <c r="B1546">
        <v>0</v>
      </c>
    </row>
    <row r="1547" spans="1:2" x14ac:dyDescent="0.2">
      <c r="A1547" t="s">
        <v>2762</v>
      </c>
      <c r="B1547">
        <v>0</v>
      </c>
    </row>
    <row r="1548" spans="1:2" x14ac:dyDescent="0.2">
      <c r="A1548" t="s">
        <v>2763</v>
      </c>
      <c r="B1548">
        <v>0</v>
      </c>
    </row>
    <row r="1549" spans="1:2" x14ac:dyDescent="0.2">
      <c r="A1549" t="s">
        <v>2764</v>
      </c>
      <c r="B1549">
        <v>0</v>
      </c>
    </row>
    <row r="1550" spans="1:2" x14ac:dyDescent="0.2">
      <c r="A1550" t="s">
        <v>3396</v>
      </c>
      <c r="B1550">
        <v>0</v>
      </c>
    </row>
    <row r="1551" spans="1:2" x14ac:dyDescent="0.2">
      <c r="A1551" t="s">
        <v>3397</v>
      </c>
      <c r="B1551">
        <v>0</v>
      </c>
    </row>
    <row r="1552" spans="1:2" x14ac:dyDescent="0.2">
      <c r="A1552" t="s">
        <v>3398</v>
      </c>
      <c r="B1552">
        <v>0</v>
      </c>
    </row>
    <row r="1553" spans="1:2" x14ac:dyDescent="0.2">
      <c r="A1553" t="s">
        <v>3399</v>
      </c>
      <c r="B1553">
        <v>0</v>
      </c>
    </row>
    <row r="1554" spans="1:2" x14ac:dyDescent="0.2">
      <c r="A1554" t="s">
        <v>3400</v>
      </c>
      <c r="B1554">
        <v>0</v>
      </c>
    </row>
    <row r="1555" spans="1:2" x14ac:dyDescent="0.2">
      <c r="A1555" t="s">
        <v>2765</v>
      </c>
      <c r="B1555">
        <v>0</v>
      </c>
    </row>
    <row r="1556" spans="1:2" x14ac:dyDescent="0.2">
      <c r="A1556" t="s">
        <v>2766</v>
      </c>
      <c r="B1556">
        <v>0</v>
      </c>
    </row>
    <row r="1557" spans="1:2" x14ac:dyDescent="0.2">
      <c r="A1557" t="s">
        <v>2767</v>
      </c>
      <c r="B1557">
        <v>0</v>
      </c>
    </row>
    <row r="1558" spans="1:2" x14ac:dyDescent="0.2">
      <c r="A1558" t="s">
        <v>2768</v>
      </c>
      <c r="B1558">
        <v>0</v>
      </c>
    </row>
    <row r="1559" spans="1:2" x14ac:dyDescent="0.2">
      <c r="A1559" t="s">
        <v>2769</v>
      </c>
      <c r="B1559">
        <v>0</v>
      </c>
    </row>
    <row r="1560" spans="1:2" x14ac:dyDescent="0.2">
      <c r="A1560" t="s">
        <v>2770</v>
      </c>
      <c r="B1560">
        <v>0</v>
      </c>
    </row>
    <row r="1561" spans="1:2" x14ac:dyDescent="0.2">
      <c r="A1561" t="s">
        <v>2771</v>
      </c>
      <c r="B1561">
        <v>0</v>
      </c>
    </row>
    <row r="1562" spans="1:2" x14ac:dyDescent="0.2">
      <c r="A1562" t="s">
        <v>2772</v>
      </c>
      <c r="B1562">
        <v>0</v>
      </c>
    </row>
    <row r="1563" spans="1:2" x14ac:dyDescent="0.2">
      <c r="A1563" t="s">
        <v>2773</v>
      </c>
      <c r="B1563">
        <v>0</v>
      </c>
    </row>
    <row r="1564" spans="1:2" x14ac:dyDescent="0.2">
      <c r="A1564" t="s">
        <v>2774</v>
      </c>
      <c r="B1564">
        <v>0</v>
      </c>
    </row>
    <row r="1565" spans="1:2" x14ac:dyDescent="0.2">
      <c r="A1565" t="s">
        <v>2775</v>
      </c>
      <c r="B1565">
        <v>0</v>
      </c>
    </row>
    <row r="1566" spans="1:2" x14ac:dyDescent="0.2">
      <c r="A1566" t="s">
        <v>2776</v>
      </c>
      <c r="B1566">
        <v>0</v>
      </c>
    </row>
    <row r="1567" spans="1:2" x14ac:dyDescent="0.2">
      <c r="A1567" t="s">
        <v>2777</v>
      </c>
      <c r="B1567">
        <v>0</v>
      </c>
    </row>
    <row r="1568" spans="1:2" x14ac:dyDescent="0.2">
      <c r="A1568" t="s">
        <v>2778</v>
      </c>
      <c r="B1568">
        <v>0</v>
      </c>
    </row>
    <row r="1569" spans="1:2" x14ac:dyDescent="0.2">
      <c r="A1569" t="s">
        <v>2779</v>
      </c>
      <c r="B1569">
        <v>0</v>
      </c>
    </row>
    <row r="1570" spans="1:2" x14ac:dyDescent="0.2">
      <c r="A1570" t="s">
        <v>3402</v>
      </c>
      <c r="B1570">
        <v>0</v>
      </c>
    </row>
    <row r="1571" spans="1:2" x14ac:dyDescent="0.2">
      <c r="A1571" t="s">
        <v>3404</v>
      </c>
      <c r="B1571">
        <v>0</v>
      </c>
    </row>
    <row r="1572" spans="1:2" x14ac:dyDescent="0.2">
      <c r="A1572" t="s">
        <v>3405</v>
      </c>
      <c r="B1572">
        <v>0</v>
      </c>
    </row>
    <row r="1573" spans="1:2" x14ac:dyDescent="0.2">
      <c r="A1573" t="s">
        <v>3407</v>
      </c>
      <c r="B1573">
        <v>0</v>
      </c>
    </row>
    <row r="1574" spans="1:2" x14ac:dyDescent="0.2">
      <c r="A1574" t="s">
        <v>3409</v>
      </c>
      <c r="B1574">
        <v>0</v>
      </c>
    </row>
    <row r="1575" spans="1:2" x14ac:dyDescent="0.2">
      <c r="A1575" t="s">
        <v>2780</v>
      </c>
      <c r="B1575">
        <v>1</v>
      </c>
    </row>
    <row r="1576" spans="1:2" x14ac:dyDescent="0.2">
      <c r="A1576" t="s">
        <v>2781</v>
      </c>
      <c r="B1576">
        <v>1</v>
      </c>
    </row>
    <row r="1577" spans="1:2" x14ac:dyDescent="0.2">
      <c r="A1577" t="s">
        <v>2782</v>
      </c>
      <c r="B1577">
        <v>2</v>
      </c>
    </row>
    <row r="1578" spans="1:2" x14ac:dyDescent="0.2">
      <c r="A1578" t="s">
        <v>2783</v>
      </c>
      <c r="B1578">
        <v>20</v>
      </c>
    </row>
    <row r="1579" spans="1:2" x14ac:dyDescent="0.2">
      <c r="A1579" t="s">
        <v>2784</v>
      </c>
      <c r="B1579">
        <v>30</v>
      </c>
    </row>
    <row r="1580" spans="1:2" x14ac:dyDescent="0.2">
      <c r="A1580" t="s">
        <v>2785</v>
      </c>
      <c r="B1580">
        <v>1</v>
      </c>
    </row>
    <row r="1581" spans="1:2" x14ac:dyDescent="0.2">
      <c r="A1581" t="s">
        <v>2786</v>
      </c>
      <c r="B1581">
        <v>1</v>
      </c>
    </row>
    <row r="1582" spans="1:2" x14ac:dyDescent="0.2">
      <c r="A1582" t="s">
        <v>2787</v>
      </c>
      <c r="B1582">
        <v>10</v>
      </c>
    </row>
    <row r="1583" spans="1:2" x14ac:dyDescent="0.2">
      <c r="A1583" t="s">
        <v>2788</v>
      </c>
      <c r="B1583" t="b">
        <v>0</v>
      </c>
    </row>
    <row r="1584" spans="1:2" x14ac:dyDescent="0.2">
      <c r="A1584" t="s">
        <v>2789</v>
      </c>
      <c r="B1584">
        <v>0</v>
      </c>
    </row>
    <row r="1585" spans="1:2" x14ac:dyDescent="0.2">
      <c r="A1585" t="s">
        <v>4923</v>
      </c>
      <c r="B1585">
        <v>3</v>
      </c>
    </row>
    <row r="1586" spans="1:2" x14ac:dyDescent="0.2">
      <c r="A1586" t="s">
        <v>2790</v>
      </c>
      <c r="B1586" t="b">
        <v>0</v>
      </c>
    </row>
    <row r="1587" spans="1:2" x14ac:dyDescent="0.2">
      <c r="A1587" t="s">
        <v>2791</v>
      </c>
      <c r="B1587" t="b">
        <v>0</v>
      </c>
    </row>
    <row r="1588" spans="1:2" x14ac:dyDescent="0.2">
      <c r="A1588" t="s">
        <v>2792</v>
      </c>
      <c r="B1588">
        <v>0</v>
      </c>
    </row>
    <row r="1589" spans="1:2" x14ac:dyDescent="0.2">
      <c r="A1589" t="s">
        <v>2793</v>
      </c>
      <c r="B1589">
        <v>0</v>
      </c>
    </row>
    <row r="1590" spans="1:2" x14ac:dyDescent="0.2">
      <c r="A1590" t="s">
        <v>2794</v>
      </c>
      <c r="B1590">
        <v>6</v>
      </c>
    </row>
    <row r="1591" spans="1:2" x14ac:dyDescent="0.2">
      <c r="A1591" t="s">
        <v>2795</v>
      </c>
      <c r="B1591" t="b">
        <v>0</v>
      </c>
    </row>
    <row r="1592" spans="1:2" x14ac:dyDescent="0.2">
      <c r="A1592" t="s">
        <v>2796</v>
      </c>
      <c r="B1592">
        <v>0</v>
      </c>
    </row>
    <row r="1593" spans="1:2" x14ac:dyDescent="0.2">
      <c r="A1593" t="s">
        <v>2797</v>
      </c>
      <c r="B1593">
        <v>66.666666666666671</v>
      </c>
    </row>
    <row r="1594" spans="1:2" x14ac:dyDescent="0.2">
      <c r="A1594" t="s">
        <v>2798</v>
      </c>
      <c r="B1594" t="b">
        <v>0</v>
      </c>
    </row>
    <row r="1595" spans="1:2" x14ac:dyDescent="0.2">
      <c r="A1595" t="s">
        <v>2799</v>
      </c>
      <c r="B1595">
        <v>0</v>
      </c>
    </row>
    <row r="1596" spans="1:2" x14ac:dyDescent="0.2">
      <c r="A1596" t="s">
        <v>2800</v>
      </c>
      <c r="B1596" t="b">
        <v>0</v>
      </c>
    </row>
    <row r="1597" spans="1:2" x14ac:dyDescent="0.2">
      <c r="A1597" t="s">
        <v>2801</v>
      </c>
      <c r="B1597" t="b">
        <v>0</v>
      </c>
    </row>
    <row r="1598" spans="1:2" x14ac:dyDescent="0.2">
      <c r="A1598" t="s">
        <v>2802</v>
      </c>
      <c r="B1598">
        <v>0</v>
      </c>
    </row>
    <row r="1599" spans="1:2" x14ac:dyDescent="0.2">
      <c r="A1599" t="s">
        <v>2803</v>
      </c>
      <c r="B1599">
        <v>0</v>
      </c>
    </row>
    <row r="1600" spans="1:2" x14ac:dyDescent="0.2">
      <c r="A1600" t="s">
        <v>2804</v>
      </c>
      <c r="B1600">
        <v>0</v>
      </c>
    </row>
    <row r="1601" spans="1:2" x14ac:dyDescent="0.2">
      <c r="A1601" t="s">
        <v>2805</v>
      </c>
      <c r="B1601">
        <v>15</v>
      </c>
    </row>
    <row r="1602" spans="1:2" x14ac:dyDescent="0.2">
      <c r="A1602" t="s">
        <v>2806</v>
      </c>
      <c r="B1602">
        <v>0</v>
      </c>
    </row>
    <row r="1603" spans="1:2" x14ac:dyDescent="0.2">
      <c r="A1603" t="s">
        <v>2807</v>
      </c>
      <c r="B1603" t="b">
        <v>1</v>
      </c>
    </row>
    <row r="1604" spans="1:2" x14ac:dyDescent="0.2">
      <c r="A1604" t="s">
        <v>2808</v>
      </c>
      <c r="B1604">
        <v>51.989999771118157</v>
      </c>
    </row>
    <row r="1605" spans="1:2" x14ac:dyDescent="0.2">
      <c r="A1605" t="s">
        <v>2809</v>
      </c>
      <c r="B1605">
        <v>1</v>
      </c>
    </row>
    <row r="1606" spans="1:2" x14ac:dyDescent="0.2">
      <c r="A1606" t="s">
        <v>2810</v>
      </c>
      <c r="B1606">
        <v>0</v>
      </c>
    </row>
    <row r="1607" spans="1:2" x14ac:dyDescent="0.2">
      <c r="A1607" t="s">
        <v>2811</v>
      </c>
      <c r="B1607">
        <v>1</v>
      </c>
    </row>
    <row r="1608" spans="1:2" x14ac:dyDescent="0.2">
      <c r="A1608" t="s">
        <v>2812</v>
      </c>
      <c r="B1608">
        <v>0</v>
      </c>
    </row>
    <row r="1609" spans="1:2" x14ac:dyDescent="0.2">
      <c r="A1609" t="s">
        <v>2813</v>
      </c>
      <c r="B1609" t="b">
        <v>1</v>
      </c>
    </row>
    <row r="1610" spans="1:2" x14ac:dyDescent="0.2">
      <c r="A1610" t="s">
        <v>2814</v>
      </c>
      <c r="B1610">
        <v>51.989999771118157</v>
      </c>
    </row>
    <row r="1611" spans="1:2" x14ac:dyDescent="0.2">
      <c r="A1611" t="s">
        <v>2815</v>
      </c>
      <c r="B1611">
        <v>1500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734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734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734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734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871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871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871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871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871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871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871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871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871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871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871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871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871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871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871</v>
      </c>
      <c r="B103" s="212" t="s">
        <v>845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871</v>
      </c>
      <c r="B104" s="212" t="s">
        <v>859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871</v>
      </c>
      <c r="B105" s="212" t="s">
        <v>860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871</v>
      </c>
      <c r="B106" s="212" t="s">
        <v>861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871</v>
      </c>
      <c r="B107" s="212" t="s">
        <v>862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871</v>
      </c>
      <c r="B108" s="212" t="s">
        <v>863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871</v>
      </c>
      <c r="B109" s="212" t="s">
        <v>864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871</v>
      </c>
      <c r="B110" s="212" t="s">
        <v>865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871</v>
      </c>
      <c r="B111" s="212" t="s">
        <v>866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871</v>
      </c>
      <c r="B112" s="212" t="s">
        <v>867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871</v>
      </c>
      <c r="B113" s="212" t="s">
        <v>868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871</v>
      </c>
      <c r="B114" s="212" t="s">
        <v>869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871</v>
      </c>
      <c r="B115" s="212" t="s">
        <v>870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872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872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872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872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872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872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872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872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872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872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872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872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902" activePane="bottomRight" state="frozen"/>
      <selection activeCell="C22" sqref="C22"/>
      <selection pane="topRight" activeCell="C22" sqref="C22"/>
      <selection pane="bottomLeft" activeCell="C22" sqref="C22"/>
      <selection pane="bottomRight" activeCell="B929" sqref="B92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1769</v>
      </c>
    </row>
    <row r="2" spans="1:6" x14ac:dyDescent="0.2">
      <c r="A2" s="209" t="s">
        <v>916</v>
      </c>
      <c r="B2" s="209" t="str">
        <f>IF(ISBLANK(PatDetails!$B$1),"",PatDetails!$B$1)</f>
        <v/>
      </c>
      <c r="C2" s="352"/>
    </row>
    <row r="3" spans="1:6" x14ac:dyDescent="0.2">
      <c r="A3" s="209" t="s">
        <v>917</v>
      </c>
      <c r="B3" s="209" t="str">
        <f>IF(ISBLANK(PatDetails!$B$2),"",PatDetails!$B$2)</f>
        <v/>
      </c>
      <c r="C3" s="352"/>
    </row>
    <row r="4" spans="1:6" x14ac:dyDescent="0.2">
      <c r="A4" s="209" t="s">
        <v>918</v>
      </c>
      <c r="B4" s="209" t="str">
        <f>IF(ISBLANK(PatDetails!$B$3),"",PatDetails!$B$3)</f>
        <v/>
      </c>
      <c r="C4" s="352"/>
    </row>
    <row r="5" spans="1:6" x14ac:dyDescent="0.2">
      <c r="A5" s="209" t="s">
        <v>919</v>
      </c>
      <c r="B5" s="209" t="str">
        <f>IF(ISBLANK(PatDetails!$B$4),"",PatDetails!$B$4)</f>
        <v/>
      </c>
      <c r="C5" s="352"/>
    </row>
    <row r="6" spans="1:6" x14ac:dyDescent="0.2">
      <c r="A6" s="209" t="s">
        <v>920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5340</v>
      </c>
      <c r="B7" s="209" t="str">
        <f>IF(ISBLANK(GlobBerLab!$B$10),"",GlobBerLab!$B$10)</f>
        <v/>
      </c>
      <c r="C7" s="98"/>
    </row>
    <row r="8" spans="1:6" x14ac:dyDescent="0.2">
      <c r="A8" s="209" t="s">
        <v>5341</v>
      </c>
      <c r="B8" s="209" t="str">
        <f>IF(ISBLANK(GlobBerLab!$B$12),"",GlobBerLab!$B$12)</f>
        <v/>
      </c>
      <c r="C8" s="98"/>
    </row>
    <row r="9" spans="1:6" x14ac:dyDescent="0.2">
      <c r="A9" s="209" t="s">
        <v>5342</v>
      </c>
      <c r="B9" s="209" t="str">
        <f>IF(ISBLANK(GlobBerLab!$B$9),"",GlobBerLab!$B$9)</f>
        <v/>
      </c>
      <c r="C9" s="98"/>
    </row>
    <row r="10" spans="1:6" x14ac:dyDescent="0.2">
      <c r="A10" s="209" t="s">
        <v>5343</v>
      </c>
      <c r="B10" s="209" t="str">
        <f>IF(ISBLANK(GlobBerLab!$B$4),"",GlobBerLab!$B$4)</f>
        <v/>
      </c>
      <c r="C10" s="98"/>
    </row>
    <row r="11" spans="1:6" x14ac:dyDescent="0.2">
      <c r="A11" s="209" t="s">
        <v>5344</v>
      </c>
      <c r="B11" s="209" t="str">
        <f>IF(ISBLANK(GlobBerLab!$B$3),"",GlobBerLab!$B$3)</f>
        <v/>
      </c>
      <c r="C11" s="98"/>
    </row>
    <row r="12" spans="1:6" x14ac:dyDescent="0.2">
      <c r="A12" s="209" t="s">
        <v>5345</v>
      </c>
      <c r="B12" s="209" t="str">
        <f>IF(ISBLANK(GlobBerLab!$B$8),"",GlobBerLab!$B$8)</f>
        <v/>
      </c>
      <c r="C12" s="98"/>
    </row>
    <row r="13" spans="1:6" x14ac:dyDescent="0.2">
      <c r="A13" s="209" t="s">
        <v>5346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5347</v>
      </c>
      <c r="B14" s="209" t="str">
        <f>IF(ISBLANK(GlobBerLab!$B$7),"",GlobBerLab!$B$7)</f>
        <v/>
      </c>
      <c r="C14" s="98"/>
    </row>
    <row r="15" spans="1:6" x14ac:dyDescent="0.2">
      <c r="A15" s="209" t="s">
        <v>5348</v>
      </c>
      <c r="B15" s="209" t="str">
        <f>IF(ISBLANK(GlobBerLab!$B$14),"",GlobBerLab!$B$14)</f>
        <v/>
      </c>
      <c r="C15" s="98"/>
    </row>
    <row r="16" spans="1:6" x14ac:dyDescent="0.2">
      <c r="A16" s="209" t="s">
        <v>5349</v>
      </c>
      <c r="B16" s="209" t="str">
        <f>IF(ISBLANK(GlobBerLab!$B$2),"",GlobBerLab!$B$2)</f>
        <v/>
      </c>
      <c r="C16" s="98"/>
    </row>
    <row r="17" spans="1:3" x14ac:dyDescent="0.2">
      <c r="A17" s="209" t="s">
        <v>5350</v>
      </c>
      <c r="B17" s="209" t="str">
        <f>IF(ISBLANK(GlobBerLab!$B$11),"",GlobBerLab!$B$11)</f>
        <v/>
      </c>
      <c r="C17" s="98"/>
    </row>
    <row r="18" spans="1:3" x14ac:dyDescent="0.2">
      <c r="A18" s="209" t="s">
        <v>5351</v>
      </c>
      <c r="B18" s="209" t="str">
        <f>IF(ISBLANK(GlobBerLab!$B$5),"",GlobBerLab!$B$5)</f>
        <v/>
      </c>
      <c r="C18" s="98"/>
    </row>
    <row r="19" spans="1:3" x14ac:dyDescent="0.2">
      <c r="A19" s="209" t="s">
        <v>5352</v>
      </c>
      <c r="B19" s="209" t="str">
        <f>IF(ISBLANK(GlobBerLab!$B$1),"",GlobBerLab!$B$1)</f>
        <v/>
      </c>
      <c r="C19" s="98"/>
    </row>
    <row r="20" spans="1:3" x14ac:dyDescent="0.2">
      <c r="A20" s="209" t="s">
        <v>5353</v>
      </c>
      <c r="B20" s="209" t="str">
        <f>IF(ISBLANK(GlobBerLab!$B$13),"",GlobBerLab!$B$13)</f>
        <v/>
      </c>
      <c r="C20" s="98"/>
    </row>
    <row r="21" spans="1:3" x14ac:dyDescent="0.2">
      <c r="A21" s="209" t="s">
        <v>1770</v>
      </c>
      <c r="B21" t="str">
        <f>IF(ISBLANK(GlobBerMedDisc!$AI$2),"",GlobBerMedDisc!$AI$2)</f>
        <v/>
      </c>
      <c r="C21" s="352"/>
    </row>
    <row r="22" spans="1:3" x14ac:dyDescent="0.2">
      <c r="A22" s="209" t="s">
        <v>1771</v>
      </c>
      <c r="B22" t="str">
        <f>IF(ISBLANK(GlobBerMedDisc!$AI$3),"",GlobBerMedDisc!$AI$3)</f>
        <v/>
      </c>
      <c r="C22" s="352"/>
    </row>
    <row r="23" spans="1:3" x14ac:dyDescent="0.2">
      <c r="A23" s="209" t="s">
        <v>1772</v>
      </c>
      <c r="B23" t="str">
        <f>IF(ISBLANK(GlobBerMedDisc!$AI$4),"",GlobBerMedDisc!$AI$4)</f>
        <v/>
      </c>
      <c r="C23" s="352"/>
    </row>
    <row r="24" spans="1:3" x14ac:dyDescent="0.2">
      <c r="A24" s="209" t="s">
        <v>1773</v>
      </c>
      <c r="B24" t="str">
        <f>IF(ISBLANK(GlobBerMedDisc!$AI$5),"",GlobBerMedDisc!$AI$5)</f>
        <v/>
      </c>
      <c r="C24" s="352"/>
    </row>
    <row r="25" spans="1:3" x14ac:dyDescent="0.2">
      <c r="A25" s="209" t="s">
        <v>1774</v>
      </c>
      <c r="B25" t="str">
        <f>IF(ISBLANK(GlobBerMedDisc!$AI$6),"",GlobBerMedDisc!$AI$6)</f>
        <v/>
      </c>
      <c r="C25" s="352"/>
    </row>
    <row r="26" spans="1:3" x14ac:dyDescent="0.2">
      <c r="A26" s="209" t="s">
        <v>1775</v>
      </c>
      <c r="B26" t="str">
        <f>IF(ISBLANK(GlobBerMedDisc!$AI$7),"",GlobBerMedDisc!$AI$7)</f>
        <v/>
      </c>
      <c r="C26" s="352"/>
    </row>
    <row r="27" spans="1:3" x14ac:dyDescent="0.2">
      <c r="A27" s="209" t="s">
        <v>1776</v>
      </c>
      <c r="B27" t="str">
        <f>IF(ISBLANK(GlobBerMedDisc!$AI$8),"",GlobBerMedDisc!$AI$8)</f>
        <v/>
      </c>
      <c r="C27" s="352"/>
    </row>
    <row r="28" spans="1:3" x14ac:dyDescent="0.2">
      <c r="A28" s="209" t="s">
        <v>1777</v>
      </c>
      <c r="B28" t="str">
        <f>IF(ISBLANK(GlobBerMedDisc!$AI$9),"",GlobBerMedDisc!$AI$9)</f>
        <v/>
      </c>
      <c r="C28" s="352"/>
    </row>
    <row r="29" spans="1:3" x14ac:dyDescent="0.2">
      <c r="A29" s="209" t="s">
        <v>1778</v>
      </c>
      <c r="B29" t="str">
        <f>IF(ISBLANK(GlobBerMedDisc!$AI$10),"",GlobBerMedDisc!$AI$10)</f>
        <v/>
      </c>
      <c r="C29" s="352"/>
    </row>
    <row r="30" spans="1:3" x14ac:dyDescent="0.2">
      <c r="A30" s="209" t="s">
        <v>1779</v>
      </c>
      <c r="B30" t="str">
        <f>IF(ISBLANK(GlobBerMedDisc!$AI$11),"",GlobBerMedDisc!$AI$11)</f>
        <v/>
      </c>
      <c r="C30" s="352"/>
    </row>
    <row r="31" spans="1:3" x14ac:dyDescent="0.2">
      <c r="A31" s="209" t="s">
        <v>1780</v>
      </c>
      <c r="B31" t="str">
        <f>IF(ISBLANK(GlobBerMedDisc!$AI$12),"",GlobBerMedDisc!$AI$12)</f>
        <v/>
      </c>
      <c r="C31" s="352"/>
    </row>
    <row r="32" spans="1:3" x14ac:dyDescent="0.2">
      <c r="A32" s="209" t="s">
        <v>1781</v>
      </c>
      <c r="B32" t="str">
        <f>IF(ISBLANK(GlobBerMedDisc!$AI$13),"",GlobBerMedDisc!$AI$13)</f>
        <v/>
      </c>
      <c r="C32" s="352"/>
    </row>
    <row r="33" spans="1:6" x14ac:dyDescent="0.2">
      <c r="A33" s="209" t="s">
        <v>1782</v>
      </c>
      <c r="B33" t="str">
        <f>IF(ISBLANK(GlobBerMedDisc!$AI$14),"",GlobBerMedDisc!$AI$14)</f>
        <v/>
      </c>
      <c r="C33" s="352"/>
    </row>
    <row r="34" spans="1:6" x14ac:dyDescent="0.2">
      <c r="A34" s="209" t="s">
        <v>1783</v>
      </c>
      <c r="B34" t="str">
        <f>IF(ISBLANK(GlobBerMedDisc!$AI$15),"",GlobBerMedDisc!$AI$15)</f>
        <v/>
      </c>
      <c r="C34" s="352"/>
    </row>
    <row r="35" spans="1:6" x14ac:dyDescent="0.2">
      <c r="A35" s="209" t="s">
        <v>1784</v>
      </c>
      <c r="B35" t="str">
        <f>IF(ISBLANK(GlobBerMedDisc!$AI$16),"",GlobBerMedDisc!$AI$16)</f>
        <v/>
      </c>
      <c r="C35" s="352"/>
    </row>
    <row r="36" spans="1:6" x14ac:dyDescent="0.2">
      <c r="A36" s="209" t="s">
        <v>1785</v>
      </c>
      <c r="B36" t="str">
        <f>IF(ISBLANK(GlobBerMedDisc!$AI$17),"",GlobBerMedDisc!$AI$17)</f>
        <v/>
      </c>
      <c r="C36" s="352"/>
    </row>
    <row r="37" spans="1:6" x14ac:dyDescent="0.2">
      <c r="A37" s="209" t="s">
        <v>1786</v>
      </c>
      <c r="B37" t="str">
        <f>IF(ISBLANK(GlobBerMedDisc!$AI$18),"",GlobBerMedDisc!$AI$18)</f>
        <v/>
      </c>
      <c r="C37" s="352"/>
    </row>
    <row r="38" spans="1:6" x14ac:dyDescent="0.2">
      <c r="A38" s="209" t="s">
        <v>1787</v>
      </c>
      <c r="B38" t="str">
        <f>IF(ISBLANK(GlobBerMedDisc!$AI$19),"",GlobBerMedDisc!$AI$19)</f>
        <v/>
      </c>
      <c r="C38" s="352"/>
    </row>
    <row r="39" spans="1:6" x14ac:dyDescent="0.2">
      <c r="A39" s="209" t="s">
        <v>1788</v>
      </c>
      <c r="B39" t="str">
        <f>IF(ISBLANK(GlobBerMedDisc!$AI$20),"",GlobBerMedDisc!$AI$20)</f>
        <v/>
      </c>
      <c r="C39" s="352"/>
    </row>
    <row r="40" spans="1:6" x14ac:dyDescent="0.2">
      <c r="A40" s="209" t="s">
        <v>1789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1790</v>
      </c>
      <c r="B41" t="str">
        <f>IF(ISBLANK(GlobBerMedDisc!$AI$22),"",GlobBerMedDisc!$AI$22)</f>
        <v/>
      </c>
      <c r="C41" s="352"/>
    </row>
    <row r="42" spans="1:6" x14ac:dyDescent="0.2">
      <c r="A42" s="209" t="s">
        <v>1791</v>
      </c>
      <c r="B42" t="str">
        <f>IF(ISBLANK(GlobBerMedDisc!$AI$23),"",GlobBerMedDisc!$AI$23)</f>
        <v/>
      </c>
      <c r="C42" s="352"/>
    </row>
    <row r="43" spans="1:6" x14ac:dyDescent="0.2">
      <c r="A43" s="209" t="s">
        <v>1792</v>
      </c>
      <c r="B43" t="str">
        <f>IF(ISBLANK(GlobBerMedDisc!$AI$24),"",GlobBerMedDisc!$AI$24)</f>
        <v/>
      </c>
      <c r="C43" s="352"/>
    </row>
    <row r="44" spans="1:6" x14ac:dyDescent="0.2">
      <c r="A44" s="209" t="s">
        <v>1793</v>
      </c>
      <c r="B44" t="str">
        <f>IF(ISBLANK(GlobBerMedDisc!$AI$25),"",GlobBerMedDisc!$AI$25)</f>
        <v/>
      </c>
      <c r="C44" s="352"/>
    </row>
    <row r="45" spans="1:6" x14ac:dyDescent="0.2">
      <c r="A45" s="209" t="s">
        <v>1794</v>
      </c>
      <c r="B45" t="str">
        <f>IF(ISBLANK(GlobBerMedDisc!$AI$26),"",GlobBerMedDisc!$AI$26)</f>
        <v/>
      </c>
      <c r="C45" s="352"/>
    </row>
    <row r="46" spans="1:6" x14ac:dyDescent="0.2">
      <c r="A46" s="209" t="s">
        <v>1795</v>
      </c>
      <c r="B46" t="str">
        <f>IF(ISBLANK(GlobBerMedDisc!$AI$27),"",GlobBerMedDisc!$AI$27)</f>
        <v/>
      </c>
      <c r="C46" s="352"/>
    </row>
    <row r="47" spans="1:6" x14ac:dyDescent="0.2">
      <c r="A47" s="209" t="s">
        <v>1796</v>
      </c>
      <c r="B47" t="str">
        <f>IF(ISBLANK(GlobBerMedDisc!$AI$28),"",GlobBerMedDisc!$AI$28)</f>
        <v/>
      </c>
      <c r="C47" s="352"/>
    </row>
    <row r="48" spans="1:6" x14ac:dyDescent="0.2">
      <c r="A48" s="209" t="s">
        <v>1797</v>
      </c>
      <c r="B48" t="str">
        <f>IF(ISBLANK(GlobBerMedDisc!$AI$29),"",GlobBerMedDisc!$AI$29)</f>
        <v/>
      </c>
      <c r="C48" s="352"/>
    </row>
    <row r="49" spans="1:3" x14ac:dyDescent="0.2">
      <c r="A49" s="209" t="s">
        <v>1798</v>
      </c>
      <c r="B49" t="str">
        <f>IF(ISBLANK(GlobBerMedDisc!$AI$30),"",GlobBerMedDisc!$AI$30)</f>
        <v/>
      </c>
      <c r="C49" s="352"/>
    </row>
    <row r="50" spans="1:3" x14ac:dyDescent="0.2">
      <c r="A50" s="209" t="s">
        <v>1799</v>
      </c>
      <c r="B50" t="str">
        <f>IF(ISBLANK(GlobBerMedDisc!$AI$31),"",GlobBerMedDisc!$AI$31)</f>
        <v/>
      </c>
      <c r="C50" s="352"/>
    </row>
    <row r="51" spans="1:3" x14ac:dyDescent="0.2">
      <c r="A51" s="209" t="s">
        <v>1800</v>
      </c>
      <c r="B51" t="str">
        <f>IF(ISBLANK(GlobBerMedDisc!$F$2),"",GlobBerMedDisc!$F$2)</f>
        <v/>
      </c>
      <c r="C51" s="352"/>
    </row>
    <row r="52" spans="1:3" x14ac:dyDescent="0.2">
      <c r="A52" s="209" t="s">
        <v>1801</v>
      </c>
      <c r="B52" t="str">
        <f>IF(ISBLANK(GlobBerMedDisc!$F$3),"",GlobBerMedDisc!$F$3)</f>
        <v/>
      </c>
      <c r="C52" s="352"/>
    </row>
    <row r="53" spans="1:3" x14ac:dyDescent="0.2">
      <c r="A53" s="209" t="s">
        <v>1802</v>
      </c>
      <c r="B53" t="str">
        <f>IF(ISBLANK(GlobBerMedDisc!$F$4),"",GlobBerMedDisc!$F$4)</f>
        <v/>
      </c>
      <c r="C53" s="352"/>
    </row>
    <row r="54" spans="1:3" x14ac:dyDescent="0.2">
      <c r="A54" s="209" t="s">
        <v>1803</v>
      </c>
      <c r="B54" t="str">
        <f>IF(ISBLANK(GlobBerMedDisc!$F$5),"",GlobBerMedDisc!$F$5)</f>
        <v/>
      </c>
      <c r="C54" s="352"/>
    </row>
    <row r="55" spans="1:3" x14ac:dyDescent="0.2">
      <c r="A55" s="209" t="s">
        <v>1804</v>
      </c>
      <c r="B55" t="str">
        <f>IF(ISBLANK(GlobBerMedDisc!$F$6),"",GlobBerMedDisc!$F$6)</f>
        <v/>
      </c>
      <c r="C55" s="352"/>
    </row>
    <row r="56" spans="1:3" x14ac:dyDescent="0.2">
      <c r="A56" s="209" t="s">
        <v>1805</v>
      </c>
      <c r="B56" t="str">
        <f>IF(ISBLANK(GlobBerMedDisc!$F$7),"",GlobBerMedDisc!$F$7)</f>
        <v/>
      </c>
      <c r="C56" s="352"/>
    </row>
    <row r="57" spans="1:3" x14ac:dyDescent="0.2">
      <c r="A57" s="209" t="s">
        <v>1806</v>
      </c>
      <c r="B57" t="str">
        <f>IF(ISBLANK(GlobBerMedDisc!$F$8),"",GlobBerMedDisc!$F$8)</f>
        <v/>
      </c>
      <c r="C57" s="352"/>
    </row>
    <row r="58" spans="1:3" x14ac:dyDescent="0.2">
      <c r="A58" s="209" t="s">
        <v>1807</v>
      </c>
      <c r="B58" t="str">
        <f>IF(ISBLANK(GlobBerMedDisc!$F$9),"",GlobBerMedDisc!$F$9)</f>
        <v/>
      </c>
      <c r="C58" s="352"/>
    </row>
    <row r="59" spans="1:3" x14ac:dyDescent="0.2">
      <c r="A59" s="209" t="s">
        <v>1808</v>
      </c>
      <c r="B59" t="str">
        <f>IF(ISBLANK(GlobBerMedDisc!$F$10),"",GlobBerMedDisc!$F$10)</f>
        <v/>
      </c>
      <c r="C59" s="352"/>
    </row>
    <row r="60" spans="1:3" x14ac:dyDescent="0.2">
      <c r="A60" s="209" t="s">
        <v>1809</v>
      </c>
      <c r="B60" t="str">
        <f>IF(ISBLANK(GlobBerMedDisc!$F$11),"",GlobBerMedDisc!$F$11)</f>
        <v/>
      </c>
      <c r="C60" s="352"/>
    </row>
    <row r="61" spans="1:3" x14ac:dyDescent="0.2">
      <c r="A61" s="209" t="s">
        <v>1810</v>
      </c>
      <c r="B61" t="str">
        <f>IF(ISBLANK(GlobBerMedDisc!$F$12),"",GlobBerMedDisc!$F$12)</f>
        <v/>
      </c>
      <c r="C61" s="352"/>
    </row>
    <row r="62" spans="1:3" x14ac:dyDescent="0.2">
      <c r="A62" s="209" t="s">
        <v>1811</v>
      </c>
      <c r="B62" t="str">
        <f>IF(ISBLANK(GlobBerMedDisc!$F$13),"",GlobBerMedDisc!$F$13)</f>
        <v/>
      </c>
      <c r="C62" s="352"/>
    </row>
    <row r="63" spans="1:3" x14ac:dyDescent="0.2">
      <c r="A63" s="209" t="s">
        <v>1812</v>
      </c>
      <c r="B63" t="str">
        <f>IF(ISBLANK(GlobBerMedDisc!$F$14),"",GlobBerMedDisc!$F$14)</f>
        <v/>
      </c>
      <c r="C63" s="352"/>
    </row>
    <row r="64" spans="1:3" x14ac:dyDescent="0.2">
      <c r="A64" s="209" t="s">
        <v>1813</v>
      </c>
      <c r="B64" t="str">
        <f>IF(ISBLANK(GlobBerMedDisc!$F$15),"",GlobBerMedDisc!$F$15)</f>
        <v/>
      </c>
      <c r="C64" s="352"/>
    </row>
    <row r="65" spans="1:3" x14ac:dyDescent="0.2">
      <c r="A65" s="209" t="s">
        <v>1814</v>
      </c>
      <c r="B65" t="str">
        <f>IF(ISBLANK(GlobBerMedDisc!$F$16),"",GlobBerMedDisc!$F$16)</f>
        <v/>
      </c>
      <c r="C65" s="352"/>
    </row>
    <row r="66" spans="1:3" x14ac:dyDescent="0.2">
      <c r="A66" s="209" t="s">
        <v>1815</v>
      </c>
      <c r="B66" t="str">
        <f>IF(ISBLANK(GlobBerMedDisc!$F$17),"",GlobBerMedDisc!$F$17)</f>
        <v/>
      </c>
      <c r="C66" s="352"/>
    </row>
    <row r="67" spans="1:3" x14ac:dyDescent="0.2">
      <c r="A67" s="209" t="s">
        <v>1816</v>
      </c>
      <c r="B67" t="str">
        <f>IF(ISBLANK(GlobBerMedDisc!$F$18),"",GlobBerMedDisc!$F$18)</f>
        <v/>
      </c>
      <c r="C67" s="352"/>
    </row>
    <row r="68" spans="1:3" x14ac:dyDescent="0.2">
      <c r="A68" s="209" t="s">
        <v>1817</v>
      </c>
      <c r="B68" t="str">
        <f>IF(ISBLANK(GlobBerMedDisc!$F$19),"",GlobBerMedDisc!$F$19)</f>
        <v/>
      </c>
      <c r="C68" s="352"/>
    </row>
    <row r="69" spans="1:3" x14ac:dyDescent="0.2">
      <c r="A69" s="209" t="s">
        <v>1818</v>
      </c>
      <c r="B69" t="str">
        <f>IF(ISBLANK(GlobBerMedDisc!$F$20),"",GlobBerMedDisc!$F$20)</f>
        <v/>
      </c>
      <c r="C69" s="352"/>
    </row>
    <row r="70" spans="1:3" x14ac:dyDescent="0.2">
      <c r="A70" s="209" t="s">
        <v>1819</v>
      </c>
      <c r="B70" t="str">
        <f>IF(ISBLANK(GlobBerMedDisc!$F$21),"",GlobBerMedDisc!$F$21)</f>
        <v/>
      </c>
      <c r="C70" s="352"/>
    </row>
    <row r="71" spans="1:3" x14ac:dyDescent="0.2">
      <c r="A71" s="209" t="s">
        <v>1820</v>
      </c>
      <c r="B71" t="str">
        <f>IF(ISBLANK(GlobBerMedDisc!$F$22),"",GlobBerMedDisc!$F$22)</f>
        <v/>
      </c>
      <c r="C71" s="352"/>
    </row>
    <row r="72" spans="1:3" x14ac:dyDescent="0.2">
      <c r="A72" s="209" t="s">
        <v>1821</v>
      </c>
      <c r="B72" t="str">
        <f>IF(ISBLANK(GlobBerMedDisc!$F$23),"",GlobBerMedDisc!$F$23)</f>
        <v/>
      </c>
      <c r="C72" s="352"/>
    </row>
    <row r="73" spans="1:3" x14ac:dyDescent="0.2">
      <c r="A73" s="209" t="s">
        <v>1822</v>
      </c>
      <c r="B73" t="str">
        <f>IF(ISBLANK(GlobBerMedDisc!$F$24),"",GlobBerMedDisc!$F$24)</f>
        <v/>
      </c>
      <c r="C73" s="352"/>
    </row>
    <row r="74" spans="1:3" x14ac:dyDescent="0.2">
      <c r="A74" s="209" t="s">
        <v>1823</v>
      </c>
      <c r="B74" t="str">
        <f>IF(ISBLANK(GlobBerMedDisc!$F$25),"",GlobBerMedDisc!$F$25)</f>
        <v/>
      </c>
      <c r="C74" s="352"/>
    </row>
    <row r="75" spans="1:3" x14ac:dyDescent="0.2">
      <c r="A75" s="209" t="s">
        <v>1824</v>
      </c>
      <c r="B75" t="str">
        <f>IF(ISBLANK(GlobBerMedDisc!$F$26),"",GlobBerMedDisc!$F$26)</f>
        <v/>
      </c>
      <c r="C75" s="352"/>
    </row>
    <row r="76" spans="1:3" x14ac:dyDescent="0.2">
      <c r="A76" s="209" t="s">
        <v>1825</v>
      </c>
      <c r="B76" t="str">
        <f>IF(ISBLANK(GlobBerMedDisc!$F$27),"",GlobBerMedDisc!$F$27)</f>
        <v/>
      </c>
      <c r="C76" s="352"/>
    </row>
    <row r="77" spans="1:3" x14ac:dyDescent="0.2">
      <c r="A77" s="209" t="s">
        <v>1826</v>
      </c>
      <c r="B77" t="str">
        <f>IF(ISBLANK(GlobBerMedDisc!$F$28),"",GlobBerMedDisc!$F$28)</f>
        <v/>
      </c>
      <c r="C77" s="352"/>
    </row>
    <row r="78" spans="1:3" x14ac:dyDescent="0.2">
      <c r="A78" s="209" t="s">
        <v>1827</v>
      </c>
      <c r="B78" t="str">
        <f>IF(ISBLANK(GlobBerMedDisc!$F$29),"",GlobBerMedDisc!$F$29)</f>
        <v/>
      </c>
      <c r="C78" s="352"/>
    </row>
    <row r="79" spans="1:3" x14ac:dyDescent="0.2">
      <c r="A79" s="209" t="s">
        <v>1828</v>
      </c>
      <c r="B79" t="str">
        <f>IF(ISBLANK(GlobBerMedDisc!$F$30),"",GlobBerMedDisc!$F$30)</f>
        <v/>
      </c>
      <c r="C79" s="352"/>
    </row>
    <row r="80" spans="1:3" x14ac:dyDescent="0.2">
      <c r="A80" s="209" t="s">
        <v>1829</v>
      </c>
      <c r="B80" t="str">
        <f>IF(ISBLANK(GlobBerMedDisc!$F$31),"",GlobBerMedDisc!$F$31)</f>
        <v/>
      </c>
      <c r="C80" s="352"/>
    </row>
    <row r="81" spans="1:3" x14ac:dyDescent="0.2">
      <c r="A81" s="209" t="s">
        <v>1830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1831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1832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1833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1834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1835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1836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1837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1838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1839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1840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1841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1842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1843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1844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1845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1846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1847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1848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1849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1850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1851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1852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1853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1854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1855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1856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1857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1858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1859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1860</v>
      </c>
      <c r="B111" t="str">
        <f>IF(ISBLANK(GlobBerMedDisc!$AL$2),"",GlobBerMedDisc!$AL$2)</f>
        <v/>
      </c>
      <c r="C111" s="100"/>
    </row>
    <row r="112" spans="1:3" x14ac:dyDescent="0.2">
      <c r="A112" s="209" t="s">
        <v>1861</v>
      </c>
      <c r="B112" t="str">
        <f>IF(ISBLANK(GlobBerMedDisc!$AL$3),"",GlobBerMedDisc!$AL$3)</f>
        <v/>
      </c>
      <c r="C112" s="100"/>
    </row>
    <row r="113" spans="1:3" x14ac:dyDescent="0.2">
      <c r="A113" s="209" t="s">
        <v>1862</v>
      </c>
      <c r="B113" t="str">
        <f>IF(ISBLANK(GlobBerMedDisc!$AL$4),"",GlobBerMedDisc!$AL$4)</f>
        <v/>
      </c>
      <c r="C113" s="100"/>
    </row>
    <row r="114" spans="1:3" x14ac:dyDescent="0.2">
      <c r="A114" s="209" t="s">
        <v>1863</v>
      </c>
      <c r="B114" t="str">
        <f>IF(ISBLANK(GlobBerMedDisc!$AL$5),"",GlobBerMedDisc!$AL$5)</f>
        <v/>
      </c>
      <c r="C114" s="100"/>
    </row>
    <row r="115" spans="1:3" x14ac:dyDescent="0.2">
      <c r="A115" s="209" t="s">
        <v>1864</v>
      </c>
      <c r="B115" t="str">
        <f>IF(ISBLANK(GlobBerMedDisc!$AL$6),"",GlobBerMedDisc!$AL$6)</f>
        <v/>
      </c>
      <c r="C115" s="100"/>
    </row>
    <row r="116" spans="1:3" x14ac:dyDescent="0.2">
      <c r="A116" s="209" t="s">
        <v>1865</v>
      </c>
      <c r="B116" t="str">
        <f>IF(ISBLANK(GlobBerMedDisc!$AL$7),"",GlobBerMedDisc!$AL$7)</f>
        <v/>
      </c>
      <c r="C116" s="100"/>
    </row>
    <row r="117" spans="1:3" x14ac:dyDescent="0.2">
      <c r="A117" s="209" t="s">
        <v>1866</v>
      </c>
      <c r="B117" t="str">
        <f>IF(ISBLANK(GlobBerMedDisc!$AL$8),"",GlobBerMedDisc!$AL$8)</f>
        <v/>
      </c>
      <c r="C117" s="100"/>
    </row>
    <row r="118" spans="1:3" x14ac:dyDescent="0.2">
      <c r="A118" s="209" t="s">
        <v>1867</v>
      </c>
      <c r="B118" t="str">
        <f>IF(ISBLANK(GlobBerMedDisc!$AL$9),"",GlobBerMedDisc!$AL$9)</f>
        <v/>
      </c>
      <c r="C118" s="100"/>
    </row>
    <row r="119" spans="1:3" x14ac:dyDescent="0.2">
      <c r="A119" s="209" t="s">
        <v>1868</v>
      </c>
      <c r="B119" t="str">
        <f>IF(ISBLANK(GlobBerMedDisc!$AL$10),"",GlobBerMedDisc!$AL$10)</f>
        <v/>
      </c>
      <c r="C119" s="100"/>
    </row>
    <row r="120" spans="1:3" x14ac:dyDescent="0.2">
      <c r="A120" s="209" t="s">
        <v>1869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1870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1871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1872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1873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1874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1875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1876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1877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1878</v>
      </c>
      <c r="B129" t="str">
        <f>IF(ISBLANK(GlobBerMedDisc!$AL$20),"",GlobBerMedDisc!$AL$20)</f>
        <v/>
      </c>
      <c r="C129" s="100"/>
    </row>
    <row r="130" spans="1:3" x14ac:dyDescent="0.2">
      <c r="A130" s="209" t="s">
        <v>1879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1880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1881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1882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1883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1884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1885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1886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1887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1888</v>
      </c>
      <c r="B139" t="str">
        <f>IF(ISBLANK(GlobBerMedDisc!$AL$30),"",GlobBerMedDisc!$AL$30)</f>
        <v/>
      </c>
      <c r="C139" s="100"/>
    </row>
    <row r="140" spans="1:3" x14ac:dyDescent="0.2">
      <c r="A140" s="209" t="s">
        <v>1889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1890</v>
      </c>
      <c r="B141" t="str">
        <f>IF(ISBLANK(GlobBerMedDisc!$D$2),"",GlobBerMedDisc!$D$2)</f>
        <v/>
      </c>
      <c r="C141" s="100"/>
    </row>
    <row r="142" spans="1:3" x14ac:dyDescent="0.2">
      <c r="A142" s="209" t="s">
        <v>1891</v>
      </c>
      <c r="B142" t="str">
        <f>IF(ISBLANK(GlobBerMedDisc!$D$3),"",GlobBerMedDisc!$D$3)</f>
        <v/>
      </c>
      <c r="C142" s="100"/>
    </row>
    <row r="143" spans="1:3" x14ac:dyDescent="0.2">
      <c r="A143" s="209" t="s">
        <v>1892</v>
      </c>
      <c r="B143" t="str">
        <f>IF(ISBLANK(GlobBerMedDisc!$D$4),"",GlobBerMedDisc!$D$4)</f>
        <v/>
      </c>
      <c r="C143" s="100"/>
    </row>
    <row r="144" spans="1:3" x14ac:dyDescent="0.2">
      <c r="A144" s="209" t="s">
        <v>1893</v>
      </c>
      <c r="B144" t="str">
        <f>IF(ISBLANK(GlobBerMedDisc!$D$5),"",GlobBerMedDisc!$D$5)</f>
        <v/>
      </c>
      <c r="C144" s="100"/>
    </row>
    <row r="145" spans="1:3" x14ac:dyDescent="0.2">
      <c r="A145" s="209" t="s">
        <v>1894</v>
      </c>
      <c r="B145" t="str">
        <f>IF(ISBLANK(GlobBerMedDisc!$D$6),"",GlobBerMedDisc!$D$6)</f>
        <v/>
      </c>
      <c r="C145" s="100"/>
    </row>
    <row r="146" spans="1:3" x14ac:dyDescent="0.2">
      <c r="A146" s="209" t="s">
        <v>1895</v>
      </c>
      <c r="B146" t="str">
        <f>IF(ISBLANK(GlobBerMedDisc!$D$7),"",GlobBerMedDisc!$D$7)</f>
        <v/>
      </c>
      <c r="C146" s="100"/>
    </row>
    <row r="147" spans="1:3" x14ac:dyDescent="0.2">
      <c r="A147" s="209" t="s">
        <v>1896</v>
      </c>
      <c r="B147" t="str">
        <f>IF(ISBLANK(GlobBerMedDisc!$D$8),"",GlobBerMedDisc!$D$8)</f>
        <v/>
      </c>
      <c r="C147" s="100"/>
    </row>
    <row r="148" spans="1:3" x14ac:dyDescent="0.2">
      <c r="A148" s="209" t="s">
        <v>1897</v>
      </c>
      <c r="B148" t="str">
        <f>IF(ISBLANK(GlobBerMedDisc!$D$9),"",GlobBerMedDisc!$D$9)</f>
        <v/>
      </c>
      <c r="C148" s="100"/>
    </row>
    <row r="149" spans="1:3" x14ac:dyDescent="0.2">
      <c r="A149" s="209" t="s">
        <v>1898</v>
      </c>
      <c r="B149" t="str">
        <f>IF(ISBLANK(GlobBerMedDisc!$D$10),"",GlobBerMedDisc!$D$10)</f>
        <v/>
      </c>
      <c r="C149" s="100"/>
    </row>
    <row r="150" spans="1:3" x14ac:dyDescent="0.2">
      <c r="A150" s="209" t="s">
        <v>1899</v>
      </c>
      <c r="B150" t="str">
        <f>IF(ISBLANK(GlobBerMedDisc!$D$11),"",GlobBerMedDisc!$D$11)</f>
        <v/>
      </c>
      <c r="C150" s="100"/>
    </row>
    <row r="151" spans="1:3" x14ac:dyDescent="0.2">
      <c r="A151" s="209" t="s">
        <v>1900</v>
      </c>
      <c r="B151" t="str">
        <f>IF(ISBLANK(GlobBerMedDisc!$D$12),"",GlobBerMedDisc!$D$12)</f>
        <v/>
      </c>
      <c r="C151" s="100"/>
    </row>
    <row r="152" spans="1:3" x14ac:dyDescent="0.2">
      <c r="A152" s="209" t="s">
        <v>1901</v>
      </c>
      <c r="B152" t="str">
        <f>IF(ISBLANK(GlobBerMedDisc!$D$13),"",GlobBerMedDisc!$D$13)</f>
        <v/>
      </c>
      <c r="C152" s="100"/>
    </row>
    <row r="153" spans="1:3" x14ac:dyDescent="0.2">
      <c r="A153" s="209" t="s">
        <v>1902</v>
      </c>
      <c r="B153" t="str">
        <f>IF(ISBLANK(GlobBerMedDisc!$D$14),"",GlobBerMedDisc!$D$14)</f>
        <v/>
      </c>
      <c r="C153" s="100"/>
    </row>
    <row r="154" spans="1:3" x14ac:dyDescent="0.2">
      <c r="A154" s="209" t="s">
        <v>1903</v>
      </c>
      <c r="B154" t="str">
        <f>IF(ISBLANK(GlobBerMedDisc!$D$15),"",GlobBerMedDisc!$D$15)</f>
        <v/>
      </c>
      <c r="C154" s="100"/>
    </row>
    <row r="155" spans="1:3" x14ac:dyDescent="0.2">
      <c r="A155" s="209" t="s">
        <v>1904</v>
      </c>
      <c r="B155" t="str">
        <f>IF(ISBLANK(GlobBerMedDisc!$D$16),"",GlobBerMedDisc!$D$16)</f>
        <v/>
      </c>
      <c r="C155" s="100"/>
    </row>
    <row r="156" spans="1:3" x14ac:dyDescent="0.2">
      <c r="A156" s="209" t="s">
        <v>1905</v>
      </c>
      <c r="B156" t="str">
        <f>IF(ISBLANK(GlobBerMedDisc!$D$17),"",GlobBerMedDisc!$D$17)</f>
        <v/>
      </c>
      <c r="C156" s="100"/>
    </row>
    <row r="157" spans="1:3" x14ac:dyDescent="0.2">
      <c r="A157" s="209" t="s">
        <v>1906</v>
      </c>
      <c r="B157" t="str">
        <f>IF(ISBLANK(GlobBerMedDisc!$D$18),"",GlobBerMedDisc!$D$18)</f>
        <v/>
      </c>
      <c r="C157" s="100"/>
    </row>
    <row r="158" spans="1:3" x14ac:dyDescent="0.2">
      <c r="A158" s="209" t="s">
        <v>1907</v>
      </c>
      <c r="B158" t="str">
        <f>IF(ISBLANK(GlobBerMedDisc!$D$19),"",GlobBerMedDisc!$D$19)</f>
        <v/>
      </c>
      <c r="C158" s="100"/>
    </row>
    <row r="159" spans="1:3" x14ac:dyDescent="0.2">
      <c r="A159" s="209" t="s">
        <v>1908</v>
      </c>
      <c r="B159" t="str">
        <f>IF(ISBLANK(GlobBerMedDisc!$D$20),"",GlobBerMedDisc!$D$20)</f>
        <v/>
      </c>
      <c r="C159" s="100"/>
    </row>
    <row r="160" spans="1:3" x14ac:dyDescent="0.2">
      <c r="A160" s="209" t="s">
        <v>1909</v>
      </c>
      <c r="B160" t="str">
        <f>IF(ISBLANK(GlobBerMedDisc!$D$21),"",GlobBerMedDisc!$D$21)</f>
        <v/>
      </c>
      <c r="C160" s="100"/>
    </row>
    <row r="161" spans="1:3" x14ac:dyDescent="0.2">
      <c r="A161" s="209" t="s">
        <v>1910</v>
      </c>
      <c r="B161" t="str">
        <f>IF(ISBLANK(GlobBerMedDisc!$D$22),"",GlobBerMedDisc!$D$22)</f>
        <v/>
      </c>
      <c r="C161" s="100"/>
    </row>
    <row r="162" spans="1:3" x14ac:dyDescent="0.2">
      <c r="A162" s="209" t="s">
        <v>1911</v>
      </c>
      <c r="B162" t="str">
        <f>IF(ISBLANK(GlobBerMedDisc!$D$23),"",GlobBerMedDisc!$D$23)</f>
        <v/>
      </c>
      <c r="C162" s="100"/>
    </row>
    <row r="163" spans="1:3" x14ac:dyDescent="0.2">
      <c r="A163" s="209" t="s">
        <v>1912</v>
      </c>
      <c r="B163" t="str">
        <f>IF(ISBLANK(GlobBerMedDisc!$D$24),"",GlobBerMedDisc!$D$24)</f>
        <v/>
      </c>
      <c r="C163" s="100"/>
    </row>
    <row r="164" spans="1:3" x14ac:dyDescent="0.2">
      <c r="A164" s="209" t="s">
        <v>1913</v>
      </c>
      <c r="B164" t="str">
        <f>IF(ISBLANK(GlobBerMedDisc!$D$25),"",GlobBerMedDisc!$D$25)</f>
        <v/>
      </c>
      <c r="C164" s="100"/>
    </row>
    <row r="165" spans="1:3" x14ac:dyDescent="0.2">
      <c r="A165" s="209" t="s">
        <v>1914</v>
      </c>
      <c r="B165" t="str">
        <f>IF(ISBLANK(GlobBerMedDisc!$D$26),"",GlobBerMedDisc!$D$26)</f>
        <v/>
      </c>
      <c r="C165" s="100"/>
    </row>
    <row r="166" spans="1:3" x14ac:dyDescent="0.2">
      <c r="A166" s="209" t="s">
        <v>1915</v>
      </c>
      <c r="B166" t="str">
        <f>IF(ISBLANK(GlobBerMedDisc!$D$27),"",GlobBerMedDisc!$D$27)</f>
        <v/>
      </c>
      <c r="C166" s="100"/>
    </row>
    <row r="167" spans="1:3" x14ac:dyDescent="0.2">
      <c r="A167" s="209" t="s">
        <v>1916</v>
      </c>
      <c r="B167" t="str">
        <f>IF(ISBLANK(GlobBerMedDisc!$D$28),"",GlobBerMedDisc!$D$28)</f>
        <v/>
      </c>
      <c r="C167" s="100"/>
    </row>
    <row r="168" spans="1:3" x14ac:dyDescent="0.2">
      <c r="A168" s="209" t="s">
        <v>1917</v>
      </c>
      <c r="B168" t="str">
        <f>IF(ISBLANK(GlobBerMedDisc!$D$29),"",GlobBerMedDisc!$D$29)</f>
        <v/>
      </c>
      <c r="C168" s="100"/>
    </row>
    <row r="169" spans="1:3" x14ac:dyDescent="0.2">
      <c r="A169" s="209" t="s">
        <v>1918</v>
      </c>
      <c r="B169" t="str">
        <f>IF(ISBLANK(GlobBerMedDisc!$D$30),"",GlobBerMedDisc!$D$30)</f>
        <v/>
      </c>
      <c r="C169" s="100"/>
    </row>
    <row r="170" spans="1:3" x14ac:dyDescent="0.2">
      <c r="A170" s="209" t="s">
        <v>1919</v>
      </c>
      <c r="B170" t="str">
        <f>IF(ISBLANK(GlobBerMedDisc!$D$31),"",GlobBerMedDisc!$D$31)</f>
        <v/>
      </c>
      <c r="C170" s="100"/>
    </row>
    <row r="171" spans="1:3" x14ac:dyDescent="0.2">
      <c r="A171" s="209" t="s">
        <v>1920</v>
      </c>
      <c r="B171" t="str">
        <f>IF(ISBLANK(GlobBerMedDisc!$V$2),"",GlobBerMedDisc!$V$2)</f>
        <v/>
      </c>
      <c r="C171" s="100"/>
    </row>
    <row r="172" spans="1:3" x14ac:dyDescent="0.2">
      <c r="A172" s="209" t="s">
        <v>1921</v>
      </c>
      <c r="B172" t="str">
        <f>IF(ISBLANK(GlobBerMedDisc!$V$3),"",GlobBerMedDisc!$V$3)</f>
        <v/>
      </c>
      <c r="C172" s="100"/>
    </row>
    <row r="173" spans="1:3" x14ac:dyDescent="0.2">
      <c r="A173" s="209" t="s">
        <v>1922</v>
      </c>
      <c r="B173" t="str">
        <f>IF(ISBLANK(GlobBerMedDisc!$V$4),"",GlobBerMedDisc!$V$4)</f>
        <v/>
      </c>
      <c r="C173" s="100"/>
    </row>
    <row r="174" spans="1:3" x14ac:dyDescent="0.2">
      <c r="A174" s="209" t="s">
        <v>1923</v>
      </c>
      <c r="B174" t="str">
        <f>IF(ISBLANK(GlobBerMedDisc!$V$5),"",GlobBerMedDisc!$V$5)</f>
        <v/>
      </c>
      <c r="C174" s="100"/>
    </row>
    <row r="175" spans="1:3" x14ac:dyDescent="0.2">
      <c r="A175" s="209" t="s">
        <v>1924</v>
      </c>
      <c r="B175" t="str">
        <f>IF(ISBLANK(GlobBerMedDisc!$V$6),"",GlobBerMedDisc!$V$6)</f>
        <v/>
      </c>
      <c r="C175" s="100"/>
    </row>
    <row r="176" spans="1:3" x14ac:dyDescent="0.2">
      <c r="A176" s="209" t="s">
        <v>1925</v>
      </c>
      <c r="B176" t="str">
        <f>IF(ISBLANK(GlobBerMedDisc!$V$7),"",GlobBerMedDisc!$V$7)</f>
        <v/>
      </c>
      <c r="C176" s="100"/>
    </row>
    <row r="177" spans="1:3" x14ac:dyDescent="0.2">
      <c r="A177" s="209" t="s">
        <v>1926</v>
      </c>
      <c r="B177" t="str">
        <f>IF(ISBLANK(GlobBerMedDisc!$V$8),"",GlobBerMedDisc!$V$8)</f>
        <v/>
      </c>
      <c r="C177" s="100"/>
    </row>
    <row r="178" spans="1:3" x14ac:dyDescent="0.2">
      <c r="A178" s="209" t="s">
        <v>1927</v>
      </c>
      <c r="B178" t="str">
        <f>IF(ISBLANK(GlobBerMedDisc!$V$9),"",GlobBerMedDisc!$V$9)</f>
        <v/>
      </c>
      <c r="C178" s="100"/>
    </row>
    <row r="179" spans="1:3" x14ac:dyDescent="0.2">
      <c r="A179" s="209" t="s">
        <v>1928</v>
      </c>
      <c r="B179" t="str">
        <f>IF(ISBLANK(GlobBerMedDisc!$V$10),"",GlobBerMedDisc!$V$10)</f>
        <v/>
      </c>
      <c r="C179" s="100"/>
    </row>
    <row r="180" spans="1:3" x14ac:dyDescent="0.2">
      <c r="A180" s="209" t="s">
        <v>1929</v>
      </c>
      <c r="B180" t="str">
        <f>IF(ISBLANK(GlobBerMedDisc!$V$11),"",GlobBerMedDisc!$V$11)</f>
        <v/>
      </c>
      <c r="C180" s="100"/>
    </row>
    <row r="181" spans="1:3" x14ac:dyDescent="0.2">
      <c r="A181" s="209" t="s">
        <v>1930</v>
      </c>
      <c r="B181" t="str">
        <f>IF(ISBLANK(GlobBerMedDisc!$V$12),"",GlobBerMedDisc!$V$12)</f>
        <v/>
      </c>
      <c r="C181" s="100"/>
    </row>
    <row r="182" spans="1:3" x14ac:dyDescent="0.2">
      <c r="A182" s="209" t="s">
        <v>1931</v>
      </c>
      <c r="B182" t="str">
        <f>IF(ISBLANK(GlobBerMedDisc!$V$13),"",GlobBerMedDisc!$V$13)</f>
        <v/>
      </c>
      <c r="C182" s="100"/>
    </row>
    <row r="183" spans="1:3" x14ac:dyDescent="0.2">
      <c r="A183" s="209" t="s">
        <v>1932</v>
      </c>
      <c r="B183" t="str">
        <f>IF(ISBLANK(GlobBerMedDisc!$V$14),"",GlobBerMedDisc!$V$14)</f>
        <v/>
      </c>
      <c r="C183" s="100"/>
    </row>
    <row r="184" spans="1:3" x14ac:dyDescent="0.2">
      <c r="A184" s="209" t="s">
        <v>1933</v>
      </c>
      <c r="B184" t="str">
        <f>IF(ISBLANK(GlobBerMedDisc!$V$15),"",GlobBerMedDisc!$V$15)</f>
        <v/>
      </c>
      <c r="C184" s="100"/>
    </row>
    <row r="185" spans="1:3" x14ac:dyDescent="0.2">
      <c r="A185" s="209" t="s">
        <v>1934</v>
      </c>
      <c r="B185" t="str">
        <f>IF(ISBLANK(GlobBerMedDisc!$V$16),"",GlobBerMedDisc!$V$16)</f>
        <v/>
      </c>
      <c r="C185" s="100"/>
    </row>
    <row r="186" spans="1:3" x14ac:dyDescent="0.2">
      <c r="A186" s="209" t="s">
        <v>1935</v>
      </c>
      <c r="B186" t="str">
        <f>IF(ISBLANK(GlobBerMedDisc!$V$17),"",GlobBerMedDisc!$V$17)</f>
        <v/>
      </c>
      <c r="C186" s="100"/>
    </row>
    <row r="187" spans="1:3" x14ac:dyDescent="0.2">
      <c r="A187" s="209" t="s">
        <v>1936</v>
      </c>
      <c r="B187" t="str">
        <f>IF(ISBLANK(GlobBerMedDisc!$V$18),"",GlobBerMedDisc!$V$18)</f>
        <v/>
      </c>
      <c r="C187" s="100"/>
    </row>
    <row r="188" spans="1:3" x14ac:dyDescent="0.2">
      <c r="A188" s="209" t="s">
        <v>1937</v>
      </c>
      <c r="B188" t="str">
        <f>IF(ISBLANK(GlobBerMedDisc!$V$19),"",GlobBerMedDisc!$V$19)</f>
        <v/>
      </c>
      <c r="C188" s="100"/>
    </row>
    <row r="189" spans="1:3" x14ac:dyDescent="0.2">
      <c r="A189" s="209" t="s">
        <v>1938</v>
      </c>
      <c r="B189" t="str">
        <f>IF(ISBLANK(GlobBerMedDisc!$V$20),"",GlobBerMedDisc!$V$20)</f>
        <v/>
      </c>
      <c r="C189" s="100"/>
    </row>
    <row r="190" spans="1:3" x14ac:dyDescent="0.2">
      <c r="A190" s="209" t="s">
        <v>1939</v>
      </c>
      <c r="B190" t="str">
        <f>IF(ISBLANK(GlobBerMedDisc!$V$21),"",GlobBerMedDisc!$V$21)</f>
        <v/>
      </c>
      <c r="C190" s="100"/>
    </row>
    <row r="191" spans="1:3" x14ac:dyDescent="0.2">
      <c r="A191" s="209" t="s">
        <v>1940</v>
      </c>
      <c r="B191" t="str">
        <f>IF(ISBLANK(GlobBerMedDisc!$V$22),"",GlobBerMedDisc!$V$22)</f>
        <v/>
      </c>
      <c r="C191" s="100"/>
    </row>
    <row r="192" spans="1:3" x14ac:dyDescent="0.2">
      <c r="A192" s="209" t="s">
        <v>1941</v>
      </c>
      <c r="B192" t="str">
        <f>IF(ISBLANK(GlobBerMedDisc!$V$23),"",GlobBerMedDisc!$V$23)</f>
        <v/>
      </c>
      <c r="C192" s="100"/>
    </row>
    <row r="193" spans="1:3" x14ac:dyDescent="0.2">
      <c r="A193" s="209" t="s">
        <v>1942</v>
      </c>
      <c r="B193" t="str">
        <f>IF(ISBLANK(GlobBerMedDisc!$V$24),"",GlobBerMedDisc!$V$24)</f>
        <v/>
      </c>
      <c r="C193" s="100"/>
    </row>
    <row r="194" spans="1:3" x14ac:dyDescent="0.2">
      <c r="A194" s="209" t="s">
        <v>1943</v>
      </c>
      <c r="B194" t="str">
        <f>IF(ISBLANK(GlobBerMedDisc!$V$25),"",GlobBerMedDisc!$V$25)</f>
        <v/>
      </c>
      <c r="C194" s="100"/>
    </row>
    <row r="195" spans="1:3" x14ac:dyDescent="0.2">
      <c r="A195" s="209" t="s">
        <v>1944</v>
      </c>
      <c r="B195" t="str">
        <f>IF(ISBLANK(GlobBerMedDisc!$V$26),"",GlobBerMedDisc!$V$26)</f>
        <v/>
      </c>
      <c r="C195" s="100"/>
    </row>
    <row r="196" spans="1:3" x14ac:dyDescent="0.2">
      <c r="A196" s="209" t="s">
        <v>1945</v>
      </c>
      <c r="B196" t="str">
        <f>IF(ISBLANK(GlobBerMedDisc!$V$27),"",GlobBerMedDisc!$V$27)</f>
        <v/>
      </c>
      <c r="C196" s="100"/>
    </row>
    <row r="197" spans="1:3" x14ac:dyDescent="0.2">
      <c r="A197" s="209" t="s">
        <v>1946</v>
      </c>
      <c r="B197" t="str">
        <f>IF(ISBLANK(GlobBerMedDisc!$V$28),"",GlobBerMedDisc!$V$28)</f>
        <v/>
      </c>
      <c r="C197" s="100"/>
    </row>
    <row r="198" spans="1:3" x14ac:dyDescent="0.2">
      <c r="A198" s="209" t="s">
        <v>1947</v>
      </c>
      <c r="B198" t="str">
        <f>IF(ISBLANK(GlobBerMedDisc!$V$29),"",GlobBerMedDisc!$V$29)</f>
        <v/>
      </c>
      <c r="C198" s="100"/>
    </row>
    <row r="199" spans="1:3" x14ac:dyDescent="0.2">
      <c r="A199" s="209" t="s">
        <v>1948</v>
      </c>
      <c r="B199" t="str">
        <f>IF(ISBLANK(GlobBerMedDisc!$V$30),"",GlobBerMedDisc!$V$30)</f>
        <v/>
      </c>
      <c r="C199" s="100"/>
    </row>
    <row r="200" spans="1:3" x14ac:dyDescent="0.2">
      <c r="A200" s="209" t="s">
        <v>1949</v>
      </c>
      <c r="B200" t="str">
        <f>IF(ISBLANK(GlobBerMedDisc!$V$31),"",GlobBerMedDisc!$V$31)</f>
        <v/>
      </c>
      <c r="C200" s="100"/>
    </row>
    <row r="201" spans="1:3" x14ac:dyDescent="0.2">
      <c r="A201" s="209" t="s">
        <v>1950</v>
      </c>
      <c r="B201" t="str">
        <f>IF(ISBLANK(GlobBerMedDisc!$B$2),"",GlobBerMedDisc!$B$2)</f>
        <v/>
      </c>
      <c r="C201" s="100"/>
    </row>
    <row r="202" spans="1:3" x14ac:dyDescent="0.2">
      <c r="A202" s="209" t="s">
        <v>1951</v>
      </c>
      <c r="B202" t="str">
        <f>IF(ISBLANK(GlobBerMedDisc!$B$3),"",GlobBerMedDisc!$B$3)</f>
        <v/>
      </c>
      <c r="C202" s="100"/>
    </row>
    <row r="203" spans="1:3" x14ac:dyDescent="0.2">
      <c r="A203" s="209" t="s">
        <v>1952</v>
      </c>
      <c r="B203" t="str">
        <f>IF(ISBLANK(GlobBerMedDisc!$B$4),"",GlobBerMedDisc!$B$4)</f>
        <v/>
      </c>
      <c r="C203" s="100"/>
    </row>
    <row r="204" spans="1:3" x14ac:dyDescent="0.2">
      <c r="A204" s="209" t="s">
        <v>1953</v>
      </c>
      <c r="B204" t="str">
        <f>IF(ISBLANK(GlobBerMedDisc!$B$5),"",GlobBerMedDisc!$B$5)</f>
        <v/>
      </c>
      <c r="C204" s="100"/>
    </row>
    <row r="205" spans="1:3" x14ac:dyDescent="0.2">
      <c r="A205" s="209" t="s">
        <v>1954</v>
      </c>
      <c r="B205" t="str">
        <f>IF(ISBLANK(GlobBerMedDisc!$B$6),"",GlobBerMedDisc!$B$6)</f>
        <v/>
      </c>
      <c r="C205" s="100"/>
    </row>
    <row r="206" spans="1:3" x14ac:dyDescent="0.2">
      <c r="A206" s="209" t="s">
        <v>1955</v>
      </c>
      <c r="B206" t="str">
        <f>IF(ISBLANK(GlobBerMedDisc!$B$7),"",GlobBerMedDisc!$B$7)</f>
        <v/>
      </c>
      <c r="C206" s="100"/>
    </row>
    <row r="207" spans="1:3" x14ac:dyDescent="0.2">
      <c r="A207" s="209" t="s">
        <v>1956</v>
      </c>
      <c r="B207" t="str">
        <f>IF(ISBLANK(GlobBerMedDisc!$B$8),"",GlobBerMedDisc!$B$8)</f>
        <v/>
      </c>
      <c r="C207" s="100"/>
    </row>
    <row r="208" spans="1:3" x14ac:dyDescent="0.2">
      <c r="A208" s="209" t="s">
        <v>1957</v>
      </c>
      <c r="B208" t="str">
        <f>IF(ISBLANK(GlobBerMedDisc!$B$9),"",GlobBerMedDisc!$B$9)</f>
        <v/>
      </c>
      <c r="C208" s="100"/>
    </row>
    <row r="209" spans="1:3" x14ac:dyDescent="0.2">
      <c r="A209" s="209" t="s">
        <v>1958</v>
      </c>
      <c r="B209" t="str">
        <f>IF(ISBLANK(GlobBerMedDisc!$B$10),"",GlobBerMedDisc!$B$10)</f>
        <v/>
      </c>
      <c r="C209" s="100"/>
    </row>
    <row r="210" spans="1:3" x14ac:dyDescent="0.2">
      <c r="A210" s="209" t="s">
        <v>1959</v>
      </c>
      <c r="B210" t="str">
        <f>IF(ISBLANK(GlobBerMedDisc!$B$11),"",GlobBerMedDisc!$B$11)</f>
        <v/>
      </c>
      <c r="C210" s="100"/>
    </row>
    <row r="211" spans="1:3" x14ac:dyDescent="0.2">
      <c r="A211" s="209" t="s">
        <v>1960</v>
      </c>
      <c r="B211" t="str">
        <f>IF(ISBLANK(GlobBerMedDisc!$B$12),"",GlobBerMedDisc!$B$12)</f>
        <v/>
      </c>
      <c r="C211" s="100"/>
    </row>
    <row r="212" spans="1:3" x14ac:dyDescent="0.2">
      <c r="A212" s="209" t="s">
        <v>1961</v>
      </c>
      <c r="B212" t="str">
        <f>IF(ISBLANK(GlobBerMedDisc!$B$13),"",GlobBerMedDisc!$B$13)</f>
        <v/>
      </c>
      <c r="C212" s="100"/>
    </row>
    <row r="213" spans="1:3" x14ac:dyDescent="0.2">
      <c r="A213" s="209" t="s">
        <v>1962</v>
      </c>
      <c r="B213" t="str">
        <f>IF(ISBLANK(GlobBerMedDisc!$B$14),"",GlobBerMedDisc!$B$14)</f>
        <v/>
      </c>
      <c r="C213" s="100"/>
    </row>
    <row r="214" spans="1:3" x14ac:dyDescent="0.2">
      <c r="A214" s="209" t="s">
        <v>1963</v>
      </c>
      <c r="B214" t="str">
        <f>IF(ISBLANK(GlobBerMedDisc!$B$15),"",GlobBerMedDisc!$B$15)</f>
        <v/>
      </c>
      <c r="C214" s="100"/>
    </row>
    <row r="215" spans="1:3" x14ac:dyDescent="0.2">
      <c r="A215" s="209" t="s">
        <v>1964</v>
      </c>
      <c r="B215" t="str">
        <f>IF(ISBLANK(GlobBerMedDisc!$B$16),"",GlobBerMedDisc!$B$16)</f>
        <v/>
      </c>
      <c r="C215" s="100"/>
    </row>
    <row r="216" spans="1:3" x14ac:dyDescent="0.2">
      <c r="A216" s="209" t="s">
        <v>1965</v>
      </c>
      <c r="B216" t="str">
        <f>IF(ISBLANK(GlobBerMedDisc!$B$17),"",GlobBerMedDisc!$B$17)</f>
        <v/>
      </c>
      <c r="C216" s="100"/>
    </row>
    <row r="217" spans="1:3" x14ac:dyDescent="0.2">
      <c r="A217" s="209" t="s">
        <v>1966</v>
      </c>
      <c r="B217" t="str">
        <f>IF(ISBLANK(GlobBerMedDisc!$B$18),"",GlobBerMedDisc!$B$18)</f>
        <v/>
      </c>
      <c r="C217" s="100"/>
    </row>
    <row r="218" spans="1:3" x14ac:dyDescent="0.2">
      <c r="A218" s="209" t="s">
        <v>1967</v>
      </c>
      <c r="B218" t="str">
        <f>IF(ISBLANK(GlobBerMedDisc!$B$19),"",GlobBerMedDisc!$B$19)</f>
        <v/>
      </c>
      <c r="C218" s="100"/>
    </row>
    <row r="219" spans="1:3" x14ac:dyDescent="0.2">
      <c r="A219" s="209" t="s">
        <v>1968</v>
      </c>
      <c r="B219" t="str">
        <f>IF(ISBLANK(GlobBerMedDisc!$B$20),"",GlobBerMedDisc!$B$20)</f>
        <v/>
      </c>
      <c r="C219" s="100"/>
    </row>
    <row r="220" spans="1:3" x14ac:dyDescent="0.2">
      <c r="A220" s="209" t="s">
        <v>1969</v>
      </c>
      <c r="B220" t="str">
        <f>IF(ISBLANK(GlobBerMedDisc!$B$21),"",GlobBerMedDisc!$B$21)</f>
        <v/>
      </c>
      <c r="C220" s="100"/>
    </row>
    <row r="221" spans="1:3" x14ac:dyDescent="0.2">
      <c r="A221" s="209" t="s">
        <v>1970</v>
      </c>
      <c r="B221" t="str">
        <f>IF(ISBLANK(GlobBerMedDisc!$B$22),"",GlobBerMedDisc!$B$22)</f>
        <v/>
      </c>
      <c r="C221" s="100"/>
    </row>
    <row r="222" spans="1:3" x14ac:dyDescent="0.2">
      <c r="A222" s="209" t="s">
        <v>1971</v>
      </c>
      <c r="B222" t="str">
        <f>IF(ISBLANK(GlobBerMedDisc!$B$23),"",GlobBerMedDisc!$B$23)</f>
        <v/>
      </c>
      <c r="C222" s="100"/>
    </row>
    <row r="223" spans="1:3" x14ac:dyDescent="0.2">
      <c r="A223" s="209" t="s">
        <v>1972</v>
      </c>
      <c r="B223" t="str">
        <f>IF(ISBLANK(GlobBerMedDisc!$B$24),"",GlobBerMedDisc!$B$24)</f>
        <v/>
      </c>
      <c r="C223" s="100"/>
    </row>
    <row r="224" spans="1:3" x14ac:dyDescent="0.2">
      <c r="A224" s="209" t="s">
        <v>1973</v>
      </c>
      <c r="B224" t="str">
        <f>IF(ISBLANK(GlobBerMedDisc!$B$25),"",GlobBerMedDisc!$B$25)</f>
        <v/>
      </c>
      <c r="C224" s="100"/>
    </row>
    <row r="225" spans="1:3" x14ac:dyDescent="0.2">
      <c r="A225" s="209" t="s">
        <v>1974</v>
      </c>
      <c r="B225" t="str">
        <f>IF(ISBLANK(GlobBerMedDisc!$B$26),"",GlobBerMedDisc!$B$26)</f>
        <v/>
      </c>
      <c r="C225" s="100"/>
    </row>
    <row r="226" spans="1:3" x14ac:dyDescent="0.2">
      <c r="A226" s="209" t="s">
        <v>1975</v>
      </c>
      <c r="B226" t="str">
        <f>IF(ISBLANK(GlobBerMedDisc!$B$27),"",GlobBerMedDisc!$B$27)</f>
        <v/>
      </c>
      <c r="C226" s="100"/>
    </row>
    <row r="227" spans="1:3" x14ac:dyDescent="0.2">
      <c r="A227" s="209" t="s">
        <v>1976</v>
      </c>
      <c r="B227" t="str">
        <f>IF(ISBLANK(GlobBerMedDisc!$B$28),"",GlobBerMedDisc!$B$28)</f>
        <v/>
      </c>
      <c r="C227" s="100"/>
    </row>
    <row r="228" spans="1:3" x14ac:dyDescent="0.2">
      <c r="A228" s="209" t="s">
        <v>1977</v>
      </c>
      <c r="B228" t="str">
        <f>IF(ISBLANK(GlobBerMedDisc!$B$29),"",GlobBerMedDisc!$B$29)</f>
        <v/>
      </c>
      <c r="C228" s="100"/>
    </row>
    <row r="229" spans="1:3" x14ac:dyDescent="0.2">
      <c r="A229" s="209" t="s">
        <v>1978</v>
      </c>
      <c r="B229" t="str">
        <f>IF(ISBLANK(GlobBerMedDisc!$B$30),"",GlobBerMedDisc!$B$30)</f>
        <v/>
      </c>
      <c r="C229" s="100"/>
    </row>
    <row r="230" spans="1:3" x14ac:dyDescent="0.2">
      <c r="A230" s="209" t="s">
        <v>1979</v>
      </c>
      <c r="B230" t="str">
        <f>IF(ISBLANK(GlobBerMedDisc!$B$31),"",GlobBerMedDisc!$B$31)</f>
        <v/>
      </c>
      <c r="C230" s="100"/>
    </row>
    <row r="231" spans="1:3" x14ac:dyDescent="0.2">
      <c r="A231" s="209" t="s">
        <v>1980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1981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1982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1983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1984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1985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1986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1987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1988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1989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1990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1991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1992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1993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1994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1995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1996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1997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1998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1999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2000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2001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2002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2003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2004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2005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2006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2007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2008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2009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2010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2011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2012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2013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2014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2015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2016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2017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2018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2019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2020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2021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2022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2023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2024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2025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2026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2027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2028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2029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2030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2031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2032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2033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2034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2035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2036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2037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2038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2039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2040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2041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2042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2043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2044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2045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2046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2047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2048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2049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2050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2051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2052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2053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2054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2055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2056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2057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2058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2059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2060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2061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2062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2063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2064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2065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2066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2067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2068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2069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2070</v>
      </c>
      <c r="B321" t="str">
        <f>IF(ISBLANK(GlobBerMedDisc!$AC$2),"",GlobBerMedDisc!$AC$2)</f>
        <v/>
      </c>
      <c r="C321" s="100"/>
    </row>
    <row r="322" spans="1:8" x14ac:dyDescent="0.2">
      <c r="A322" s="209" t="s">
        <v>2071</v>
      </c>
      <c r="B322" t="str">
        <f>IF(ISBLANK(GlobBerMedDisc!$AC$3),"",GlobBerMedDisc!$AC$3)</f>
        <v/>
      </c>
      <c r="C322" s="100"/>
    </row>
    <row r="323" spans="1:8" x14ac:dyDescent="0.2">
      <c r="A323" s="209" t="s">
        <v>2072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2073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2074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2075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2076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2077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2078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2079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2080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2081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2082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2083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2084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2085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2086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2087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2088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2089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2090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2091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2092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2093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2094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2095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2096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2097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2098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2099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3460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3461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3462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3463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3464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3465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3466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3467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3468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3469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3470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3471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3472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3473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3474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3475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3476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3477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3478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3479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3480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3481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3482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3483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3484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3485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3486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3487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3488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3489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3490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3491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3492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3493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3494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3495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3496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3497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3498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3499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3500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3501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3502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3503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3504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3505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3506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3507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3508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3509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3510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3511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3512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3513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3514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3515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3516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3517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3518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3519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2100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2101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2102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2103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2104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2105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2106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2107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2108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2109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2110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2111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2112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2113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2114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2115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2116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2117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2118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2119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2120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2121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2122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2123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2124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2125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2126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2127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2128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2129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2130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2131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2132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2133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2134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2135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2136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2137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2138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2139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2140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2141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2142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2143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2144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2145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2146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2147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2148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2149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2150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2151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2152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2153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2154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2155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2156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2157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2158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2159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2160</v>
      </c>
      <c r="B471" t="str">
        <f>IF(ISBLANK(GlobBerMedDisc!$AK$2),"",GlobBerMedDisc!$AK$2)</f>
        <v/>
      </c>
      <c r="C471" s="100"/>
    </row>
    <row r="472" spans="1:6" x14ac:dyDescent="0.2">
      <c r="A472" s="209" t="s">
        <v>2161</v>
      </c>
      <c r="B472" t="str">
        <f>IF(ISBLANK(GlobBerMedDisc!$AK$3),"",GlobBerMedDisc!$AK$3)</f>
        <v/>
      </c>
      <c r="C472" s="100"/>
    </row>
    <row r="473" spans="1:6" x14ac:dyDescent="0.2">
      <c r="A473" s="209" t="s">
        <v>2162</v>
      </c>
      <c r="B473" t="str">
        <f>IF(ISBLANK(GlobBerMedDisc!$AK$4),"",GlobBerMedDisc!$AK$4)</f>
        <v/>
      </c>
      <c r="C473" s="100"/>
    </row>
    <row r="474" spans="1:6" x14ac:dyDescent="0.2">
      <c r="A474" s="209" t="s">
        <v>2163</v>
      </c>
      <c r="B474" t="str">
        <f>IF(ISBLANK(GlobBerMedDisc!$AK$5),"",GlobBerMedDisc!$AK$5)</f>
        <v/>
      </c>
      <c r="C474" s="100"/>
    </row>
    <row r="475" spans="1:6" x14ac:dyDescent="0.2">
      <c r="A475" s="209" t="s">
        <v>2164</v>
      </c>
      <c r="B475" t="str">
        <f>IF(ISBLANK(GlobBerMedDisc!$AK$6),"",GlobBerMedDisc!$AK$6)</f>
        <v/>
      </c>
      <c r="C475" s="100"/>
    </row>
    <row r="476" spans="1:6" x14ac:dyDescent="0.2">
      <c r="A476" s="209" t="s">
        <v>2165</v>
      </c>
      <c r="B476" t="str">
        <f>IF(ISBLANK(GlobBerMedDisc!$AK$7),"",GlobBerMedDisc!$AK$7)</f>
        <v/>
      </c>
      <c r="C476" s="100"/>
    </row>
    <row r="477" spans="1:6" x14ac:dyDescent="0.2">
      <c r="A477" s="209" t="s">
        <v>2166</v>
      </c>
      <c r="B477" t="str">
        <f>IF(ISBLANK(GlobBerMedDisc!$AK$8),"",GlobBerMedDisc!$AK$8)</f>
        <v/>
      </c>
      <c r="C477" s="100"/>
    </row>
    <row r="478" spans="1:6" x14ac:dyDescent="0.2">
      <c r="A478" s="209" t="s">
        <v>2167</v>
      </c>
      <c r="B478" t="str">
        <f>IF(ISBLANK(GlobBerMedDisc!$AK$9),"",GlobBerMedDisc!$AK$9)</f>
        <v/>
      </c>
      <c r="C478" s="100"/>
    </row>
    <row r="479" spans="1:6" x14ac:dyDescent="0.2">
      <c r="A479" s="209" t="s">
        <v>2168</v>
      </c>
      <c r="B479" t="str">
        <f>IF(ISBLANK(GlobBerMedDisc!$AK$10),"",GlobBerMedDisc!$AK$10)</f>
        <v/>
      </c>
      <c r="C479" s="100"/>
    </row>
    <row r="480" spans="1:6" x14ac:dyDescent="0.2">
      <c r="A480" s="209" t="s">
        <v>2169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2170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2171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2172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2173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2174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2175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2176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2177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2178</v>
      </c>
      <c r="B489" t="str">
        <f>IF(ISBLANK(GlobBerMedDisc!$AK$20),"",GlobBerMedDisc!$AK$20)</f>
        <v/>
      </c>
      <c r="C489" s="100"/>
    </row>
    <row r="490" spans="1:6" x14ac:dyDescent="0.2">
      <c r="A490" s="209" t="s">
        <v>2179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2180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2181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2182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2183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2184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2185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2186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2187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2188</v>
      </c>
      <c r="B499" t="str">
        <f>IF(ISBLANK(GlobBerMedDisc!$AK$30),"",GlobBerMedDisc!$AK$30)</f>
        <v/>
      </c>
      <c r="C499" s="100"/>
    </row>
    <row r="500" spans="1:3" x14ac:dyDescent="0.2">
      <c r="A500" s="209" t="s">
        <v>2189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2190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2191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2192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2193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2194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2195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2196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2197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2198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2199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2200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2201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2202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2203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2204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2205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2206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2207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2208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2209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2210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2211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2212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2213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2214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2215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2216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2217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2218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2219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2220</v>
      </c>
      <c r="B531" t="str">
        <f>IF(ISBLANK(GlobBerMedDisc!$L$2),"",GlobBerMedDisc!$L$2)</f>
        <v/>
      </c>
      <c r="C531" s="100"/>
    </row>
    <row r="532" spans="1:3" x14ac:dyDescent="0.2">
      <c r="A532" s="209" t="s">
        <v>2221</v>
      </c>
      <c r="B532" t="str">
        <f>IF(ISBLANK(GlobBerMedDisc!$L$3),"",GlobBerMedDisc!$L$3)</f>
        <v/>
      </c>
      <c r="C532" s="100"/>
    </row>
    <row r="533" spans="1:3" x14ac:dyDescent="0.2">
      <c r="A533" s="209" t="s">
        <v>2222</v>
      </c>
      <c r="B533" t="str">
        <f>IF(ISBLANK(GlobBerMedDisc!$L$4),"",GlobBerMedDisc!$L$4)</f>
        <v/>
      </c>
      <c r="C533" s="100"/>
    </row>
    <row r="534" spans="1:3" x14ac:dyDescent="0.2">
      <c r="A534" s="209" t="s">
        <v>2223</v>
      </c>
      <c r="B534" t="str">
        <f>IF(ISBLANK(GlobBerMedDisc!$L$5),"",GlobBerMedDisc!$L$5)</f>
        <v/>
      </c>
      <c r="C534" s="100"/>
    </row>
    <row r="535" spans="1:3" x14ac:dyDescent="0.2">
      <c r="A535" s="209" t="s">
        <v>2224</v>
      </c>
      <c r="B535" t="str">
        <f>IF(ISBLANK(GlobBerMedDisc!$L$6),"",GlobBerMedDisc!$L$6)</f>
        <v/>
      </c>
      <c r="C535" s="100"/>
    </row>
    <row r="536" spans="1:3" x14ac:dyDescent="0.2">
      <c r="A536" s="209" t="s">
        <v>2225</v>
      </c>
      <c r="B536" t="str">
        <f>IF(ISBLANK(GlobBerMedDisc!$L$7),"",GlobBerMedDisc!$L$7)</f>
        <v/>
      </c>
      <c r="C536" s="100"/>
    </row>
    <row r="537" spans="1:3" x14ac:dyDescent="0.2">
      <c r="A537" s="209" t="s">
        <v>2226</v>
      </c>
      <c r="B537" t="str">
        <f>IF(ISBLANK(GlobBerMedDisc!$L$8),"",GlobBerMedDisc!$L$8)</f>
        <v/>
      </c>
      <c r="C537" s="100"/>
    </row>
    <row r="538" spans="1:3" x14ac:dyDescent="0.2">
      <c r="A538" s="209" t="s">
        <v>2227</v>
      </c>
      <c r="B538" t="str">
        <f>IF(ISBLANK(GlobBerMedDisc!$L$9),"",GlobBerMedDisc!$L$9)</f>
        <v/>
      </c>
      <c r="C538" s="100"/>
    </row>
    <row r="539" spans="1:3" x14ac:dyDescent="0.2">
      <c r="A539" s="209" t="s">
        <v>2228</v>
      </c>
      <c r="B539" t="str">
        <f>IF(ISBLANK(GlobBerMedDisc!$L$10),"",GlobBerMedDisc!$L$10)</f>
        <v/>
      </c>
      <c r="C539" s="100"/>
    </row>
    <row r="540" spans="1:3" x14ac:dyDescent="0.2">
      <c r="A540" s="209" t="s">
        <v>2229</v>
      </c>
      <c r="B540" t="str">
        <f>IF(ISBLANK(GlobBerMedDisc!$L$11),"",GlobBerMedDisc!$L$11)</f>
        <v/>
      </c>
      <c r="C540" s="100"/>
    </row>
    <row r="541" spans="1:3" x14ac:dyDescent="0.2">
      <c r="A541" s="209" t="s">
        <v>2230</v>
      </c>
      <c r="B541" t="str">
        <f>IF(ISBLANK(GlobBerMedDisc!$L$12),"",GlobBerMedDisc!$L$12)</f>
        <v/>
      </c>
      <c r="C541" s="100"/>
    </row>
    <row r="542" spans="1:3" x14ac:dyDescent="0.2">
      <c r="A542" s="209" t="s">
        <v>2231</v>
      </c>
      <c r="B542" t="str">
        <f>IF(ISBLANK(GlobBerMedDisc!$L$13),"",GlobBerMedDisc!$L$13)</f>
        <v/>
      </c>
      <c r="C542" s="100"/>
    </row>
    <row r="543" spans="1:3" x14ac:dyDescent="0.2">
      <c r="A543" s="209" t="s">
        <v>2232</v>
      </c>
      <c r="B543" t="str">
        <f>IF(ISBLANK(GlobBerMedDisc!$L$14),"",GlobBerMedDisc!$L$14)</f>
        <v/>
      </c>
      <c r="C543" s="100"/>
    </row>
    <row r="544" spans="1:3" x14ac:dyDescent="0.2">
      <c r="A544" s="209" t="s">
        <v>2233</v>
      </c>
      <c r="B544" t="str">
        <f>IF(ISBLANK(GlobBerMedDisc!$L$15),"",GlobBerMedDisc!$L$15)</f>
        <v/>
      </c>
      <c r="C544" s="100"/>
    </row>
    <row r="545" spans="1:3" x14ac:dyDescent="0.2">
      <c r="A545" s="209" t="s">
        <v>2234</v>
      </c>
      <c r="B545" t="str">
        <f>IF(ISBLANK(GlobBerMedDisc!$L$16),"",GlobBerMedDisc!$L$16)</f>
        <v/>
      </c>
      <c r="C545" s="100"/>
    </row>
    <row r="546" spans="1:3" x14ac:dyDescent="0.2">
      <c r="A546" s="209" t="s">
        <v>2235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2236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2237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2238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2239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2240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2241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2242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2243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2244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2245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2246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2247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2248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2249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3552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3553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3554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3555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3556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3557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3558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3559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3560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3561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3562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3563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3564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3565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3566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3567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3568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3569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3570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3571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3572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3573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3574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3575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3576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3577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3578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3579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3580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3581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4222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4224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4226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4228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4230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4232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4234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4236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4238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4240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4242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4244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3936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4585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4586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4587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4588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4589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4590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4591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4592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4593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4594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4400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4401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4402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4403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4404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4405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4406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4407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4408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4409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3937</v>
      </c>
      <c r="B624" t="str">
        <f>IF(ISBLANK(NeoDataInfB!$D$23),"",NeoDataInfB!$D$23)</f>
        <v/>
      </c>
      <c r="C624" s="100" t="s">
        <v>3604</v>
      </c>
      <c r="F624" s="209"/>
    </row>
    <row r="625" spans="1:6" x14ac:dyDescent="0.2">
      <c r="A625" s="209" t="s">
        <v>3938</v>
      </c>
      <c r="B625" t="str">
        <f>IF(ISBLANK(NeoDataInfB!$D$24),"",NeoDataInfB!$D$24)</f>
        <v/>
      </c>
      <c r="C625" s="100" t="s">
        <v>3604</v>
      </c>
      <c r="F625" s="209"/>
    </row>
    <row r="626" spans="1:6" x14ac:dyDescent="0.2">
      <c r="A626" s="209" t="s">
        <v>4410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4411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4412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4413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4414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4415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4416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4417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4418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4419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3939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3940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3941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3942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3943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3944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3945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3946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3947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3948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3949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3950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4420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3951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3952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3953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3954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3955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3956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3957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3958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3959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3960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3961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3962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4421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3963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3964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3965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3966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3967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3968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3969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3970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3971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3972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3973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3974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3975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3976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4595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3977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3978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3979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3980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3981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3982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3983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3984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3985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3986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3987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3988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3989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3990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3991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3992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3993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3994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3995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3996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3997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3998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3999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4000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4001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4002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4003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4004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4005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4006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4007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4869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4008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4009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4010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4870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4011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1567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1568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1569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1570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1571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1572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1573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1574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1575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1576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1577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1578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1579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1580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1581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1582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1583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1584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1585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1586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1587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1588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1589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1590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1591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1592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1593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1594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1595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1596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1597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1598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1599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1600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1601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1602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1603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1604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1605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1606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1607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1608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1609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1610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1611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1612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1613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1614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1615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1616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1617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1618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1619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1620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1621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1622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1623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1624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1625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1626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1627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1628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1629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1630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1631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1632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1633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1634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1635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1636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1637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1638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1639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1640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1641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1642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1643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1644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1645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1646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1647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1648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1649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1650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1651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1652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4950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1653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1654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1655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1656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1657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1658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1659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1660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1661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1662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1663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1664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1665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1666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1667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1668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1669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1670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1671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1672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1673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1674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1675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1676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1677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1678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1679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1564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4012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4427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4428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4429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4430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4431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4432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4433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4434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4435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4436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4437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4438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4439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4440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4441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4442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4443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4444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4445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4446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4013</v>
      </c>
      <c r="B850" s="208" t="str">
        <f>IF(ISBLANK(NeoDataInfB!$B$23),"",NeoDataInfB!$B$23)</f>
        <v/>
      </c>
      <c r="C850" s="100" t="s">
        <v>3604</v>
      </c>
    </row>
    <row r="851" spans="1:3" x14ac:dyDescent="0.2">
      <c r="A851" s="209" t="s">
        <v>4014</v>
      </c>
      <c r="B851" s="208" t="str">
        <f>IF(ISBLANK(NeoDataInfB!$B$24),"",NeoDataInfB!$B$24)</f>
        <v/>
      </c>
      <c r="C851" s="100" t="s">
        <v>3604</v>
      </c>
    </row>
    <row r="852" spans="1:3" x14ac:dyDescent="0.2">
      <c r="A852" s="209" t="s">
        <v>4447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4448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4449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4450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4451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4452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4453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4454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4455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4456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4015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4016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4017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4018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4019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4020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4021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4022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4023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4024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4025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4026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4457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4027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4028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4029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4030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4031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4032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4033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4034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4035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4036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4037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4038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4458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4039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4040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4041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4042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4043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4044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4045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4046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4047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4048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4049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4050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4051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4052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4602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4053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4054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4055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4056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4057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4058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4059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4060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4061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4062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4063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4064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4065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4066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4067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4068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4069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4070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4071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4072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4073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4074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4075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4076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4077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4078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4079</v>
      </c>
      <c r="B929" s="209">
        <f>IF(ISBLANK(NeoDataInfB!$B$102),"",NeoDataInfB!$B$102)</f>
        <v>0</v>
      </c>
      <c r="C929">
        <v>0</v>
      </c>
    </row>
    <row r="930" spans="1:4" x14ac:dyDescent="0.2">
      <c r="A930" s="209" t="s">
        <v>4080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4081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4082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4083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4871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4085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4086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4087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4872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4089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2250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2251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2252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2253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2254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2255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2256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2257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2258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2259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2260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2261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2262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2263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2264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2265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2266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2267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2268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2269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2270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2271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2272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2273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2274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2275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2276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2277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2278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2279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2280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2281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2282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2283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2284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2285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2286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2287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2288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2289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2290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2291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2292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2293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2294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2295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2296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2297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2298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2299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2300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2301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2302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2303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2304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2305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2306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2307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2308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2309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2310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2311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2312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2313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2314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2315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2316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2317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2318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2319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2320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2321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2322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2323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2324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2325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2326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2327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2328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2329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2330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2331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2332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2333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2334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2335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2336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2337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2338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2339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2340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2341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2342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2343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2344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2345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2346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2347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2348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2349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2350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2351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2352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2353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2354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2355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2356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2357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2358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2359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2360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2361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2362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2363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2364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2365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2366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2367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2368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2369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2370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2371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2372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2373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2374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2375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2376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2377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2378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2379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2380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2381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2382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2383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2384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2385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2386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2387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2388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2389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2390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2391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2392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2393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2394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2395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2396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2397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2398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2399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2400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2401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2402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2403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2404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2405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2406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2407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2408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2409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2410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2411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2412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2413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2414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2415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2416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2417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2418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2419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2420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2421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2422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2423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2424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2425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2426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2427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2428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2429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2430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2431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2432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2433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2434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2435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2436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2437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2438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2439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2440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2441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2442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2443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2444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2445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2446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2447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2448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2449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2450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2451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2452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2453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2454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2455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2456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2457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2458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2459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2460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2461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2462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2463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2464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2465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2466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2467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2468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2469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2470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2471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2472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2473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2474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2475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2476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2477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2478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2479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2480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2481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2482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2483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2484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2485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2486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2487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2488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2489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2490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2491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2492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2493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2494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2495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2496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2497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2498</v>
      </c>
      <c r="B1188" t="str">
        <f>IF(ISBLANK(NeoBerLab!$D$38),"",NeoBerLab!$D$38)</f>
        <v/>
      </c>
      <c r="C1188" s="100"/>
    </row>
    <row r="1189" spans="1:4" x14ac:dyDescent="0.2">
      <c r="A1189" s="209" t="s">
        <v>2499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2500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2501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2502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2503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2504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2505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2506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2507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2508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2509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2510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2511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2512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2513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2514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2515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2516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2517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2518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2519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2520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2521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2522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2523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2524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2525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2526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2527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2528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2529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2530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3294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4252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4253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2817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2818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2816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1680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1681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1682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1683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1684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1685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1686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1687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1688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1689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1690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1691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1692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1693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1694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1695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1696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1697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1698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1699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1700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1701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1702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1703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1704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1705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1706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1707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1708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1709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1710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1711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1712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1713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1714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1715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1716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1717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1718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1719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1720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1721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1722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1723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1724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1725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1726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1727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1728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1729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1730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1731</v>
      </c>
      <c r="B1278" t="str">
        <f>IF(ISBLANK(PedBerAfspr!$F$17),"",PedBerAfspr!$F$17)</f>
        <v/>
      </c>
      <c r="C1278" s="100"/>
    </row>
    <row r="1279" spans="1:3" x14ac:dyDescent="0.2">
      <c r="A1279" s="214" t="s">
        <v>4636</v>
      </c>
      <c r="B1279" s="209">
        <f>IF(ISBLANK(PedBerAfspr!$C$43),"",PedBerAfspr!$C$43)</f>
        <v>0</v>
      </c>
      <c r="C1279" s="549" t="s">
        <v>4637</v>
      </c>
    </row>
    <row r="1280" spans="1:3" x14ac:dyDescent="0.2">
      <c r="A1280" s="209" t="s">
        <v>1732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1733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1734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1735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1736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1737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1738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1739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1740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1741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1742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2531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1743</v>
      </c>
      <c r="B1292" t="str">
        <f>IF(ISBLANK(PedBerAfspr!$H$18),"",PedBerAfspr!$H$18)</f>
        <v/>
      </c>
      <c r="C1292" s="100"/>
    </row>
    <row r="1293" spans="1:3" x14ac:dyDescent="0.2">
      <c r="A1293" s="209" t="s">
        <v>1744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1566</v>
      </c>
      <c r="B1294" t="str">
        <f>IF(ISBLANK(PedBerAfspr!$F$17),"",PedBerAfspr!$F$17)</f>
        <v/>
      </c>
      <c r="C1294" s="100"/>
    </row>
    <row r="1295" spans="1:3" x14ac:dyDescent="0.2">
      <c r="A1295" s="209" t="s">
        <v>2532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2533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2534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2535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2536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2537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2538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2539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2540</v>
      </c>
      <c r="B1303" t="str">
        <f>IF(ISBLANK(PedBerEnt!$B$9),"",PedBerEnt!$B$9)</f>
        <v/>
      </c>
    </row>
    <row r="1304" spans="1:3" x14ac:dyDescent="0.2">
      <c r="A1304" s="209" t="s">
        <v>2541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2542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2543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2544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2545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2546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2547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2548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2549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2550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2551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2552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2553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2554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2555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2556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2557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2558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2559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2560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2561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2562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2563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2564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2565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2566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2567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2568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2569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2570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2571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2572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2573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2574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2575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2576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2577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2578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2579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2580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2581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2582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2583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2584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2585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2586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2587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2588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2589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2590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2591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2592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2593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2594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2595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2596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2597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2598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2599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2600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2601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2602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2603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2604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2605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2606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2607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2608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2609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2610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2611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2612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2613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2614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2615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2616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2617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2618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2619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2620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2621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2622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2623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2624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2625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2626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2627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2628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2629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2630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2631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2632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2633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2634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2635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2636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2637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2638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2639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2640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2641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2642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2643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2644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2645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2646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2647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2648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2649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2650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2651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2652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2653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2654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2655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2656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2657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2658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2659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2660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2661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2662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2663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2664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2665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2666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2667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2668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2669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2670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2671</v>
      </c>
      <c r="B1434" t="str">
        <f>IF(ISBLANK(PedBerLab!$B$37),"",PedBerLab!$B$37)</f>
        <v/>
      </c>
      <c r="C1434" s="100"/>
    </row>
    <row r="1435" spans="1:3" x14ac:dyDescent="0.2">
      <c r="A1435" s="209" t="s">
        <v>2672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2673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2674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2675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2676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2677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2678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2679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2680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2681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2682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2683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2684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2685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2686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2687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2688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2689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2690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2691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2692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2693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2694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2695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2696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2697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2698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2699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2700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2701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2702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2703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4875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4876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4877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4878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4879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4880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4881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2704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2705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2706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2707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2708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2709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2710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2711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2712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2713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2714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2715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2716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2717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2718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3377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3378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3379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3380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3381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2719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2720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2721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2722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2723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2724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2725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2726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2727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2728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2729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2730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2731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2732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2733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3382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3383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3384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3385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3386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2734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2735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2736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2737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2738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2739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2740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2741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2742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2743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2744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2745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2746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2747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2748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3388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3390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3391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3393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3395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2749</v>
      </c>
      <c r="B1534" t="str">
        <f>IF(ISBLANK(PedBerMedIV!$C$29),"",PedBerMedIV!$C$29)</f>
        <v/>
      </c>
      <c r="C1534" s="100"/>
    </row>
    <row r="1535" spans="1:4" x14ac:dyDescent="0.2">
      <c r="A1535" s="209" t="s">
        <v>2750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2751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2752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2753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2754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2755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2756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2757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2758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2759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2760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2761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2762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2763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2764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3396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3397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3398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3399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3400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2765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2766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2767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2768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2769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2770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2771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2772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2773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2774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2775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2776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2777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2778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2779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3402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3404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3405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3407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3409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2780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2781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2782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2783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2784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2785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2786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2787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2788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2789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4923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2790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2791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2792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2793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2794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2795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2796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2797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2798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2799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2800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2801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2802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2803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2804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2805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2806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2807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2808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2809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2810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2811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2812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2813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2814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2815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2903</v>
      </c>
      <c r="B8">
        <v>0</v>
      </c>
    </row>
    <row r="9" spans="1:7" x14ac:dyDescent="0.2">
      <c r="A9" s="210" t="s">
        <v>2902</v>
      </c>
      <c r="B9" s="7">
        <v>1462</v>
      </c>
      <c r="E9" s="98"/>
    </row>
    <row r="10" spans="1:7" s="209" customFormat="1" x14ac:dyDescent="0.2">
      <c r="A10" s="210" t="s">
        <v>4219</v>
      </c>
      <c r="B10" s="7">
        <v>0</v>
      </c>
      <c r="E10" s="98"/>
    </row>
    <row r="11" spans="1:7" s="209" customFormat="1" x14ac:dyDescent="0.2">
      <c r="A11" s="210" t="s">
        <v>4220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42968</v>
      </c>
    </row>
    <row r="14" spans="1:7" x14ac:dyDescent="0.2">
      <c r="A14" t="s">
        <v>353</v>
      </c>
      <c r="B14" s="98">
        <v>42964.530092592591</v>
      </c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4638</v>
      </c>
      <c r="B16" s="98" t="str">
        <f ca="1">DateToString(Var_AfspraakDatum)</f>
        <v>21-aug-2017</v>
      </c>
      <c r="E16" s="109"/>
    </row>
    <row r="17" spans="1:5" s="209" customFormat="1" x14ac:dyDescent="0.2">
      <c r="A17" s="210" t="s">
        <v>3426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2904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3427</v>
      </c>
      <c r="B19" s="7" t="str">
        <f>IF(__0_PatNum&gt;0,__0_PatNum,"")</f>
        <v/>
      </c>
      <c r="E19" s="656"/>
    </row>
    <row r="20" spans="1:5" x14ac:dyDescent="0.2">
      <c r="A20" s="210" t="s">
        <v>3422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3423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2901</v>
      </c>
      <c r="B22" s="209" t="str">
        <f ca="1">IF(Var_AfspraakDatum-__4_GebDatum&lt;=28,B21,B20)</f>
        <v/>
      </c>
    </row>
    <row r="23" spans="1:5" x14ac:dyDescent="0.2">
      <c r="A23" s="210" t="s">
        <v>3421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3424</v>
      </c>
      <c r="B24" t="str">
        <f ca="1">IF(AND(__4_GebDatum&gt;0,_Pat_OpnDatum&gt;0),"(dag "&amp;Var_AfspraakDatum-_Pat_OpnDatum+1&amp;")", "")</f>
        <v>(dag 41507)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3425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2903</v>
      </c>
      <c r="B29" t="str">
        <f>IF(_Pat_GebGew=0,"",_Pat_GebGew&amp;" gram")</f>
        <v/>
      </c>
    </row>
    <row r="30" spans="1:5" x14ac:dyDescent="0.2">
      <c r="A30" s="210" t="s">
        <v>4640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1"/>
      <c r="P1" s="357"/>
      <c r="Q1" s="357"/>
      <c r="R1" s="357"/>
    </row>
    <row r="2" spans="1:84" s="359" customFormat="1" ht="17.25" customHeight="1" x14ac:dyDescent="0.2">
      <c r="B2" s="801"/>
      <c r="C2" s="801" t="s">
        <v>235</v>
      </c>
      <c r="D2" s="665"/>
      <c r="E2" s="666" t="str">
        <f ca="1">Txt_Pat_AfspraakDat</f>
        <v>21-aug-2017</v>
      </c>
      <c r="F2" s="667"/>
      <c r="G2" s="668"/>
      <c r="H2" s="666" t="s">
        <v>3587</v>
      </c>
      <c r="I2" s="669" t="str">
        <f>Txt_Pat_OpnameDat</f>
        <v/>
      </c>
      <c r="J2" s="670"/>
      <c r="K2" s="801" t="str">
        <f>Txt_Pat_Gewicht</f>
        <v>Gewicht:</v>
      </c>
      <c r="L2" s="666"/>
      <c r="M2" s="666" t="str">
        <f>Txt_Pat_Bed</f>
        <v/>
      </c>
      <c r="N2" s="801"/>
      <c r="O2" s="801"/>
      <c r="P2" s="357"/>
      <c r="Q2" s="357"/>
      <c r="R2" s="357"/>
    </row>
    <row r="3" spans="1:84" s="359" customFormat="1" ht="17.25" customHeight="1" x14ac:dyDescent="0.2">
      <c r="B3" s="801"/>
      <c r="C3" s="801" t="s">
        <v>27</v>
      </c>
      <c r="D3" s="663"/>
      <c r="E3" s="666" t="str">
        <f>Txt_Pat_FullName</f>
        <v/>
      </c>
      <c r="F3" s="671"/>
      <c r="G3" s="671"/>
      <c r="H3" s="666" t="s">
        <v>3588</v>
      </c>
      <c r="I3" s="669" t="str">
        <f ca="1">Txt_Pat_GeboorteDat</f>
        <v/>
      </c>
      <c r="J3" s="670"/>
      <c r="K3" s="801" t="str">
        <f>Txt_Pat_Lengte</f>
        <v>Lengte:</v>
      </c>
      <c r="L3" s="666"/>
      <c r="M3" s="666"/>
      <c r="N3" s="801"/>
      <c r="O3" s="801"/>
      <c r="P3" s="357"/>
      <c r="Q3" s="357"/>
      <c r="R3" s="357"/>
    </row>
    <row r="4" spans="1:84" s="359" customFormat="1" ht="17.25" customHeight="1" x14ac:dyDescent="0.2">
      <c r="B4" s="801"/>
      <c r="C4" s="801" t="s">
        <v>3584</v>
      </c>
      <c r="D4" s="801"/>
      <c r="E4" s="672" t="str">
        <f>Txt_Pat_PatNo</f>
        <v/>
      </c>
      <c r="F4" s="673"/>
      <c r="G4" s="668"/>
      <c r="H4" s="666" t="s">
        <v>213</v>
      </c>
      <c r="I4" s="801" t="str">
        <f ca="1">Txt_Pat_Leeftijd</f>
        <v/>
      </c>
      <c r="J4" s="674"/>
      <c r="K4" s="801" t="str">
        <f>Txt_Pat_Oppervlak</f>
        <v>Lichamelijk oppervlak:</v>
      </c>
      <c r="L4" s="666"/>
      <c r="M4" s="666"/>
      <c r="N4" s="801"/>
      <c r="O4" s="801"/>
      <c r="P4" s="358"/>
      <c r="Q4" s="358"/>
      <c r="R4" s="358"/>
    </row>
    <row r="5" spans="1:84" s="359" customFormat="1" ht="8.1" customHeight="1" x14ac:dyDescent="0.2">
      <c r="B5" s="801"/>
      <c r="C5" s="801"/>
      <c r="D5" s="801"/>
      <c r="E5" s="666"/>
      <c r="F5" s="666"/>
      <c r="G5" s="668"/>
      <c r="H5" s="666"/>
      <c r="I5" s="801"/>
      <c r="J5" s="674"/>
      <c r="K5" s="666"/>
      <c r="L5" s="666"/>
      <c r="M5" s="666"/>
      <c r="N5" s="801"/>
      <c r="O5" s="801"/>
      <c r="P5" s="358"/>
      <c r="Q5" s="358"/>
      <c r="R5" s="358"/>
    </row>
    <row r="6" spans="1:84" ht="8.1" customHeight="1" x14ac:dyDescent="0.2">
      <c r="C6" s="360"/>
      <c r="D6" s="361"/>
      <c r="E6" s="803"/>
      <c r="F6" s="362"/>
      <c r="G6" s="363"/>
      <c r="H6" s="803"/>
      <c r="I6" s="364"/>
      <c r="J6" s="803"/>
      <c r="K6" s="803"/>
      <c r="L6" s="803"/>
      <c r="M6" s="803"/>
      <c r="N6" s="803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7" t="s">
        <v>3418</v>
      </c>
      <c r="C7" s="707"/>
      <c r="D7" s="707"/>
      <c r="E7" s="708" t="s">
        <v>261</v>
      </c>
      <c r="F7" s="707" t="s">
        <v>156</v>
      </c>
      <c r="G7" s="709" t="s">
        <v>241</v>
      </c>
      <c r="H7" s="709" t="s">
        <v>113</v>
      </c>
      <c r="I7" s="709" t="s">
        <v>43</v>
      </c>
      <c r="J7" s="709" t="s">
        <v>262</v>
      </c>
      <c r="K7" s="709" t="s">
        <v>3412</v>
      </c>
      <c r="L7" s="709" t="s">
        <v>86</v>
      </c>
      <c r="M7" s="709" t="s">
        <v>258</v>
      </c>
      <c r="N7" s="709"/>
      <c r="O7" s="709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5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5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5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5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5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5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5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5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5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5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5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5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5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5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5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5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5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5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5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5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5" t="s">
        <v>184</v>
      </c>
      <c r="E31" s="694"/>
      <c r="F31" s="809">
        <f>PedBerMedIV!C29</f>
        <v>0</v>
      </c>
      <c r="G31" s="810"/>
      <c r="H31" s="810"/>
      <c r="I31" s="810"/>
      <c r="J31" s="810"/>
      <c r="K31" s="810"/>
      <c r="L31" s="810"/>
      <c r="M31" s="810"/>
      <c r="N31" s="810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5"/>
      <c r="E32" s="696"/>
      <c r="F32" s="810"/>
      <c r="G32" s="810"/>
      <c r="H32" s="810"/>
      <c r="I32" s="810"/>
      <c r="J32" s="810"/>
      <c r="K32" s="810"/>
      <c r="L32" s="810"/>
      <c r="M32" s="810"/>
      <c r="N32" s="810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5"/>
      <c r="E33" s="696"/>
      <c r="F33" s="810"/>
      <c r="G33" s="810"/>
      <c r="H33" s="810"/>
      <c r="I33" s="810"/>
      <c r="J33" s="810"/>
      <c r="K33" s="810"/>
      <c r="L33" s="810"/>
      <c r="M33" s="810"/>
      <c r="N33" s="810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7"/>
      <c r="C35" s="727"/>
      <c r="D35" s="728"/>
      <c r="E35" s="728" t="s">
        <v>4944</v>
      </c>
      <c r="F35" s="728" t="s">
        <v>86</v>
      </c>
      <c r="G35" s="728"/>
      <c r="H35" s="728" t="s">
        <v>437</v>
      </c>
      <c r="I35" s="728"/>
      <c r="J35" s="728" t="s">
        <v>4944</v>
      </c>
      <c r="K35" s="728" t="s">
        <v>86</v>
      </c>
      <c r="L35" s="728"/>
      <c r="M35" s="728" t="s">
        <v>437</v>
      </c>
      <c r="N35" s="728"/>
      <c r="O35" s="728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7"/>
      <c r="C36" s="727"/>
      <c r="D36" s="728"/>
      <c r="E36" s="729" t="s">
        <v>267</v>
      </c>
      <c r="F36" s="729" t="str">
        <f t="shared" ref="F36:F42" si="2">VLOOKUP($E36,Tbl_Ped_Totalen, 13,FALSE)</f>
        <v>0 ml/kg</v>
      </c>
      <c r="G36" s="729"/>
      <c r="H36" s="729" t="str">
        <f t="shared" ref="H36:H42" ca="1" si="3">VLOOKUP($E36,Tbl_Ped_Totalen, 10,FALSE)</f>
        <v>150 ml/kg</v>
      </c>
      <c r="I36" s="729"/>
      <c r="J36" s="729"/>
      <c r="K36" s="729"/>
      <c r="L36" s="729"/>
      <c r="M36" s="729"/>
      <c r="N36" s="729"/>
      <c r="O36" s="728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7"/>
      <c r="C37" s="727"/>
      <c r="D37" s="728"/>
      <c r="E37" s="729" t="s">
        <v>178</v>
      </c>
      <c r="F37" s="729" t="str">
        <f t="shared" si="2"/>
        <v>0 kcal/kg</v>
      </c>
      <c r="G37" s="729"/>
      <c r="H37" s="729" t="str">
        <f t="shared" si="3"/>
        <v xml:space="preserve"> kcal/kg</v>
      </c>
      <c r="I37" s="729"/>
      <c r="J37" s="729" t="s">
        <v>268</v>
      </c>
      <c r="K37" s="729" t="str">
        <f t="shared" ref="K37:K42" si="4">VLOOKUP($J37,Tbl_Ped_Totalen, 13,FALSE)</f>
        <v>0 mmol/kg</v>
      </c>
      <c r="L37" s="729"/>
      <c r="M37" s="729" t="str">
        <f t="shared" ref="M37:M42" si="5">VLOOKUP($J37,Tbl_Ped_Totalen, 10,FALSE)</f>
        <v>2-4 mmol/kg</v>
      </c>
      <c r="N37" s="729"/>
      <c r="O37" s="728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7"/>
      <c r="C38" s="727"/>
      <c r="D38" s="728"/>
      <c r="E38" s="729" t="s">
        <v>143</v>
      </c>
      <c r="F38" s="729" t="str">
        <f t="shared" si="2"/>
        <v>0 gram/kg</v>
      </c>
      <c r="G38" s="729"/>
      <c r="H38" s="729" t="str">
        <f t="shared" si="3"/>
        <v xml:space="preserve"> gram/kg</v>
      </c>
      <c r="I38" s="729"/>
      <c r="J38" s="729" t="s">
        <v>269</v>
      </c>
      <c r="K38" s="729" t="str">
        <f t="shared" si="4"/>
        <v>0 mmol/kg</v>
      </c>
      <c r="L38" s="729"/>
      <c r="M38" s="729" t="str">
        <f t="shared" si="5"/>
        <v>1-2 mmol/kg</v>
      </c>
      <c r="N38" s="729"/>
      <c r="O38" s="728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7"/>
      <c r="C39" s="727"/>
      <c r="D39" s="728"/>
      <c r="E39" s="729" t="s">
        <v>147</v>
      </c>
      <c r="F39" s="729" t="str">
        <f t="shared" si="2"/>
        <v>0 gram/kg</v>
      </c>
      <c r="G39" s="729"/>
      <c r="H39" s="729" t="str">
        <f t="shared" si="3"/>
        <v xml:space="preserve"> gram/kg</v>
      </c>
      <c r="I39" s="729"/>
      <c r="J39" s="729" t="s">
        <v>832</v>
      </c>
      <c r="K39" s="729" t="str">
        <f t="shared" si="4"/>
        <v>0 mmol/kg</v>
      </c>
      <c r="L39" s="729"/>
      <c r="M39" s="729" t="str">
        <f t="shared" si="5"/>
        <v/>
      </c>
      <c r="N39" s="729"/>
      <c r="O39" s="728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7"/>
      <c r="C40" s="727"/>
      <c r="D40" s="728"/>
      <c r="E40" s="729" t="s">
        <v>148</v>
      </c>
      <c r="F40" s="729" t="str">
        <f t="shared" si="2"/>
        <v>0 gram/kg</v>
      </c>
      <c r="G40" s="729"/>
      <c r="H40" s="729" t="str">
        <f t="shared" si="3"/>
        <v xml:space="preserve"> gram/kg</v>
      </c>
      <c r="I40" s="729"/>
      <c r="J40" s="729" t="s">
        <v>144</v>
      </c>
      <c r="K40" s="729" t="str">
        <f t="shared" si="4"/>
        <v>0 mmol/kg</v>
      </c>
      <c r="L40" s="729"/>
      <c r="M40" s="729" t="str">
        <f t="shared" si="5"/>
        <v>0,8 mmol/kg</v>
      </c>
      <c r="N40" s="729"/>
      <c r="O40" s="728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8"/>
      <c r="C41" s="728"/>
      <c r="D41" s="728"/>
      <c r="E41" s="729" t="s">
        <v>833</v>
      </c>
      <c r="F41" s="729" t="str">
        <f t="shared" si="2"/>
        <v>0 IE/kg</v>
      </c>
      <c r="G41" s="729"/>
      <c r="H41" s="729" t="str">
        <f t="shared" si="3"/>
        <v/>
      </c>
      <c r="I41" s="729"/>
      <c r="J41" s="729" t="s">
        <v>146</v>
      </c>
      <c r="K41" s="729" t="str">
        <f t="shared" si="4"/>
        <v>0 mmol/kg</v>
      </c>
      <c r="L41" s="729"/>
      <c r="M41" s="729" t="str">
        <f t="shared" si="5"/>
        <v>0,1-0,3 mmol/kg</v>
      </c>
      <c r="N41" s="729"/>
      <c r="O41" s="728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8"/>
      <c r="C42" s="728"/>
      <c r="D42" s="728"/>
      <c r="E42" s="729" t="s">
        <v>834</v>
      </c>
      <c r="F42" s="729" t="str">
        <f t="shared" si="2"/>
        <v>0 mmol/kg</v>
      </c>
      <c r="G42" s="729"/>
      <c r="H42" s="729" t="str">
        <f t="shared" si="3"/>
        <v/>
      </c>
      <c r="I42" s="729"/>
      <c r="J42" s="729" t="s">
        <v>145</v>
      </c>
      <c r="K42" s="729" t="str">
        <f t="shared" si="4"/>
        <v>0 mmol/kg</v>
      </c>
      <c r="L42" s="729"/>
      <c r="M42" s="729" t="str">
        <f t="shared" si="5"/>
        <v>0,75 mmol/kg</v>
      </c>
      <c r="N42" s="729"/>
      <c r="O42" s="728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4198</v>
      </c>
      <c r="H1" s="210" t="s">
        <v>4199</v>
      </c>
      <c r="V1" s="210" t="s">
        <v>4201</v>
      </c>
      <c r="AD1" s="210" t="s">
        <v>4200</v>
      </c>
    </row>
    <row r="2" spans="1:40" s="432" customFormat="1" x14ac:dyDescent="0.2">
      <c r="A2" s="255" t="s">
        <v>4212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3413</v>
      </c>
      <c r="F3" s="107" t="s">
        <v>4197</v>
      </c>
      <c r="G3" s="107" t="s">
        <v>43</v>
      </c>
      <c r="H3" s="107" t="s">
        <v>4195</v>
      </c>
      <c r="I3" s="107" t="s">
        <v>4196</v>
      </c>
      <c r="J3" s="107" t="s">
        <v>892</v>
      </c>
      <c r="K3" s="349" t="s">
        <v>3414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3606</v>
      </c>
      <c r="W3" s="107" t="s">
        <v>3605</v>
      </c>
      <c r="X3" s="107" t="s">
        <v>3607</v>
      </c>
      <c r="Y3" s="107" t="s">
        <v>3608</v>
      </c>
      <c r="Z3" s="107" t="s">
        <v>4379</v>
      </c>
      <c r="AA3" s="107" t="s">
        <v>5045</v>
      </c>
      <c r="AB3" s="107" t="s">
        <v>5043</v>
      </c>
      <c r="AC3" s="107" t="s">
        <v>5042</v>
      </c>
      <c r="AD3" s="107" t="s">
        <v>3411</v>
      </c>
      <c r="AE3" s="107" t="s">
        <v>3410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3412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832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14" sqref="B14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4210</v>
      </c>
      <c r="F1" s="435"/>
      <c r="G1" s="435"/>
      <c r="H1" s="435"/>
      <c r="I1" s="435"/>
      <c r="J1" s="435"/>
      <c r="K1" s="435" t="s">
        <v>4211</v>
      </c>
      <c r="L1" s="435"/>
      <c r="M1" s="435"/>
      <c r="N1" s="435"/>
      <c r="O1" s="435"/>
      <c r="P1" s="435"/>
      <c r="Q1" s="435"/>
      <c r="R1" s="435" t="s">
        <v>4199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4213</v>
      </c>
      <c r="C3" s="439" t="s">
        <v>3412</v>
      </c>
      <c r="D3" s="439" t="s">
        <v>4215</v>
      </c>
      <c r="E3" s="439" t="s">
        <v>4214</v>
      </c>
      <c r="F3" s="439" t="s">
        <v>382</v>
      </c>
      <c r="G3" s="439" t="s">
        <v>4214</v>
      </c>
      <c r="H3" s="439" t="s">
        <v>382</v>
      </c>
      <c r="I3" s="439" t="s">
        <v>4214</v>
      </c>
      <c r="J3" s="439" t="s">
        <v>382</v>
      </c>
      <c r="K3" s="439" t="s">
        <v>4207</v>
      </c>
      <c r="L3" s="439" t="s">
        <v>4208</v>
      </c>
      <c r="M3" s="439" t="s">
        <v>4209</v>
      </c>
      <c r="N3" s="439" t="s">
        <v>5044</v>
      </c>
      <c r="O3" s="439" t="s">
        <v>5042</v>
      </c>
      <c r="P3" s="439" t="s">
        <v>4197</v>
      </c>
      <c r="Q3" s="439" t="s">
        <v>4217</v>
      </c>
      <c r="R3" s="439" t="s">
        <v>372</v>
      </c>
      <c r="S3" s="439" t="s">
        <v>4214</v>
      </c>
      <c r="T3" s="439" t="s">
        <v>382</v>
      </c>
      <c r="U3" s="439" t="s">
        <v>4914</v>
      </c>
      <c r="V3" s="439" t="s">
        <v>4205</v>
      </c>
      <c r="X3" s="433" t="s">
        <v>4886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4381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4384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4380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4384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4175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4175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4212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3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63"/>
    </row>
    <row r="2" spans="2:15" s="378" customFormat="1" ht="17.25" customHeight="1" x14ac:dyDescent="0.2">
      <c r="B2" s="663"/>
      <c r="C2" s="663"/>
      <c r="D2" s="666" t="s">
        <v>235</v>
      </c>
      <c r="E2" s="667" t="str">
        <f ca="1">Txt_Pat_AfspraakDat</f>
        <v>21-aug-2017</v>
      </c>
      <c r="F2" s="666"/>
      <c r="G2" s="676"/>
      <c r="H2" s="670" t="s">
        <v>236</v>
      </c>
      <c r="I2" s="670" t="str">
        <f>Txt_Pat_OpnameDat</f>
        <v/>
      </c>
      <c r="J2" s="678"/>
      <c r="K2" s="666"/>
      <c r="L2" s="663" t="str">
        <f>Txt_Pat_Gewicht</f>
        <v>Gewicht:</v>
      </c>
      <c r="M2" s="663"/>
      <c r="N2" s="663" t="str">
        <f>Txt_Pat_Bed</f>
        <v/>
      </c>
      <c r="O2" s="663"/>
    </row>
    <row r="3" spans="2:15" s="378" customFormat="1" ht="17.25" customHeight="1" x14ac:dyDescent="0.2">
      <c r="B3" s="663"/>
      <c r="C3" s="663"/>
      <c r="D3" s="666" t="s">
        <v>27</v>
      </c>
      <c r="E3" s="671" t="str">
        <f>Txt_Pat_FullName</f>
        <v/>
      </c>
      <c r="F3" s="666"/>
      <c r="G3" s="677"/>
      <c r="H3" s="670" t="s">
        <v>242</v>
      </c>
      <c r="I3" s="670" t="str">
        <f ca="1">Txt_Pat_GeboorteDat</f>
        <v/>
      </c>
      <c r="J3" s="666"/>
      <c r="K3" s="666"/>
      <c r="L3" s="666" t="str">
        <f>Txt_Pat_Lengte</f>
        <v>Lengte:</v>
      </c>
      <c r="M3" s="663"/>
      <c r="N3" s="663"/>
      <c r="O3" s="663"/>
    </row>
    <row r="4" spans="2:15" s="378" customFormat="1" ht="17.25" customHeight="1" x14ac:dyDescent="0.2">
      <c r="B4" s="663"/>
      <c r="C4" s="663"/>
      <c r="D4" s="672" t="s">
        <v>3584</v>
      </c>
      <c r="E4" s="666" t="str">
        <f>Txt_Pat_PatNo</f>
        <v/>
      </c>
      <c r="F4" s="666"/>
      <c r="G4" s="663"/>
      <c r="H4" s="670" t="s">
        <v>213</v>
      </c>
      <c r="I4" s="670" t="str">
        <f ca="1">Txt_Pat_Leeftijd</f>
        <v/>
      </c>
      <c r="J4" s="666"/>
      <c r="K4" s="666"/>
      <c r="L4" s="666" t="str">
        <f>Txt_Pat_Oppervlak</f>
        <v>Lichamelijk oppervlak:</v>
      </c>
      <c r="M4" s="663"/>
      <c r="N4" s="663"/>
      <c r="O4" s="663"/>
    </row>
    <row r="5" spans="2:15" s="378" customFormat="1" ht="8.1" customHeight="1" x14ac:dyDescent="0.2">
      <c r="B5" s="663"/>
      <c r="C5" s="663"/>
      <c r="D5" s="666"/>
      <c r="E5" s="666"/>
      <c r="F5" s="668"/>
      <c r="G5" s="666"/>
      <c r="H5" s="674"/>
      <c r="I5" s="666"/>
      <c r="J5" s="666"/>
      <c r="K5" s="666"/>
      <c r="L5" s="666"/>
      <c r="M5" s="663"/>
      <c r="N5" s="663"/>
      <c r="O5" s="663"/>
    </row>
    <row r="6" spans="2:15" ht="12.75" customHeight="1" x14ac:dyDescent="0.2"/>
    <row r="7" spans="2:15" ht="20.100000000000001" customHeight="1" x14ac:dyDescent="0.2">
      <c r="B7" s="706" t="s">
        <v>3418</v>
      </c>
      <c r="C7" s="711"/>
      <c r="D7" s="712" t="s">
        <v>25</v>
      </c>
      <c r="E7" s="706"/>
      <c r="F7" s="706"/>
      <c r="G7" s="706"/>
      <c r="H7" s="706"/>
      <c r="I7" s="706"/>
      <c r="J7" s="706"/>
      <c r="K7" s="706"/>
      <c r="L7" s="706"/>
      <c r="M7" s="706"/>
      <c r="N7" s="706"/>
      <c r="O7" s="706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4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4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4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4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4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4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4"/>
      <c r="D16" s="694" t="s">
        <v>225</v>
      </c>
      <c r="E16" s="811">
        <f>_Ped_Lijn_Opm</f>
        <v>0</v>
      </c>
      <c r="F16" s="812"/>
      <c r="G16" s="812"/>
      <c r="H16" s="812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2" t="str">
        <f>PedBerIVenPM!F13</f>
        <v/>
      </c>
      <c r="C19" s="706"/>
      <c r="D19" s="706" t="s">
        <v>20</v>
      </c>
      <c r="E19" s="713"/>
      <c r="F19" s="706"/>
      <c r="G19" s="706"/>
      <c r="H19" s="706"/>
      <c r="I19" s="706"/>
      <c r="J19" s="714"/>
      <c r="K19" s="706"/>
      <c r="L19" s="706"/>
      <c r="M19" s="706"/>
      <c r="N19" s="706"/>
      <c r="O19" s="706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4" t="s">
        <v>205</v>
      </c>
      <c r="G21" s="694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4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4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4" t="s">
        <v>3428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4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4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4" t="s">
        <v>3429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839</v>
      </c>
      <c r="B1" s="1" t="s">
        <v>840</v>
      </c>
      <c r="C1" s="1" t="s">
        <v>140</v>
      </c>
      <c r="D1" s="1" t="s">
        <v>3418</v>
      </c>
      <c r="E1" s="1" t="s">
        <v>94</v>
      </c>
      <c r="F1" s="1" t="s">
        <v>832</v>
      </c>
      <c r="G1" s="1" t="s">
        <v>267</v>
      </c>
      <c r="I1" s="1" t="s">
        <v>5006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832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3418</v>
      </c>
      <c r="G12" s="261"/>
      <c r="H12" s="261"/>
      <c r="I12" s="210" t="s">
        <v>5007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838</v>
      </c>
      <c r="B1" s="1" t="s">
        <v>382</v>
      </c>
      <c r="C1" s="1" t="s">
        <v>173</v>
      </c>
      <c r="D1" s="1" t="s">
        <v>470</v>
      </c>
      <c r="E1" s="1" t="s">
        <v>841</v>
      </c>
      <c r="F1" s="1" t="s">
        <v>842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846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847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818</v>
      </c>
      <c r="B6" s="261"/>
      <c r="C6" s="261"/>
    </row>
    <row r="7" spans="1:6" x14ac:dyDescent="0.2">
      <c r="A7" s="259" t="s">
        <v>848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849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850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851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852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853</v>
      </c>
    </row>
    <row r="30" spans="1:1" x14ac:dyDescent="0.2">
      <c r="A30" s="259" t="s">
        <v>854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881</v>
      </c>
      <c r="B33" s="260"/>
      <c r="C33" s="260"/>
    </row>
    <row r="34" spans="1:4" x14ac:dyDescent="0.2">
      <c r="A34" s="259" t="s">
        <v>875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G36" sqref="G3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3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574"/>
      <c r="P1" s="574"/>
    </row>
    <row r="2" spans="2:25" s="377" customFormat="1" ht="17.25" customHeight="1" x14ac:dyDescent="0.2">
      <c r="B2" s="663"/>
      <c r="C2" s="663"/>
      <c r="D2" s="666"/>
      <c r="E2" s="663" t="s">
        <v>235</v>
      </c>
      <c r="F2" s="667" t="str">
        <f ca="1">Txt_Pat_AfspraakDat</f>
        <v>21-aug-2017</v>
      </c>
      <c r="G2" s="668"/>
      <c r="H2" s="666"/>
      <c r="I2" s="670" t="s">
        <v>3587</v>
      </c>
      <c r="J2" s="670"/>
      <c r="K2" s="666" t="str">
        <f>Txt_Pat_OpnameDat</f>
        <v/>
      </c>
      <c r="L2" s="663" t="str">
        <f>Txt_Pat_Gewicht</f>
        <v>Gewicht:</v>
      </c>
      <c r="M2" s="663"/>
      <c r="N2" s="666" t="str">
        <f>Txt_Pat_Bed</f>
        <v/>
      </c>
      <c r="O2" s="574"/>
      <c r="P2" s="574"/>
    </row>
    <row r="3" spans="2:25" s="377" customFormat="1" ht="17.25" customHeight="1" x14ac:dyDescent="0.2">
      <c r="B3" s="663"/>
      <c r="C3" s="663"/>
      <c r="D3" s="666"/>
      <c r="E3" s="663" t="s">
        <v>27</v>
      </c>
      <c r="F3" s="671" t="str">
        <f>Txt_Pat_FullName</f>
        <v/>
      </c>
      <c r="G3" s="671"/>
      <c r="H3" s="666"/>
      <c r="I3" s="670" t="s">
        <v>3588</v>
      </c>
      <c r="J3" s="670"/>
      <c r="K3" s="666" t="str">
        <f ca="1">Txt_Pat_GeboorteDat</f>
        <v/>
      </c>
      <c r="L3" s="663" t="str">
        <f>Txt_Pat_Lengte</f>
        <v>Lengte:</v>
      </c>
      <c r="M3" s="679"/>
      <c r="N3" s="680"/>
      <c r="O3" s="574"/>
      <c r="P3" s="575"/>
    </row>
    <row r="4" spans="2:25" s="377" customFormat="1" ht="17.25" customHeight="1" x14ac:dyDescent="0.2">
      <c r="B4" s="663"/>
      <c r="C4" s="663"/>
      <c r="D4" s="666"/>
      <c r="E4" s="681" t="s">
        <v>3584</v>
      </c>
      <c r="F4" s="666" t="str">
        <f>Txt_Pat_PatNo</f>
        <v/>
      </c>
      <c r="G4" s="668"/>
      <c r="H4" s="666"/>
      <c r="I4" s="674" t="s">
        <v>213</v>
      </c>
      <c r="J4" s="674"/>
      <c r="K4" s="666" t="str">
        <f ca="1">Txt_Pat_Leeftijd</f>
        <v/>
      </c>
      <c r="L4" s="663" t="str">
        <f>Txt_Pat_Oppervlak</f>
        <v>Lichamelijk oppervlak:</v>
      </c>
      <c r="M4" s="679"/>
      <c r="N4" s="680"/>
      <c r="O4" s="574"/>
      <c r="P4" s="574"/>
    </row>
    <row r="5" spans="2:25" s="377" customFormat="1" ht="8.1" customHeight="1" x14ac:dyDescent="0.2">
      <c r="B5" s="663"/>
      <c r="C5" s="663"/>
      <c r="D5" s="666"/>
      <c r="E5" s="663"/>
      <c r="F5" s="663"/>
      <c r="G5" s="668"/>
      <c r="H5" s="666"/>
      <c r="I5" s="674"/>
      <c r="J5" s="674"/>
      <c r="K5" s="666"/>
      <c r="L5" s="663"/>
      <c r="M5" s="680"/>
      <c r="N5" s="680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6" t="s">
        <v>3418</v>
      </c>
      <c r="C7" s="706"/>
      <c r="D7" s="715" t="s">
        <v>3585</v>
      </c>
      <c r="E7" s="706"/>
      <c r="F7" s="715"/>
      <c r="G7" s="716"/>
      <c r="H7" s="715"/>
      <c r="I7" s="717"/>
      <c r="J7" s="717" t="s">
        <v>3418</v>
      </c>
      <c r="K7" s="715"/>
      <c r="L7" s="706"/>
      <c r="M7" s="706"/>
      <c r="N7" s="706"/>
      <c r="O7" s="574"/>
    </row>
    <row r="8" spans="2:25" ht="8.1" customHeight="1" x14ac:dyDescent="0.2">
      <c r="C8" s="392"/>
      <c r="E8" s="391"/>
      <c r="F8" s="362"/>
      <c r="G8" s="363"/>
      <c r="H8" s="803"/>
      <c r="I8" s="364"/>
      <c r="J8" s="364"/>
      <c r="K8" s="803"/>
      <c r="L8" s="803"/>
      <c r="M8" s="803"/>
      <c r="N8" s="803"/>
    </row>
    <row r="9" spans="2:25" ht="20.100000000000001" customHeight="1" x14ac:dyDescent="0.2">
      <c r="B9" s="577" t="str">
        <f>PedBerEnt!G3</f>
        <v/>
      </c>
      <c r="C9" s="577"/>
      <c r="D9" s="694"/>
      <c r="E9" s="694" t="s">
        <v>116</v>
      </c>
      <c r="H9" s="694"/>
      <c r="I9" s="390"/>
      <c r="J9" s="390"/>
      <c r="K9" s="694" t="s">
        <v>3586</v>
      </c>
      <c r="L9" s="694"/>
      <c r="M9" s="694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699" t="str">
        <f>PedBerEnt!A11</f>
        <v>energy</v>
      </c>
      <c r="L10" s="525">
        <f>PedBerEnt!B11</f>
        <v>0</v>
      </c>
      <c r="M10" s="390" t="s">
        <v>4173</v>
      </c>
      <c r="O10" s="394"/>
      <c r="Q10" s="393"/>
    </row>
    <row r="11" spans="2:25" ht="20.100000000000001" customHeight="1" thickTop="1" thickBot="1" x14ac:dyDescent="0.25">
      <c r="B11" s="577"/>
      <c r="C11" s="577"/>
      <c r="D11" s="694"/>
      <c r="E11" s="698" t="s">
        <v>217</v>
      </c>
      <c r="F11" s="694"/>
      <c r="G11" s="694"/>
      <c r="H11" s="694"/>
      <c r="I11" s="391"/>
      <c r="J11" s="390"/>
      <c r="K11" s="699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4"/>
      <c r="E12" s="802" t="str">
        <f>PedBerEnt!H4</f>
        <v/>
      </c>
      <c r="F12" s="802" t="str">
        <f>IF(PedBerEnt!E4&lt;&gt;0,PedBerEnt!D4&amp;" ml","")</f>
        <v/>
      </c>
      <c r="I12" s="396" t="str">
        <f>PedBerEnt!J4</f>
        <v/>
      </c>
      <c r="J12" s="396"/>
      <c r="K12" s="699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4"/>
      <c r="E13" s="694" t="s">
        <v>812</v>
      </c>
      <c r="F13" s="697"/>
      <c r="G13" s="694"/>
      <c r="H13" s="694"/>
      <c r="I13" s="396"/>
      <c r="J13" s="396"/>
      <c r="K13" s="700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4"/>
      <c r="E14" s="802" t="str">
        <f>PedBerEnt!H5</f>
        <v/>
      </c>
      <c r="F14" s="802" t="str">
        <f>IF(PedBerEnt!F5&gt;1,PedBerEnt!D5&amp;" gram","")</f>
        <v/>
      </c>
      <c r="I14" s="396" t="str">
        <f>PedBerEnt!J5</f>
        <v/>
      </c>
      <c r="J14" s="396"/>
      <c r="K14" s="700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4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0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4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0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803"/>
      <c r="K17" s="699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4"/>
      <c r="E18" s="699" t="s">
        <v>225</v>
      </c>
      <c r="F18" s="813">
        <f>_Ped_Ent_Opm</f>
        <v>0</v>
      </c>
      <c r="G18" s="814"/>
      <c r="H18" s="814"/>
      <c r="I18" s="814"/>
      <c r="J18" s="803"/>
      <c r="K18" s="700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803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6" t="s">
        <v>3418</v>
      </c>
      <c r="C20" s="706"/>
      <c r="D20" s="706" t="s">
        <v>432</v>
      </c>
      <c r="E20" s="706"/>
      <c r="F20" s="706"/>
      <c r="G20" s="706"/>
      <c r="H20" s="706"/>
      <c r="I20" s="706"/>
      <c r="J20" s="706" t="s">
        <v>3418</v>
      </c>
      <c r="K20" s="713"/>
      <c r="L20" s="706"/>
      <c r="M20" s="718"/>
      <c r="N20" s="718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4"/>
      <c r="E22" s="699" t="s">
        <v>3592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699" t="s">
        <v>3603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4"/>
      <c r="E23" s="694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4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4"/>
      <c r="E24" s="699" t="s">
        <v>3593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4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4"/>
      <c r="E25" s="694"/>
      <c r="G25" s="390" t="str">
        <f>PedBerTPN!W8</f>
        <v/>
      </c>
      <c r="H25" s="578"/>
      <c r="I25" s="579"/>
      <c r="J25" s="576"/>
      <c r="K25" s="694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4"/>
      <c r="E26" s="699" t="s">
        <v>3594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699" t="s">
        <v>3594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4"/>
      <c r="E27" s="699" t="s">
        <v>3595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699" t="s">
        <v>3595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4"/>
      <c r="E28" s="699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4"/>
      <c r="E29" s="699" t="s">
        <v>3596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4"/>
      <c r="E30" s="699" t="s">
        <v>3597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4"/>
      <c r="E32" s="699" t="s">
        <v>4917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4"/>
      <c r="E34" s="699" t="s">
        <v>3598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4"/>
      <c r="E35" s="699" t="s">
        <v>3599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4"/>
      <c r="E36" s="699" t="s">
        <v>3600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4"/>
      <c r="E37" s="699" t="s">
        <v>3601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4"/>
      <c r="E39" s="699" t="s">
        <v>3602</v>
      </c>
      <c r="F39" s="813">
        <f>_Ped_TPN_Opm</f>
        <v>0</v>
      </c>
      <c r="G39" s="814"/>
      <c r="H39" s="814"/>
      <c r="I39" s="814"/>
      <c r="J39" s="803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6"/>
      <c r="C41" s="726"/>
      <c r="D41" s="726"/>
      <c r="E41" s="730" t="s">
        <v>4944</v>
      </c>
      <c r="F41" s="730" t="s">
        <v>86</v>
      </c>
      <c r="G41" s="730" t="s">
        <v>437</v>
      </c>
      <c r="H41" s="730"/>
      <c r="I41" s="761" t="s">
        <v>89</v>
      </c>
      <c r="J41" s="730"/>
      <c r="K41" s="730" t="s">
        <v>4944</v>
      </c>
      <c r="L41" s="730" t="s">
        <v>86</v>
      </c>
      <c r="M41" s="731" t="s">
        <v>437</v>
      </c>
      <c r="N41" s="762" t="s">
        <v>89</v>
      </c>
      <c r="O41" s="580"/>
    </row>
    <row r="42" spans="2:25" x14ac:dyDescent="0.2">
      <c r="B42" s="726"/>
      <c r="C42" s="726"/>
      <c r="D42" s="732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581"/>
    </row>
    <row r="43" spans="2:25" x14ac:dyDescent="0.2">
      <c r="B43" s="726"/>
      <c r="C43" s="726"/>
      <c r="D43" s="732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 t="str">
        <f>IF(_Glob_Lab_Natrium&gt;0,_Glob_Lab_Natrium,"")</f>
        <v/>
      </c>
      <c r="O43" s="581"/>
    </row>
    <row r="44" spans="2:25" x14ac:dyDescent="0.2">
      <c r="B44" s="726"/>
      <c r="C44" s="726"/>
      <c r="D44" s="732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 t="str">
        <f>IF(_Glob_Lab_Glucose&gt;0,_Glob_Lab_Glucose,"")</f>
        <v/>
      </c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 t="str">
        <f>IF(_Glob_Lab_Kalium&gt;0,_Glob_Lab_Kalium,"")</f>
        <v/>
      </c>
      <c r="O44" s="581"/>
    </row>
    <row r="45" spans="2:25" x14ac:dyDescent="0.2">
      <c r="B45" s="726"/>
      <c r="C45" s="726"/>
      <c r="D45" s="732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 t="str">
        <f>IF(_Glob_Lab_Albumine&gt;0,_Glob_Lab_Albumine,"")</f>
        <v/>
      </c>
      <c r="J45" s="733"/>
      <c r="K45" s="733" t="s">
        <v>832</v>
      </c>
      <c r="L45" s="733" t="str">
        <f t="shared" si="2"/>
        <v>0 mmol/kg</v>
      </c>
      <c r="M45" s="733" t="str">
        <f t="shared" si="3"/>
        <v/>
      </c>
      <c r="N45" s="733" t="str">
        <f>IF(_Glob_Lab_Chloride&gt;0,_Glob_Lab_Chloride,"")</f>
        <v/>
      </c>
      <c r="O45" s="581"/>
    </row>
    <row r="46" spans="2:25" x14ac:dyDescent="0.2">
      <c r="B46" s="726"/>
      <c r="C46" s="726"/>
      <c r="D46" s="732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 t="str">
        <f>IF(_Glob_Lab_Triglyceriden&gt;0,_Glob_Lab_Triglyceriden,"")</f>
        <v/>
      </c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 t="str">
        <f>IF(_Glob_Lab_Calcium&gt;0,_Glob_Lab_Calcium,"")</f>
        <v/>
      </c>
      <c r="O46" s="581"/>
    </row>
    <row r="47" spans="2:25" x14ac:dyDescent="0.2">
      <c r="B47" s="726"/>
      <c r="C47" s="726"/>
      <c r="D47" s="732"/>
      <c r="E47" s="733" t="s">
        <v>833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 t="str">
        <f>IF(_Glob_Lab_Magnesium&gt;0,_Glob_Lab_Magnesium,"")</f>
        <v/>
      </c>
    </row>
    <row r="48" spans="2:25" x14ac:dyDescent="0.2">
      <c r="B48" s="726"/>
      <c r="C48" s="726"/>
      <c r="D48" s="732"/>
      <c r="E48" s="733" t="s">
        <v>834</v>
      </c>
      <c r="F48" s="733" t="str">
        <f t="shared" si="0"/>
        <v>0 mmol/kg</v>
      </c>
      <c r="G48" s="733" t="str">
        <f t="shared" si="1"/>
        <v/>
      </c>
      <c r="H48" s="733"/>
      <c r="I48" s="733" t="str">
        <f>IF(_Glob_Lab_Ijzer&gt;0,_Glob_Lab_Ijzer,"")</f>
        <v/>
      </c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3411</v>
      </c>
      <c r="H2" s="221" t="s">
        <v>3589</v>
      </c>
      <c r="I2" s="221" t="s">
        <v>3590</v>
      </c>
      <c r="J2" s="221" t="s">
        <v>3591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834</v>
      </c>
      <c r="V2" s="108" t="s">
        <v>833</v>
      </c>
      <c r="W2" s="108" t="s">
        <v>832</v>
      </c>
      <c r="X2" s="108" t="s">
        <v>267</v>
      </c>
      <c r="Z2" s="108" t="s">
        <v>4200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4170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4171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4172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749</v>
      </c>
      <c r="B20" s="220">
        <f>_Glob_SpecialeVoeding_10</f>
        <v>0</v>
      </c>
      <c r="L20" s="210"/>
    </row>
    <row r="21" spans="1:12" ht="15" x14ac:dyDescent="0.25">
      <c r="A21" s="419" t="s">
        <v>750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910</v>
      </c>
      <c r="D2" s="107" t="s">
        <v>4919</v>
      </c>
      <c r="E2" s="107" t="s">
        <v>4922</v>
      </c>
      <c r="F2" s="107" t="s">
        <v>4920</v>
      </c>
      <c r="G2" s="107" t="s">
        <v>4918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749</v>
      </c>
      <c r="S2" s="586" t="s">
        <v>750</v>
      </c>
      <c r="T2" s="586" t="s">
        <v>470</v>
      </c>
      <c r="V2" s="214" t="s">
        <v>4915</v>
      </c>
      <c r="W2" s="214" t="s">
        <v>4916</v>
      </c>
      <c r="X2" s="210" t="s">
        <v>4913</v>
      </c>
      <c r="Y2" s="210" t="s">
        <v>4386</v>
      </c>
    </row>
    <row r="3" spans="1:25" x14ac:dyDescent="0.2">
      <c r="A3" s="210" t="s">
        <v>5008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4921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ROUND(IF(D6,(G6+G7)/24,0),1)</f>
        <v>0</v>
      </c>
      <c r="G6">
        <f>ROUND(IF(AND(_Ped_TPN_Keuze&gt;3),C6,0),1)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ROUND(IF(D6,100,0),1)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ROUND(G3-(IF(D5,0,G5))-G9-G10-(IF(D11,0,G12))-(IF(D11,0,G13)),1)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ROUND(IF(B9,C9,0),1)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ROUND(IF(B10,C10,0),1)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ROUND(IF(D11,(G12*E12+G13*E13)-(G12+G13),0),1)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ROUND(IF(B12,C12,0),1)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ROUND(IF(B13,C13,0),1)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ROUND(IF(G15&gt;0,G15*E15,0),1)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ROUND(IF(B15,SUM(IF(C15&lt;50,C15/10,C15-45)),0),1)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ROUND(F16*24,1)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ROUND(G16-G18-G19-G20,1)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ROUND(IF(AND(B19,C$16&gt;0),IF(C19&lt;50,C19/10,C19-45),0),1)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876</v>
      </c>
      <c r="B20" s="209">
        <v>0</v>
      </c>
      <c r="C20" s="209">
        <v>49</v>
      </c>
      <c r="G20" s="209">
        <f>ROUND(IF(C$17&gt;0,IF(C20&lt;50,C20/10,C20-45),0),1)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5009</v>
      </c>
      <c r="C21">
        <v>0</v>
      </c>
      <c r="F21" s="209">
        <f>ROUND(IF(C21&lt;50,C21/10,IF(C21&lt;146,C21-45,(C21-125)*5)),1)</f>
        <v>0</v>
      </c>
      <c r="G21">
        <f>ROUND(F21*24+G23*E23+G24*E24,1)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ROUND(IF(G21-G23-G24&lt;0,0,G21-G23-G24),1)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ROUND(IF(B23,IF(C23&lt;50,C23/10,C23-45),0),1)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ROUND(IF(B24,IF(C24&lt;50,C24/10,C24-45),0),1)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834</v>
      </c>
      <c r="S25" s="587" t="s">
        <v>833</v>
      </c>
      <c r="T25" s="587" t="s">
        <v>832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4944</v>
      </c>
      <c r="B2" s="107" t="s">
        <v>3412</v>
      </c>
      <c r="C2" s="107" t="s">
        <v>4945</v>
      </c>
      <c r="D2" s="107" t="s">
        <v>4946</v>
      </c>
      <c r="E2" s="107" t="s">
        <v>4947</v>
      </c>
      <c r="F2" s="107" t="s">
        <v>4948</v>
      </c>
      <c r="G2" s="107" t="s">
        <v>177</v>
      </c>
      <c r="H2" s="107" t="s">
        <v>86</v>
      </c>
      <c r="I2" s="107" t="s">
        <v>4187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4173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832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3604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834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3604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833</v>
      </c>
      <c r="B15" s="210" t="s">
        <v>4175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3604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5032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5031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5017</v>
      </c>
      <c r="B21" s="210" t="s">
        <v>5018</v>
      </c>
      <c r="C21" s="210" t="s">
        <v>5017</v>
      </c>
      <c r="D21" s="210" t="s">
        <v>5018</v>
      </c>
      <c r="E21" s="210"/>
      <c r="F21" s="209" t="s">
        <v>5012</v>
      </c>
      <c r="G21" s="210" t="s">
        <v>216</v>
      </c>
      <c r="H21" s="209" t="s">
        <v>5013</v>
      </c>
      <c r="I21" s="210" t="s">
        <v>216</v>
      </c>
      <c r="J21" s="209" t="s">
        <v>5014</v>
      </c>
      <c r="K21" s="210" t="s">
        <v>216</v>
      </c>
      <c r="L21" s="209" t="s">
        <v>5014</v>
      </c>
      <c r="M21" s="210" t="s">
        <v>216</v>
      </c>
      <c r="N21" s="209" t="s">
        <v>5015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5016</v>
      </c>
    </row>
    <row r="32" spans="1:15" x14ac:dyDescent="0.2">
      <c r="A32" s="210" t="s">
        <v>5019</v>
      </c>
      <c r="B32" s="209">
        <v>1.75</v>
      </c>
    </row>
    <row r="33" spans="1:2" x14ac:dyDescent="0.2">
      <c r="A33" s="210" t="s">
        <v>5020</v>
      </c>
      <c r="B33" s="209">
        <v>1.1499999999999999</v>
      </c>
    </row>
    <row r="34" spans="1:2" x14ac:dyDescent="0.2">
      <c r="A34" s="210" t="s">
        <v>5021</v>
      </c>
      <c r="B34" s="209">
        <v>1.3</v>
      </c>
    </row>
    <row r="35" spans="1:2" x14ac:dyDescent="0.2">
      <c r="A35" s="210" t="s">
        <v>5022</v>
      </c>
      <c r="B35" s="209">
        <v>1.3</v>
      </c>
    </row>
    <row r="36" spans="1:2" x14ac:dyDescent="0.2">
      <c r="A36" s="210" t="s">
        <v>5023</v>
      </c>
      <c r="B36" s="209">
        <v>1.3</v>
      </c>
    </row>
    <row r="37" spans="1:2" x14ac:dyDescent="0.2">
      <c r="A37" s="210" t="s">
        <v>5024</v>
      </c>
      <c r="B37" s="209">
        <v>1.4</v>
      </c>
    </row>
    <row r="38" spans="1:2" x14ac:dyDescent="0.2">
      <c r="A38" s="210" t="s">
        <v>5025</v>
      </c>
      <c r="B38" s="209">
        <v>1.4</v>
      </c>
    </row>
    <row r="39" spans="1:2" x14ac:dyDescent="0.2">
      <c r="A39" s="210" t="s">
        <v>5026</v>
      </c>
      <c r="B39" s="209">
        <v>1.6</v>
      </c>
    </row>
    <row r="40" spans="1:2" x14ac:dyDescent="0.2">
      <c r="A40" s="210" t="s">
        <v>5027</v>
      </c>
      <c r="B40" s="209">
        <v>1.4</v>
      </c>
    </row>
    <row r="41" spans="1:2" x14ac:dyDescent="0.2">
      <c r="A41" s="210" t="s">
        <v>5028</v>
      </c>
      <c r="B41" s="209">
        <v>1.35</v>
      </c>
    </row>
    <row r="42" spans="1:2" x14ac:dyDescent="0.2">
      <c r="A42" s="210" t="s">
        <v>5029</v>
      </c>
      <c r="B42" s="209">
        <v>1.3</v>
      </c>
    </row>
    <row r="43" spans="1:2" x14ac:dyDescent="0.2">
      <c r="A43" s="210" t="s">
        <v>5030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749</v>
      </c>
      <c r="M2" t="s">
        <v>750</v>
      </c>
      <c r="N2" t="s">
        <v>470</v>
      </c>
    </row>
    <row r="3" spans="1:14" x14ac:dyDescent="0.2">
      <c r="B3" s="210" t="s">
        <v>4190</v>
      </c>
      <c r="C3" t="s">
        <v>4173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4175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4191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4183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4184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4185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4186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4169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749</v>
      </c>
      <c r="P2" s="221" t="s">
        <v>750</v>
      </c>
      <c r="Q2" s="221" t="s">
        <v>470</v>
      </c>
    </row>
    <row r="3" spans="1:17" x14ac:dyDescent="0.2">
      <c r="A3" s="108" t="s">
        <v>399</v>
      </c>
      <c r="B3" s="108"/>
      <c r="D3" s="221" t="s">
        <v>4177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752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874</v>
      </c>
      <c r="B6" s="108"/>
      <c r="C6" s="221" t="s">
        <v>753</v>
      </c>
      <c r="D6" s="221" t="str">
        <f t="shared" si="1"/>
        <v>&lt;3,5 kg: Nutrilon Nenatal Start</v>
      </c>
      <c r="E6" s="221" t="s">
        <v>754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753</v>
      </c>
      <c r="D7" s="221" t="str">
        <f t="shared" si="1"/>
        <v>&lt;3,5 kg: Nutrilon Nenatal 1</v>
      </c>
      <c r="E7" s="324" t="s">
        <v>755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756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819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752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752</v>
      </c>
      <c r="D12" s="221" t="str">
        <f t="shared" si="1"/>
        <v>&lt;10 kg: Infatrini Peptisorb</v>
      </c>
      <c r="E12" s="221" t="s">
        <v>835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752</v>
      </c>
      <c r="D13" s="221" t="str">
        <f t="shared" si="1"/>
        <v>&lt;10 kg: Nutrilon Pepti 1</v>
      </c>
      <c r="E13" s="221" t="s">
        <v>831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836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843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836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843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837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843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757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758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4377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749</v>
      </c>
      <c r="P31" s="221" t="s">
        <v>750</v>
      </c>
      <c r="Q31" s="221" t="s">
        <v>470</v>
      </c>
    </row>
    <row r="32" spans="3:17" x14ac:dyDescent="0.2">
      <c r="D32" s="221" t="s">
        <v>4342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759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760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761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762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763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764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765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766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767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768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755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769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770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771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772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773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774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775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826</v>
      </c>
      <c r="E55" s="262" t="s">
        <v>844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827</v>
      </c>
      <c r="E56" s="262" t="s">
        <v>827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804" customWidth="1"/>
    <col min="2" max="9" width="10.7109375" style="804" customWidth="1"/>
    <col min="10" max="10" width="3.7109375" style="804" customWidth="1"/>
    <col min="11" max="12" width="10.7109375" style="804" customWidth="1"/>
    <col min="13" max="16384" width="9.140625" style="804"/>
  </cols>
  <sheetData>
    <row r="1" spans="1:81" s="508" customFormat="1" ht="17.25" customHeight="1" x14ac:dyDescent="0.2">
      <c r="A1" s="360"/>
      <c r="B1" s="801"/>
      <c r="C1" s="801"/>
      <c r="D1" s="801"/>
      <c r="E1" s="801"/>
      <c r="F1" s="801"/>
      <c r="G1" s="801"/>
      <c r="H1" s="801"/>
      <c r="I1" s="801"/>
      <c r="J1" s="801"/>
      <c r="K1" s="801"/>
      <c r="L1" s="801"/>
      <c r="M1" s="801"/>
      <c r="N1" s="801"/>
      <c r="O1" s="801"/>
      <c r="P1" s="801"/>
      <c r="Q1" s="801"/>
      <c r="R1" s="801"/>
      <c r="S1" s="801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801"/>
      <c r="C2" s="666" t="s">
        <v>235</v>
      </c>
      <c r="D2" s="667" t="str">
        <f ca="1">Txt_Pat_AfspraakDat</f>
        <v>21-aug-2017</v>
      </c>
      <c r="E2" s="668"/>
      <c r="F2" s="666"/>
      <c r="G2" s="665"/>
      <c r="H2" s="670" t="s">
        <v>3587</v>
      </c>
      <c r="I2" s="666"/>
      <c r="J2" s="801" t="str">
        <f>Txt_Pat_OpnameDat</f>
        <v/>
      </c>
      <c r="K2" s="801"/>
      <c r="L2" s="801"/>
      <c r="M2" s="801" t="str">
        <f>Txt_Pat_Gewicht</f>
        <v>Gewicht:</v>
      </c>
      <c r="N2" s="801"/>
      <c r="O2" s="801" t="str">
        <f>Txt_Pat_Bed</f>
        <v/>
      </c>
      <c r="P2" s="801"/>
      <c r="Q2" s="801"/>
      <c r="R2" s="801"/>
      <c r="S2" s="801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3"/>
      <c r="C3" s="666" t="s">
        <v>27</v>
      </c>
      <c r="D3" s="671" t="str">
        <f>Txt_Pat_FullName</f>
        <v/>
      </c>
      <c r="E3" s="671"/>
      <c r="F3" s="666"/>
      <c r="G3" s="665"/>
      <c r="H3" s="670" t="s">
        <v>3588</v>
      </c>
      <c r="I3" s="801"/>
      <c r="J3" s="666" t="str">
        <f ca="1">Txt_Pat_GeboorteDat</f>
        <v/>
      </c>
      <c r="K3" s="801"/>
      <c r="L3" s="801"/>
      <c r="M3" s="801" t="str">
        <f>Txt_Pat_Lengte</f>
        <v>Lengte:</v>
      </c>
      <c r="N3" s="801"/>
      <c r="O3" s="801"/>
      <c r="P3" s="801"/>
      <c r="Q3" s="801"/>
      <c r="R3" s="801"/>
      <c r="S3" s="801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801"/>
      <c r="C4" s="666" t="s">
        <v>3584</v>
      </c>
      <c r="D4" s="666" t="str">
        <f>Txt_Pat_PatNo</f>
        <v/>
      </c>
      <c r="E4" s="668"/>
      <c r="F4" s="666"/>
      <c r="G4" s="665"/>
      <c r="H4" s="674" t="s">
        <v>213</v>
      </c>
      <c r="I4" s="666"/>
      <c r="J4" s="666" t="str">
        <f ca="1">Txt_Pat_Leeftijd</f>
        <v/>
      </c>
      <c r="K4" s="801"/>
      <c r="L4" s="801"/>
      <c r="M4" s="801" t="str">
        <f>Txt_Pat_Oppervlak</f>
        <v>Lichamelijk oppervlak:</v>
      </c>
      <c r="N4" s="801"/>
      <c r="O4" s="801"/>
      <c r="P4" s="801"/>
      <c r="Q4" s="801"/>
      <c r="R4" s="801"/>
      <c r="S4" s="801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801"/>
      <c r="C5" s="666"/>
      <c r="D5" s="666"/>
      <c r="E5" s="668"/>
      <c r="F5" s="666"/>
      <c r="G5" s="801"/>
      <c r="H5" s="674"/>
      <c r="I5" s="666"/>
      <c r="J5" s="666"/>
      <c r="K5" s="801"/>
      <c r="L5" s="801"/>
      <c r="M5" s="801"/>
      <c r="N5" s="801"/>
      <c r="O5" s="801"/>
      <c r="P5" s="801"/>
      <c r="Q5" s="801"/>
      <c r="R5" s="801"/>
      <c r="S5" s="801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19" t="s">
        <v>110</v>
      </c>
      <c r="C7" s="720"/>
      <c r="D7" s="720" t="s">
        <v>579</v>
      </c>
      <c r="E7" s="720"/>
      <c r="F7" s="720"/>
      <c r="G7" s="719"/>
      <c r="H7" s="721"/>
      <c r="I7" s="719"/>
      <c r="J7" s="719"/>
      <c r="K7" s="719"/>
      <c r="L7" s="719"/>
      <c r="M7" s="719"/>
      <c r="N7" s="719"/>
    </row>
    <row r="8" spans="1:81" x14ac:dyDescent="0.2">
      <c r="B8" s="559"/>
    </row>
    <row r="9" spans="1:81" ht="18.75" customHeight="1" x14ac:dyDescent="0.2">
      <c r="B9" s="701" t="s">
        <v>577</v>
      </c>
      <c r="C9" s="702" t="str">
        <f>PedBerLab!C3</f>
        <v/>
      </c>
      <c r="D9" s="701" t="s">
        <v>358</v>
      </c>
      <c r="E9" s="702" t="str">
        <f>PedBerLab!E3</f>
        <v/>
      </c>
      <c r="F9" s="701" t="s">
        <v>359</v>
      </c>
      <c r="G9" s="702" t="str">
        <f>PedBerLab!G3</f>
        <v/>
      </c>
      <c r="H9" s="701" t="s">
        <v>111</v>
      </c>
      <c r="I9" s="702" t="str">
        <f>PedBerLab!I3</f>
        <v/>
      </c>
      <c r="J9" s="701"/>
      <c r="K9" s="701" t="s">
        <v>18</v>
      </c>
      <c r="L9" s="702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1" t="s">
        <v>225</v>
      </c>
      <c r="C43" s="701"/>
      <c r="D43" s="815" t="str">
        <f>IF(_Ped_Lab_Opm=0,"",_Ped_Lab_Opm)</f>
        <v/>
      </c>
      <c r="E43" s="816"/>
      <c r="F43" s="816"/>
      <c r="G43" s="816"/>
      <c r="H43" s="816"/>
      <c r="I43" s="816"/>
      <c r="J43" s="816"/>
      <c r="K43" s="816"/>
      <c r="L43" s="816"/>
    </row>
    <row r="44" spans="2:12" ht="20.100000000000001" customHeight="1" x14ac:dyDescent="0.2">
      <c r="B44" s="701"/>
      <c r="C44" s="701"/>
      <c r="D44" s="816"/>
      <c r="E44" s="816"/>
      <c r="F44" s="816"/>
      <c r="G44" s="816"/>
      <c r="H44" s="816"/>
      <c r="I44" s="816"/>
      <c r="J44" s="816"/>
      <c r="K44" s="816"/>
      <c r="L44" s="816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4965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5"/>
      <c r="C1" s="686"/>
      <c r="D1" s="686"/>
      <c r="E1" s="686"/>
      <c r="F1" s="686"/>
      <c r="G1" s="686"/>
      <c r="H1" s="686"/>
      <c r="I1" s="686"/>
      <c r="J1" s="686"/>
    </row>
    <row r="2" spans="2:18" s="411" customFormat="1" ht="17.25" customHeight="1" x14ac:dyDescent="0.2">
      <c r="B2" s="686"/>
      <c r="C2" s="687" t="s">
        <v>235</v>
      </c>
      <c r="D2" s="688" t="str">
        <f ca="1">Txt_Pat_AfspraakDat</f>
        <v>21-aug-2017</v>
      </c>
      <c r="E2" s="687"/>
      <c r="F2" s="689"/>
      <c r="G2" s="687" t="s">
        <v>236</v>
      </c>
      <c r="H2" s="687" t="str">
        <f>Txt_Pat_OpnameDat</f>
        <v/>
      </c>
      <c r="I2" s="687" t="str">
        <f>Txt_Pat_Gewicht</f>
        <v>Gewicht:</v>
      </c>
      <c r="J2" s="687" t="str">
        <f>Txt_Pat_Bed</f>
        <v/>
      </c>
    </row>
    <row r="3" spans="2:18" s="411" customFormat="1" ht="17.25" customHeight="1" x14ac:dyDescent="0.2">
      <c r="B3" s="686"/>
      <c r="C3" s="687" t="s">
        <v>27</v>
      </c>
      <c r="D3" s="690" t="str">
        <f>Txt_Pat_FullName</f>
        <v/>
      </c>
      <c r="E3" s="687"/>
      <c r="F3" s="689"/>
      <c r="G3" s="687" t="s">
        <v>242</v>
      </c>
      <c r="H3" s="687" t="str">
        <f ca="1">Txt_Pat_GeboorteDat</f>
        <v/>
      </c>
      <c r="I3" s="687" t="str">
        <f>Txt_Pat_Lengte</f>
        <v>Lengte:</v>
      </c>
      <c r="J3" s="686"/>
    </row>
    <row r="4" spans="2:18" s="411" customFormat="1" ht="17.25" customHeight="1" x14ac:dyDescent="0.2">
      <c r="B4" s="686"/>
      <c r="C4" s="687" t="s">
        <v>3584</v>
      </c>
      <c r="D4" s="687" t="str">
        <f>Txt_Pat_PatNo</f>
        <v/>
      </c>
      <c r="E4" s="687"/>
      <c r="F4" s="691"/>
      <c r="G4" s="687" t="s">
        <v>213</v>
      </c>
      <c r="H4" s="687" t="str">
        <f ca="1">Txt_Pat_Leeftijd</f>
        <v/>
      </c>
      <c r="I4" s="687" t="str">
        <f>Txt_Pat_Oppervlak</f>
        <v>Lichamelijk oppervlak:</v>
      </c>
      <c r="J4" s="686"/>
    </row>
    <row r="6" spans="2:18" x14ac:dyDescent="0.2">
      <c r="B6" s="534"/>
      <c r="C6" s="722" t="s">
        <v>589</v>
      </c>
      <c r="D6" s="722"/>
      <c r="E6" s="722"/>
      <c r="F6" s="722"/>
      <c r="G6" s="722" t="s">
        <v>596</v>
      </c>
      <c r="H6" s="722"/>
      <c r="I6" s="722"/>
      <c r="J6" s="722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4" t="s">
        <v>814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5" t="s">
        <v>733</v>
      </c>
      <c r="H17" s="705"/>
      <c r="I17" s="705"/>
      <c r="J17" s="705"/>
      <c r="N17" s="411"/>
    </row>
    <row r="18" spans="2:15" ht="18" customHeight="1" thickBot="1" x14ac:dyDescent="0.25">
      <c r="D18" s="536" t="str">
        <f>CONCATENATE(PedBerAfspr!$C$42," dd")</f>
        <v>0 dd</v>
      </c>
      <c r="G18" s="817" t="str">
        <f>IF(_Ped_AfsprOverig=0,"",_Ped_AfsprOverig)</f>
        <v/>
      </c>
      <c r="H18" s="818"/>
      <c r="I18" s="818"/>
      <c r="J18" s="818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8"/>
      <c r="H19" s="818"/>
      <c r="I19" s="818"/>
      <c r="J19" s="818"/>
      <c r="O19" s="411"/>
    </row>
    <row r="20" spans="2:15" ht="18" customHeight="1" thickTop="1" x14ac:dyDescent="0.2">
      <c r="G20" s="818"/>
      <c r="H20" s="818"/>
      <c r="I20" s="818"/>
      <c r="J20" s="818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2" t="s">
        <v>595</v>
      </c>
      <c r="D22" s="722"/>
      <c r="E22" s="722"/>
      <c r="F22" s="722"/>
      <c r="G22" s="722"/>
      <c r="H22" s="723"/>
      <c r="I22" s="724"/>
      <c r="J22" s="722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2" t="s">
        <v>790</v>
      </c>
      <c r="D28" s="722"/>
      <c r="E28" s="722"/>
      <c r="F28" s="722"/>
      <c r="G28" s="722"/>
      <c r="H28" s="722"/>
      <c r="I28" s="722"/>
      <c r="J28" s="722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802">
        <f>PedBerAfspr!D40</f>
        <v>0</v>
      </c>
      <c r="F35" s="540" t="s">
        <v>792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4" t="s">
        <v>561</v>
      </c>
      <c r="D37" s="734"/>
      <c r="E37" s="734"/>
      <c r="F37" s="734"/>
      <c r="G37" s="734"/>
      <c r="H37" s="734"/>
      <c r="I37" s="734"/>
      <c r="J37" s="734"/>
      <c r="N37" s="411"/>
    </row>
    <row r="38" spans="3:14" ht="18" customHeight="1" x14ac:dyDescent="0.2">
      <c r="C38" s="734" t="s">
        <v>589</v>
      </c>
      <c r="D38" s="734" t="str">
        <f>IFERROR(LEFT(Txt_Ped_Afspr_Controles,LEN(Txt_Ped_Afspr_Controles)-3),"")</f>
        <v/>
      </c>
      <c r="E38" s="734"/>
      <c r="F38" s="734"/>
      <c r="G38" s="734"/>
      <c r="H38" s="734"/>
      <c r="I38" s="734"/>
      <c r="J38" s="734"/>
      <c r="N38" s="411"/>
    </row>
    <row r="39" spans="3:14" ht="18" customHeight="1" x14ac:dyDescent="0.2">
      <c r="C39" s="734" t="s">
        <v>595</v>
      </c>
      <c r="D39" s="734" t="str">
        <f>IFERROR(LEFT(Txt_Ped_Afspr_Onderzoeken,LEN(Txt_Ped_Afspr_Onderzoeken)-3),"")</f>
        <v/>
      </c>
      <c r="E39" s="734"/>
      <c r="F39" s="734"/>
      <c r="G39" s="734"/>
      <c r="H39" s="734"/>
      <c r="I39" s="734"/>
      <c r="J39" s="734"/>
    </row>
    <row r="40" spans="3:14" ht="18" customHeight="1" x14ac:dyDescent="0.2">
      <c r="C40" s="734" t="s">
        <v>790</v>
      </c>
      <c r="D40" s="734" t="str">
        <f>IFERROR(LEFT(Txt_Ped_Afspr_Instellingen,LEN(Txt_Ped_Afspr_Instellingen)-3),"")</f>
        <v/>
      </c>
      <c r="E40" s="734"/>
      <c r="F40" s="734"/>
      <c r="G40" s="734"/>
      <c r="H40" s="734"/>
      <c r="I40" s="734"/>
      <c r="J40" s="734"/>
      <c r="N40" s="411"/>
    </row>
    <row r="41" spans="3:14" ht="18" customHeight="1" x14ac:dyDescent="0.2">
      <c r="C41" s="734" t="s">
        <v>574</v>
      </c>
      <c r="D41" s="734" t="str">
        <f>IFERROR(LEFT(Txt_Ped_Afspr_Overig,LEN(Txt_Ped_Afspr_Overig)-3),"")</f>
        <v/>
      </c>
      <c r="E41" s="734"/>
      <c r="F41" s="734"/>
      <c r="G41" s="734"/>
      <c r="H41" s="734"/>
      <c r="I41" s="734"/>
      <c r="J41" s="734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730</v>
      </c>
      <c r="B9" s="240" t="b">
        <v>0</v>
      </c>
      <c r="C9" s="240">
        <v>0</v>
      </c>
      <c r="D9" s="241">
        <v>1</v>
      </c>
      <c r="E9" s="234" t="s">
        <v>799</v>
      </c>
      <c r="F9" s="240" t="b">
        <v>0</v>
      </c>
    </row>
    <row r="10" spans="1:8" x14ac:dyDescent="0.2">
      <c r="A10" s="230" t="s">
        <v>778</v>
      </c>
      <c r="B10" s="240" t="b">
        <v>0</v>
      </c>
      <c r="C10" s="240"/>
      <c r="D10" s="241"/>
      <c r="E10" s="234" t="s">
        <v>800</v>
      </c>
      <c r="F10" s="240" t="b">
        <v>0</v>
      </c>
    </row>
    <row r="11" spans="1:8" x14ac:dyDescent="0.2">
      <c r="A11" s="233" t="s">
        <v>620</v>
      </c>
      <c r="B11" s="240" t="b">
        <v>0</v>
      </c>
      <c r="C11" s="233" t="s">
        <v>591</v>
      </c>
      <c r="D11" s="241" t="b">
        <v>0</v>
      </c>
      <c r="E11" s="234" t="s">
        <v>801</v>
      </c>
      <c r="F11" s="240" t="b">
        <v>0</v>
      </c>
    </row>
    <row r="12" spans="1:8" x14ac:dyDescent="0.2">
      <c r="A12" s="233" t="s">
        <v>622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802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803</v>
      </c>
      <c r="F14" s="240" t="b">
        <v>0</v>
      </c>
    </row>
    <row r="15" spans="1:8" x14ac:dyDescent="0.2">
      <c r="A15" s="233" t="s">
        <v>621</v>
      </c>
      <c r="B15" s="240" t="b">
        <v>0</v>
      </c>
      <c r="D15" s="241"/>
      <c r="E15" s="236" t="s">
        <v>804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813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726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776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623</v>
      </c>
      <c r="B22" s="240" t="b">
        <v>0</v>
      </c>
      <c r="D22" s="241"/>
    </row>
    <row r="23" spans="1:8" x14ac:dyDescent="0.2">
      <c r="A23" s="233" t="s">
        <v>624</v>
      </c>
      <c r="B23" s="240" t="b">
        <v>0</v>
      </c>
      <c r="D23" s="241"/>
    </row>
    <row r="24" spans="1:8" x14ac:dyDescent="0.2">
      <c r="A24" s="230" t="s">
        <v>805</v>
      </c>
      <c r="B24" s="240" t="b">
        <v>0</v>
      </c>
      <c r="D24" s="241"/>
    </row>
    <row r="25" spans="1:8" x14ac:dyDescent="0.2">
      <c r="A25" s="230" t="s">
        <v>806</v>
      </c>
      <c r="B25" s="240" t="b">
        <v>0</v>
      </c>
      <c r="D25" s="241"/>
    </row>
    <row r="26" spans="1:8" x14ac:dyDescent="0.2">
      <c r="A26" s="229" t="s">
        <v>790</v>
      </c>
      <c r="B26" s="240"/>
      <c r="D26" s="241"/>
    </row>
    <row r="27" spans="1:8" x14ac:dyDescent="0.2">
      <c r="A27" s="233" t="s">
        <v>625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723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793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794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732</v>
      </c>
      <c r="B37" s="238" t="b">
        <v>0</v>
      </c>
      <c r="C37" s="210" t="s">
        <v>794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794</v>
      </c>
      <c r="D38" s="238" t="b">
        <v>0</v>
      </c>
      <c r="E38" s="236" t="str">
        <f t="shared" si="1"/>
        <v/>
      </c>
    </row>
    <row r="39" spans="1:5" x14ac:dyDescent="0.2">
      <c r="A39" s="210" t="s">
        <v>791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792</v>
      </c>
      <c r="D40" s="239">
        <v>0</v>
      </c>
    </row>
    <row r="42" spans="1:5" x14ac:dyDescent="0.2">
      <c r="A42" s="230" t="s">
        <v>815</v>
      </c>
      <c r="B42" s="240" t="b">
        <v>0</v>
      </c>
      <c r="C42" s="240">
        <v>0</v>
      </c>
    </row>
    <row r="43" spans="1:5" x14ac:dyDescent="0.2">
      <c r="A43" s="230" t="s">
        <v>816</v>
      </c>
      <c r="B43" s="240" t="b">
        <v>0</v>
      </c>
      <c r="C43" s="240">
        <v>0</v>
      </c>
    </row>
    <row r="44" spans="1:5" x14ac:dyDescent="0.2">
      <c r="A44" s="230" t="s">
        <v>817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790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786</v>
      </c>
      <c r="E1" s="1" t="s">
        <v>590</v>
      </c>
      <c r="F1" s="1" t="s">
        <v>597</v>
      </c>
      <c r="G1" s="1" t="s">
        <v>626</v>
      </c>
      <c r="H1" s="225"/>
      <c r="I1" s="1" t="s">
        <v>777</v>
      </c>
      <c r="J1" s="1" t="s">
        <v>795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779</v>
      </c>
      <c r="C3" s="210" t="s">
        <v>782</v>
      </c>
      <c r="D3" s="210" t="s">
        <v>787</v>
      </c>
      <c r="E3" s="210" t="s">
        <v>591</v>
      </c>
      <c r="F3" s="210" t="s">
        <v>598</v>
      </c>
      <c r="G3">
        <v>2</v>
      </c>
      <c r="H3" s="209" t="s">
        <v>627</v>
      </c>
      <c r="I3" s="254" t="s">
        <v>807</v>
      </c>
      <c r="J3" t="s">
        <v>796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783</v>
      </c>
      <c r="D4" s="210" t="s">
        <v>788</v>
      </c>
      <c r="E4" s="210" t="s">
        <v>592</v>
      </c>
      <c r="F4" s="210" t="s">
        <v>599</v>
      </c>
      <c r="G4">
        <v>3</v>
      </c>
      <c r="H4" s="209" t="s">
        <v>628</v>
      </c>
      <c r="I4" s="254" t="s">
        <v>808</v>
      </c>
      <c r="J4" t="s">
        <v>797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784</v>
      </c>
      <c r="D5" s="210" t="s">
        <v>789</v>
      </c>
      <c r="E5" s="210" t="s">
        <v>593</v>
      </c>
      <c r="F5" s="210" t="s">
        <v>600</v>
      </c>
      <c r="G5" s="209">
        <v>4</v>
      </c>
      <c r="H5" s="209" t="s">
        <v>629</v>
      </c>
      <c r="I5" s="254" t="s">
        <v>809</v>
      </c>
      <c r="J5" t="s">
        <v>798</v>
      </c>
      <c r="N5" s="210"/>
      <c r="O5" s="209"/>
      <c r="P5" s="209"/>
    </row>
    <row r="6" spans="1:16" x14ac:dyDescent="0.2">
      <c r="A6" s="238"/>
      <c r="B6" s="216" t="s">
        <v>731</v>
      </c>
      <c r="C6" t="s">
        <v>785</v>
      </c>
      <c r="E6" s="210" t="s">
        <v>594</v>
      </c>
      <c r="F6" s="210" t="s">
        <v>601</v>
      </c>
      <c r="G6" s="209">
        <v>5</v>
      </c>
      <c r="H6" s="209" t="s">
        <v>630</v>
      </c>
      <c r="I6" s="224"/>
      <c r="N6" s="209"/>
      <c r="O6" s="209"/>
      <c r="P6" s="209"/>
    </row>
    <row r="7" spans="1:16" x14ac:dyDescent="0.2">
      <c r="B7" s="216" t="s">
        <v>780</v>
      </c>
      <c r="E7" s="210"/>
      <c r="G7" s="209">
        <v>6</v>
      </c>
      <c r="H7" s="209" t="s">
        <v>631</v>
      </c>
      <c r="I7" s="224"/>
      <c r="N7" s="209"/>
      <c r="O7" s="209"/>
      <c r="P7" s="209"/>
    </row>
    <row r="8" spans="1:16" x14ac:dyDescent="0.2">
      <c r="B8" s="216" t="s">
        <v>781</v>
      </c>
      <c r="G8" s="209">
        <v>7</v>
      </c>
      <c r="H8" s="209" t="s">
        <v>632</v>
      </c>
      <c r="I8" s="224"/>
      <c r="N8" s="209"/>
      <c r="O8" s="209"/>
      <c r="P8" s="209"/>
    </row>
    <row r="9" spans="1:16" x14ac:dyDescent="0.2">
      <c r="G9" s="209">
        <v>8</v>
      </c>
      <c r="H9" s="209" t="s">
        <v>633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634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635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636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637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638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639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640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641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642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643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644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645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646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647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648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649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650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651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652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653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654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655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656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657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658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659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660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661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662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663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664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665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666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667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668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669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670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671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672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673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674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675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676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677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678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679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680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681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682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683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684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685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686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687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688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689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690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691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692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693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694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695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696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697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698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699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700</v>
      </c>
      <c r="I76" s="224"/>
    </row>
    <row r="77" spans="7:16" x14ac:dyDescent="0.2">
      <c r="G77" s="209">
        <v>76</v>
      </c>
      <c r="H77" s="209" t="s">
        <v>701</v>
      </c>
      <c r="I77" s="224"/>
    </row>
    <row r="78" spans="7:16" x14ac:dyDescent="0.2">
      <c r="G78" s="209">
        <v>77</v>
      </c>
      <c r="H78" s="209" t="s">
        <v>702</v>
      </c>
      <c r="I78" s="224"/>
    </row>
    <row r="79" spans="7:16" x14ac:dyDescent="0.2">
      <c r="G79" s="209">
        <v>78</v>
      </c>
      <c r="H79" s="209" t="s">
        <v>703</v>
      </c>
      <c r="I79" s="224"/>
    </row>
    <row r="80" spans="7:16" x14ac:dyDescent="0.2">
      <c r="G80" s="209">
        <v>79</v>
      </c>
      <c r="H80" s="209" t="s">
        <v>704</v>
      </c>
      <c r="I80" s="224"/>
    </row>
    <row r="81" spans="7:9" x14ac:dyDescent="0.2">
      <c r="G81" s="209">
        <v>80</v>
      </c>
      <c r="H81" s="209" t="s">
        <v>705</v>
      </c>
      <c r="I81" s="224"/>
    </row>
    <row r="82" spans="7:9" x14ac:dyDescent="0.2">
      <c r="G82" s="209">
        <v>81</v>
      </c>
      <c r="H82" s="209" t="s">
        <v>706</v>
      </c>
      <c r="I82" s="224"/>
    </row>
    <row r="83" spans="7:9" x14ac:dyDescent="0.2">
      <c r="G83" s="209">
        <v>82</v>
      </c>
      <c r="H83" s="209" t="s">
        <v>707</v>
      </c>
      <c r="I83" s="224"/>
    </row>
    <row r="84" spans="7:9" x14ac:dyDescent="0.2">
      <c r="G84" s="209">
        <v>83</v>
      </c>
      <c r="H84" s="209" t="s">
        <v>708</v>
      </c>
      <c r="I84" s="224"/>
    </row>
    <row r="85" spans="7:9" x14ac:dyDescent="0.2">
      <c r="G85" s="209">
        <v>84</v>
      </c>
      <c r="H85" s="209" t="s">
        <v>709</v>
      </c>
      <c r="I85" s="224"/>
    </row>
    <row r="86" spans="7:9" x14ac:dyDescent="0.2">
      <c r="G86" s="209">
        <v>85</v>
      </c>
      <c r="H86" s="209" t="s">
        <v>710</v>
      </c>
      <c r="I86" s="224"/>
    </row>
    <row r="87" spans="7:9" x14ac:dyDescent="0.2">
      <c r="G87" s="209">
        <v>86</v>
      </c>
      <c r="H87" s="209" t="s">
        <v>711</v>
      </c>
      <c r="I87" s="224"/>
    </row>
    <row r="88" spans="7:9" x14ac:dyDescent="0.2">
      <c r="G88" s="209">
        <v>87</v>
      </c>
      <c r="H88" s="209" t="s">
        <v>712</v>
      </c>
      <c r="I88" s="224"/>
    </row>
    <row r="89" spans="7:9" x14ac:dyDescent="0.2">
      <c r="G89" s="209">
        <v>88</v>
      </c>
      <c r="H89" s="209" t="s">
        <v>713</v>
      </c>
      <c r="I89" s="224"/>
    </row>
    <row r="90" spans="7:9" x14ac:dyDescent="0.2">
      <c r="G90" s="209">
        <v>89</v>
      </c>
      <c r="H90" s="209" t="s">
        <v>714</v>
      </c>
      <c r="I90" s="224"/>
    </row>
    <row r="91" spans="7:9" x14ac:dyDescent="0.2">
      <c r="G91" s="209">
        <v>90</v>
      </c>
      <c r="H91" s="209" t="s">
        <v>715</v>
      </c>
      <c r="I91" s="224"/>
    </row>
    <row r="92" spans="7:9" x14ac:dyDescent="0.2">
      <c r="G92" s="209">
        <v>91</v>
      </c>
      <c r="H92" s="209" t="s">
        <v>716</v>
      </c>
      <c r="I92" s="224"/>
    </row>
    <row r="93" spans="7:9" x14ac:dyDescent="0.2">
      <c r="G93" s="209">
        <v>92</v>
      </c>
      <c r="H93" s="209" t="s">
        <v>717</v>
      </c>
      <c r="I93" s="224"/>
    </row>
    <row r="94" spans="7:9" x14ac:dyDescent="0.2">
      <c r="G94" s="209">
        <v>93</v>
      </c>
      <c r="H94" s="209" t="s">
        <v>718</v>
      </c>
      <c r="I94" s="224"/>
    </row>
    <row r="95" spans="7:9" x14ac:dyDescent="0.2">
      <c r="G95" s="209">
        <v>94</v>
      </c>
      <c r="H95" s="209" t="s">
        <v>719</v>
      </c>
      <c r="I95" s="224"/>
    </row>
    <row r="96" spans="7:9" x14ac:dyDescent="0.2">
      <c r="G96" s="209">
        <v>95</v>
      </c>
      <c r="H96" s="209" t="s">
        <v>720</v>
      </c>
      <c r="I96" s="224"/>
    </row>
    <row r="97" spans="7:9" x14ac:dyDescent="0.2">
      <c r="G97" s="209">
        <v>96</v>
      </c>
      <c r="H97" s="209" t="s">
        <v>721</v>
      </c>
      <c r="I97" s="224"/>
    </row>
    <row r="98" spans="7:9" x14ac:dyDescent="0.2">
      <c r="G98" s="209">
        <v>97</v>
      </c>
      <c r="H98" s="209" t="s">
        <v>722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609</v>
      </c>
      <c r="M1" s="530" t="s">
        <v>617</v>
      </c>
      <c r="N1" s="530" t="s">
        <v>610</v>
      </c>
      <c r="O1" s="530"/>
      <c r="P1" s="530"/>
      <c r="Q1" s="530"/>
      <c r="R1" s="530"/>
      <c r="S1" s="530" t="s">
        <v>618</v>
      </c>
      <c r="T1" s="530" t="s">
        <v>619</v>
      </c>
      <c r="U1" s="530"/>
      <c r="V1" s="530"/>
      <c r="W1" s="530"/>
      <c r="X1" s="530"/>
      <c r="Y1" s="529"/>
    </row>
    <row r="2" spans="1:25 4305:4305" ht="15" customHeight="1" x14ac:dyDescent="0.2">
      <c r="B2" s="801" t="str">
        <f>"Patient: "&amp;__2_AchterNaam&amp;", "&amp;__3_VoorNaam</f>
        <v xml:space="preserve">Patient: , </v>
      </c>
      <c r="C2" s="801"/>
      <c r="D2" s="801"/>
      <c r="E2" s="801" t="str">
        <f ca="1">"Geschatte lengte: "&amp;VLOOKUP(C5+D5/12,PedTblLengte!A2:D45,4)&amp;" cm"</f>
        <v>Geschatte lengte: 175,15 cm</v>
      </c>
      <c r="F2" s="801"/>
      <c r="G2" s="801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801" t="str">
        <f>"Geb datum.: "</f>
        <v xml:space="preserve">Geb datum.: </v>
      </c>
      <c r="C3" s="682">
        <f>__4_GebDatum</f>
        <v>1462</v>
      </c>
      <c r="D3" s="801"/>
      <c r="E3" s="801" t="str">
        <f ca="1">"Geschat gewicht: "&amp;VLOOKUP(C5+D5/12,PedTblGew!A2:T49,20)&amp;" kg"</f>
        <v>Geschat gewicht: 66,1 kg</v>
      </c>
      <c r="F3" s="683"/>
      <c r="G3" s="801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3"/>
      <c r="C4" s="684" t="s">
        <v>334</v>
      </c>
      <c r="D4" s="684" t="s">
        <v>335</v>
      </c>
      <c r="E4" s="684" t="s">
        <v>212</v>
      </c>
      <c r="F4" s="684" t="s">
        <v>96</v>
      </c>
      <c r="G4" s="684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3"/>
      <c r="C5" s="684">
        <f ca="1">TRUNC((Var_AfspraakDatum-__4_GebDatum)/365,0)</f>
        <v>113</v>
      </c>
      <c r="D5" s="684">
        <f ca="1">TRUNC(((Var_AfspraakDatum-__4_GebDatum)-365*TRUNC((Var_AfspraakDatum-__4_GebDatum)/365,0))/30,0)</f>
        <v>8</v>
      </c>
      <c r="E5" s="684">
        <f>_Pat_Gewicht/10</f>
        <v>0</v>
      </c>
      <c r="F5" s="684">
        <f>_Pat_Lengte</f>
        <v>0</v>
      </c>
      <c r="G5" s="684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6" t="s">
        <v>244</v>
      </c>
      <c r="C7" s="695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6"/>
      <c r="C8" s="695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6"/>
      <c r="C9" s="695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6"/>
      <c r="C10" s="695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6"/>
      <c r="C11" s="695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6"/>
      <c r="C12" s="695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6" t="s">
        <v>303</v>
      </c>
      <c r="C14" s="695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6"/>
      <c r="C15" s="695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6"/>
      <c r="C16" s="695" t="s">
        <v>254</v>
      </c>
      <c r="D16" s="513" t="str">
        <f>IF(ROUND(0.02*(E5),1)&lt;0.1,"0,1 mg iv",IF(ROUND(0.02*(E5),1)&gt;0.5,"0,5 mg iv",ROUND(0.02*(E5),1)&amp;" mg iv"))</f>
        <v>0,1 mg iv</v>
      </c>
      <c r="E16" s="822" t="str">
        <f>"= "&amp;IF(ROUND(0.02*(E5),1)&lt;0.1,0.1,IF(ROUND(0.02*(E5),1)&gt;0.5,0.5,ROUND(0.02*(E5),1)))*2&amp;" ml van 0,5 mg/ml (min 0,1 mg)"</f>
        <v>= 0,2 ml van 0,5 mg/ml (min 0,1 mg)</v>
      </c>
      <c r="F16" s="822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6"/>
      <c r="C17" s="695"/>
      <c r="D17" s="498"/>
      <c r="E17" s="823"/>
      <c r="F17" s="823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6" t="s">
        <v>206</v>
      </c>
      <c r="C19" s="695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6"/>
      <c r="C20" s="695" t="s">
        <v>255</v>
      </c>
      <c r="D20" s="513" t="str">
        <f>IF(0.01*E5&gt;0.4,"0,4 mg iv",0.01*E5&amp;" mg iv")</f>
        <v>0 mg iv</v>
      </c>
      <c r="E20" s="82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2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6"/>
      <c r="C21" s="695"/>
      <c r="D21" s="498"/>
      <c r="E21" s="823"/>
      <c r="F21" s="823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6" t="s">
        <v>207</v>
      </c>
      <c r="C23" s="695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6"/>
      <c r="C24" s="695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6"/>
      <c r="C25" s="695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20" t="s">
        <v>208</v>
      </c>
      <c r="C27" s="695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21"/>
      <c r="C28" s="695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9" t="s">
        <v>71</v>
      </c>
      <c r="C30" s="695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9"/>
      <c r="C31" s="695" t="s">
        <v>210</v>
      </c>
      <c r="D31" s="513" t="str">
        <f>IF((20*E5)&gt;1500,"1500 mg iv",20*E5&amp;" mg iv")</f>
        <v>0 mg iv</v>
      </c>
      <c r="E31" s="822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2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6"/>
      <c r="C32" s="695"/>
      <c r="D32" s="513"/>
      <c r="E32" s="822"/>
      <c r="F32" s="822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6"/>
      <c r="C33" s="695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6" t="s">
        <v>72</v>
      </c>
      <c r="C35" s="695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6"/>
      <c r="C36" s="695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6" t="s">
        <v>82</v>
      </c>
      <c r="C38" s="703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6"/>
      <c r="C39" s="695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6"/>
      <c r="C40" s="695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6"/>
      <c r="C41" s="695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6"/>
      <c r="C42" s="695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09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21-aug-2017</v>
      </c>
      <c r="E2" s="275" t="s">
        <v>367</v>
      </c>
      <c r="F2" s="824" t="str">
        <f>Txt_Pat_FullName</f>
        <v/>
      </c>
      <c r="G2" s="824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41507)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4964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5">
        <f>_Ped_Ent_Opm</f>
        <v>0</v>
      </c>
      <c r="E12" s="826"/>
      <c r="F12" s="826"/>
      <c r="G12" s="826"/>
      <c r="H12" s="826"/>
      <c r="I12" s="826"/>
      <c r="J12" s="826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33" t="str">
        <f>TRIM(Txt_Ped_Lab_1)</f>
        <v/>
      </c>
      <c r="E15" s="834"/>
      <c r="F15" s="834"/>
      <c r="G15" s="834"/>
      <c r="H15" s="834"/>
      <c r="I15" s="834"/>
      <c r="J15" s="834"/>
      <c r="L15" s="278"/>
    </row>
    <row r="16" spans="1:12" ht="12.6" customHeight="1" x14ac:dyDescent="0.2">
      <c r="B16" s="277"/>
      <c r="C16" s="277" t="s">
        <v>358</v>
      </c>
      <c r="D16" s="831" t="str">
        <f>TRIM(Txt_Ped_Lab_2)</f>
        <v/>
      </c>
      <c r="E16" s="832"/>
      <c r="F16" s="832"/>
      <c r="G16" s="832"/>
      <c r="H16" s="832"/>
      <c r="I16" s="832"/>
      <c r="J16" s="832"/>
      <c r="L16" s="278"/>
    </row>
    <row r="17" spans="1:12" ht="12.6" customHeight="1" x14ac:dyDescent="0.2">
      <c r="B17" s="277"/>
      <c r="C17" s="277" t="s">
        <v>359</v>
      </c>
      <c r="D17" s="831" t="str">
        <f>TRIM(Txt_Ped_Lab_3)</f>
        <v/>
      </c>
      <c r="E17" s="835"/>
      <c r="F17" s="835"/>
      <c r="G17" s="835"/>
      <c r="H17" s="835"/>
      <c r="I17" s="835"/>
      <c r="J17" s="835"/>
      <c r="L17" s="278"/>
    </row>
    <row r="18" spans="1:12" ht="12.6" customHeight="1" x14ac:dyDescent="0.2">
      <c r="B18" s="277"/>
      <c r="C18" s="277" t="s">
        <v>111</v>
      </c>
      <c r="D18" s="831" t="str">
        <f>TRIM(Txt_Ped_Lab_4)</f>
        <v/>
      </c>
      <c r="E18" s="835"/>
      <c r="F18" s="835"/>
      <c r="G18" s="835"/>
      <c r="H18" s="835"/>
      <c r="I18" s="835"/>
      <c r="J18" s="835"/>
      <c r="L18" s="278"/>
    </row>
    <row r="19" spans="1:12" ht="12.6" customHeight="1" x14ac:dyDescent="0.2">
      <c r="B19" s="277"/>
      <c r="C19" s="287" t="s">
        <v>18</v>
      </c>
      <c r="D19" s="831" t="str">
        <f>TRIM(Txt_Ped_Lab_5)</f>
        <v/>
      </c>
      <c r="E19" s="836"/>
      <c r="F19" s="836"/>
      <c r="G19" s="836"/>
      <c r="H19" s="836"/>
      <c r="I19" s="836"/>
      <c r="J19" s="836"/>
      <c r="L19" s="278"/>
    </row>
    <row r="20" spans="1:12" ht="12.6" customHeight="1" x14ac:dyDescent="0.2">
      <c r="B20" s="277"/>
      <c r="C20" s="287" t="s">
        <v>225</v>
      </c>
      <c r="D20" s="827">
        <f>_Ped_Lab_Opm</f>
        <v>0</v>
      </c>
      <c r="E20" s="828"/>
      <c r="F20" s="828"/>
      <c r="G20" s="828"/>
      <c r="H20" s="828"/>
      <c r="I20" s="828"/>
      <c r="J20" s="828"/>
      <c r="L20" s="278"/>
    </row>
    <row r="21" spans="1:12" ht="12.6" customHeight="1" x14ac:dyDescent="0.2">
      <c r="A21" s="281"/>
      <c r="B21" s="286"/>
      <c r="C21" s="288"/>
      <c r="D21" s="829"/>
      <c r="E21" s="829"/>
      <c r="F21" s="829"/>
      <c r="G21" s="829"/>
      <c r="H21" s="829"/>
      <c r="I21" s="829"/>
      <c r="J21" s="829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790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21-aug-2017</v>
      </c>
      <c r="E34" s="275" t="s">
        <v>367</v>
      </c>
      <c r="F34" s="824" t="str">
        <f>Txt_Pat_FullName</f>
        <v/>
      </c>
      <c r="G34" s="824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41507)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5">
        <f>_Ped_Lijn_Opm</f>
        <v>0</v>
      </c>
      <c r="E46" s="826"/>
      <c r="F46" s="826"/>
      <c r="G46" s="826"/>
      <c r="H46" s="826"/>
      <c r="I46" s="826"/>
      <c r="J46" s="826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7">
        <f>_Ped_MedIV_Opm</f>
        <v>0</v>
      </c>
      <c r="E72" s="827"/>
      <c r="F72" s="827"/>
      <c r="G72" s="827"/>
      <c r="H72" s="827"/>
      <c r="I72" s="827"/>
      <c r="J72" s="827"/>
      <c r="L72" s="278"/>
    </row>
    <row r="73" spans="1:12" ht="12.6" customHeight="1" x14ac:dyDescent="0.2">
      <c r="D73" s="830"/>
      <c r="E73" s="830"/>
      <c r="F73" s="830"/>
      <c r="G73" s="830"/>
      <c r="H73" s="830"/>
      <c r="I73" s="830"/>
      <c r="J73" s="830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21-aug-2017</v>
      </c>
      <c r="E75" s="275" t="s">
        <v>367</v>
      </c>
      <c r="F75" s="824" t="str">
        <f>Txt_Pat_FullName</f>
        <v/>
      </c>
      <c r="G75" s="824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41507)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5">
        <f>_Ped_TPN_Opm</f>
        <v>0</v>
      </c>
      <c r="E99" s="826"/>
      <c r="F99" s="826"/>
      <c r="G99" s="826"/>
      <c r="H99" s="826"/>
      <c r="I99" s="826"/>
      <c r="J99" s="826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834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833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832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9" t="str">
        <f ca="1">Txt_Pat_GeboorteDat</f>
        <v/>
      </c>
      <c r="F2" s="839"/>
      <c r="G2" s="269" t="str">
        <f>Txt_Pat_Gewicht</f>
        <v>Gewicht:</v>
      </c>
      <c r="H2" s="592"/>
      <c r="O2" s="592" t="s">
        <v>138</v>
      </c>
      <c r="Q2" s="837"/>
      <c r="R2" s="837"/>
      <c r="S2" s="837"/>
      <c r="T2" s="837"/>
      <c r="U2" s="837"/>
      <c r="V2" s="837"/>
      <c r="X2" s="586" t="s">
        <v>235</v>
      </c>
      <c r="AA2" s="838">
        <f ca="1">TODAY()</f>
        <v>42968</v>
      </c>
      <c r="AB2" s="838"/>
      <c r="AC2" s="838"/>
      <c r="AD2" s="838"/>
      <c r="AE2" s="83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40">
        <f ca="1">TODAY()</f>
        <v>42968</v>
      </c>
      <c r="AB25" s="840"/>
      <c r="AC25" s="840"/>
      <c r="AD25" s="840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5035</v>
      </c>
    </row>
    <row r="3" spans="1:8" x14ac:dyDescent="0.2">
      <c r="A3" s="3" t="s">
        <v>192</v>
      </c>
      <c r="B3" s="23">
        <f ca="1">TODAY()</f>
        <v>42968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5" t="s">
        <v>16</v>
      </c>
      <c r="B11" s="856"/>
      <c r="C11" s="856"/>
      <c r="D11" s="856"/>
      <c r="E11" s="856"/>
      <c r="F11" s="856"/>
      <c r="G11" s="856"/>
      <c r="H11" s="857"/>
    </row>
    <row r="12" spans="1:8" ht="25.5" x14ac:dyDescent="0.2">
      <c r="A12" s="12" t="s">
        <v>238</v>
      </c>
      <c r="B12" s="858" t="s">
        <v>127</v>
      </c>
      <c r="C12" s="860"/>
      <c r="D12" s="862" t="s">
        <v>128</v>
      </c>
      <c r="E12" s="862" t="s">
        <v>129</v>
      </c>
      <c r="F12" s="862" t="s">
        <v>130</v>
      </c>
      <c r="G12" s="13"/>
      <c r="H12" s="13" t="s">
        <v>131</v>
      </c>
    </row>
    <row r="13" spans="1:8" x14ac:dyDescent="0.2">
      <c r="A13" s="14" t="s">
        <v>132</v>
      </c>
      <c r="B13" s="859"/>
      <c r="C13" s="861"/>
      <c r="D13" s="863"/>
      <c r="E13" s="863"/>
      <c r="F13" s="863"/>
      <c r="G13" s="13" t="s">
        <v>133</v>
      </c>
      <c r="H13" s="15" t="s">
        <v>134</v>
      </c>
    </row>
    <row r="14" spans="1:8" ht="20.100000000000001" customHeight="1" x14ac:dyDescent="0.2">
      <c r="A14" s="84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4184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8" t="s">
        <v>164</v>
      </c>
      <c r="F21" s="84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5"/>
      <c r="B24" s="50" t="s">
        <v>151</v>
      </c>
      <c r="C24" s="51"/>
      <c r="D24" s="51"/>
      <c r="E24" s="849" t="s">
        <v>224</v>
      </c>
      <c r="F24" s="85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9"/>
      <c r="F25" s="850"/>
      <c r="G25" s="53"/>
      <c r="H25" s="13"/>
    </row>
    <row r="26" spans="1:8" ht="15.95" customHeight="1" x14ac:dyDescent="0.2">
      <c r="A26" s="12"/>
      <c r="B26" s="39"/>
      <c r="C26" s="39"/>
      <c r="D26" s="39"/>
      <c r="E26" s="851" t="s">
        <v>164</v>
      </c>
      <c r="F26" s="85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6" t="s">
        <v>88</v>
      </c>
      <c r="C28" s="847"/>
      <c r="D28" s="847"/>
      <c r="E28" s="847"/>
      <c r="F28" s="847"/>
      <c r="G28" s="37"/>
      <c r="H28" s="20"/>
    </row>
    <row r="29" spans="1:8" ht="20.100000000000001" customHeight="1" x14ac:dyDescent="0.2">
      <c r="A29" s="84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1" t="s">
        <v>165</v>
      </c>
      <c r="F35" s="85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2" t="s">
        <v>185</v>
      </c>
      <c r="C37" s="853"/>
      <c r="D37" s="853"/>
      <c r="E37" s="853"/>
      <c r="F37" s="854"/>
      <c r="G37" s="20" t="s">
        <v>186</v>
      </c>
      <c r="H37" s="20"/>
    </row>
    <row r="38" spans="1:8" ht="15.95" customHeight="1" x14ac:dyDescent="0.2">
      <c r="A38" s="21"/>
      <c r="B38" s="841" t="s">
        <v>187</v>
      </c>
      <c r="C38" s="842"/>
      <c r="D38" s="842"/>
      <c r="E38" s="842"/>
      <c r="F38" s="843"/>
      <c r="G38" s="15" t="s">
        <v>188</v>
      </c>
      <c r="H38" s="13"/>
    </row>
    <row r="39" spans="1:8" ht="15.95" customHeight="1" x14ac:dyDescent="0.2">
      <c r="A39" s="21"/>
      <c r="B39" s="841" t="s">
        <v>189</v>
      </c>
      <c r="C39" s="842"/>
      <c r="D39" s="842"/>
      <c r="E39" s="842"/>
      <c r="F39" s="84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5036</v>
      </c>
    </row>
    <row r="3" spans="1:8" x14ac:dyDescent="0.2">
      <c r="A3" s="210" t="s">
        <v>192</v>
      </c>
      <c r="B3" s="599">
        <f ca="1">TODAY()</f>
        <v>42968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609" t="s">
        <v>238</v>
      </c>
      <c r="B11" s="876" t="s">
        <v>127</v>
      </c>
      <c r="C11" s="878"/>
      <c r="D11" s="862" t="s">
        <v>128</v>
      </c>
      <c r="E11" s="862" t="s">
        <v>129</v>
      </c>
      <c r="F11" s="862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7"/>
      <c r="C12" s="879"/>
      <c r="D12" s="863"/>
      <c r="E12" s="863"/>
      <c r="F12" s="863"/>
      <c r="G12" s="610" t="s">
        <v>133</v>
      </c>
      <c r="H12" s="612" t="s">
        <v>134</v>
      </c>
    </row>
    <row r="13" spans="1:8" ht="20.100000000000001" customHeight="1" x14ac:dyDescent="0.2">
      <c r="A13" s="864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65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5033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5034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70" t="s">
        <v>164</v>
      </c>
      <c r="F21" s="870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6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7"/>
      <c r="B24" s="617" t="s">
        <v>151</v>
      </c>
      <c r="C24" s="618"/>
      <c r="D24" s="618"/>
      <c r="E24" s="871" t="s">
        <v>295</v>
      </c>
      <c r="F24" s="872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71" t="s">
        <v>295</v>
      </c>
      <c r="F25" s="872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70" t="s">
        <v>164</v>
      </c>
      <c r="F26" s="870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68" t="s">
        <v>88</v>
      </c>
      <c r="C28" s="869"/>
      <c r="D28" s="869"/>
      <c r="E28" s="869"/>
      <c r="F28" s="869"/>
      <c r="G28" s="628"/>
      <c r="H28" s="629"/>
    </row>
    <row r="29" spans="1:8" ht="20.100000000000001" customHeight="1" x14ac:dyDescent="0.2">
      <c r="A29" s="866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7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70" t="s">
        <v>165</v>
      </c>
      <c r="F35" s="870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80" t="s">
        <v>185</v>
      </c>
      <c r="C37" s="881"/>
      <c r="D37" s="881"/>
      <c r="E37" s="881"/>
      <c r="F37" s="882"/>
      <c r="G37" s="629" t="s">
        <v>186</v>
      </c>
      <c r="H37" s="629"/>
    </row>
    <row r="38" spans="1:8" ht="15.95" customHeight="1" x14ac:dyDescent="0.2">
      <c r="A38" s="640"/>
      <c r="B38" s="883" t="s">
        <v>187</v>
      </c>
      <c r="C38" s="884"/>
      <c r="D38" s="884"/>
      <c r="E38" s="884"/>
      <c r="F38" s="885"/>
      <c r="G38" s="612" t="s">
        <v>188</v>
      </c>
      <c r="H38" s="610"/>
    </row>
    <row r="39" spans="1:8" ht="15.95" customHeight="1" x14ac:dyDescent="0.2">
      <c r="A39" s="640"/>
      <c r="B39" s="883" t="s">
        <v>189</v>
      </c>
      <c r="C39" s="884"/>
      <c r="D39" s="884"/>
      <c r="E39" s="884"/>
      <c r="F39" s="885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5037</v>
      </c>
    </row>
    <row r="3" spans="1:8" x14ac:dyDescent="0.2">
      <c r="A3" s="3" t="s">
        <v>192</v>
      </c>
      <c r="B3" s="23">
        <f ca="1">TODAY()</f>
        <v>42968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7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8" t="s">
        <v>97</v>
      </c>
      <c r="F16" s="88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51" t="s">
        <v>164</v>
      </c>
      <c r="F21" s="85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6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7"/>
      <c r="B24" s="50" t="s">
        <v>151</v>
      </c>
      <c r="C24" s="51"/>
      <c r="D24" s="51"/>
      <c r="E24" s="888" t="s">
        <v>295</v>
      </c>
      <c r="F24" s="88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8" t="s">
        <v>295</v>
      </c>
      <c r="F25" s="88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51" t="s">
        <v>164</v>
      </c>
      <c r="F26" s="85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6" t="s">
        <v>88</v>
      </c>
      <c r="C28" s="847"/>
      <c r="D28" s="847"/>
      <c r="E28" s="847"/>
      <c r="F28" s="847"/>
      <c r="G28" s="37"/>
      <c r="H28" s="20"/>
    </row>
    <row r="29" spans="1:8" ht="20.100000000000001" customHeight="1" x14ac:dyDescent="0.2">
      <c r="A29" s="886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7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1" t="s">
        <v>165</v>
      </c>
      <c r="F35" s="85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2" t="s">
        <v>185</v>
      </c>
      <c r="C37" s="853"/>
      <c r="D37" s="853"/>
      <c r="E37" s="853"/>
      <c r="F37" s="854"/>
      <c r="G37" s="20" t="s">
        <v>186</v>
      </c>
      <c r="H37" s="20"/>
    </row>
    <row r="38" spans="1:8" ht="15.95" customHeight="1" x14ac:dyDescent="0.2">
      <c r="A38" s="21"/>
      <c r="B38" s="841" t="s">
        <v>187</v>
      </c>
      <c r="C38" s="842"/>
      <c r="D38" s="842"/>
      <c r="E38" s="842"/>
      <c r="F38" s="843"/>
      <c r="G38" s="15" t="s">
        <v>188</v>
      </c>
      <c r="H38" s="13"/>
    </row>
    <row r="39" spans="1:8" ht="15.95" customHeight="1" x14ac:dyDescent="0.2">
      <c r="A39" s="21"/>
      <c r="B39" s="841" t="s">
        <v>189</v>
      </c>
      <c r="C39" s="842"/>
      <c r="D39" s="842"/>
      <c r="E39" s="842"/>
      <c r="F39" s="84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42968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7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8" t="s">
        <v>97</v>
      </c>
      <c r="F16" s="88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5039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51" t="s">
        <v>164</v>
      </c>
      <c r="F22" s="85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6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7"/>
      <c r="B25" s="50" t="s">
        <v>151</v>
      </c>
      <c r="C25" s="51"/>
      <c r="D25" s="51"/>
      <c r="E25" s="888" t="s">
        <v>295</v>
      </c>
      <c r="F25" s="88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8" t="s">
        <v>295</v>
      </c>
      <c r="F26" s="88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51" t="s">
        <v>164</v>
      </c>
      <c r="F27" s="85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90" t="s">
        <v>88</v>
      </c>
      <c r="C29" s="891"/>
      <c r="D29" s="891"/>
      <c r="E29" s="891"/>
      <c r="F29" s="891"/>
      <c r="G29" s="37"/>
      <c r="H29" s="20"/>
    </row>
    <row r="30" spans="1:8" ht="20.100000000000001" customHeight="1" x14ac:dyDescent="0.2">
      <c r="A30" s="886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7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8" t="s">
        <v>165</v>
      </c>
      <c r="F36" s="84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52" t="s">
        <v>185</v>
      </c>
      <c r="C38" s="853"/>
      <c r="D38" s="853"/>
      <c r="E38" s="853"/>
      <c r="F38" s="854"/>
      <c r="G38" s="20" t="s">
        <v>186</v>
      </c>
      <c r="H38" s="20"/>
    </row>
    <row r="39" spans="1:8" ht="15.95" customHeight="1" x14ac:dyDescent="0.2">
      <c r="A39" s="21"/>
      <c r="B39" s="841" t="s">
        <v>187</v>
      </c>
      <c r="C39" s="842"/>
      <c r="D39" s="842"/>
      <c r="E39" s="842"/>
      <c r="F39" s="843"/>
      <c r="G39" s="15" t="s">
        <v>188</v>
      </c>
      <c r="H39" s="13"/>
    </row>
    <row r="40" spans="1:8" ht="15.95" customHeight="1" x14ac:dyDescent="0.2">
      <c r="A40" s="21"/>
      <c r="B40" s="841" t="s">
        <v>189</v>
      </c>
      <c r="C40" s="842"/>
      <c r="D40" s="842"/>
      <c r="E40" s="842"/>
      <c r="F40" s="84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5041</v>
      </c>
    </row>
    <row r="3" spans="1:8" x14ac:dyDescent="0.2">
      <c r="A3" s="3" t="s">
        <v>192</v>
      </c>
      <c r="B3" s="23">
        <f ca="1">TODAY()</f>
        <v>42968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7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7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7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51" t="s">
        <v>164</v>
      </c>
      <c r="F19" s="85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7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7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51" t="s">
        <v>164</v>
      </c>
      <c r="F24" s="85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90" t="s">
        <v>88</v>
      </c>
      <c r="C26" s="891"/>
      <c r="D26" s="891"/>
      <c r="E26" s="891"/>
      <c r="F26" s="891"/>
      <c r="G26" s="37"/>
      <c r="H26" s="20"/>
    </row>
    <row r="27" spans="1:8" ht="20.100000000000001" customHeight="1" x14ac:dyDescent="0.2">
      <c r="A27" s="886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7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8" t="s">
        <v>165</v>
      </c>
      <c r="F33" s="84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52" t="s">
        <v>185</v>
      </c>
      <c r="C35" s="853"/>
      <c r="D35" s="853"/>
      <c r="E35" s="853"/>
      <c r="F35" s="854"/>
      <c r="G35" s="20" t="s">
        <v>186</v>
      </c>
      <c r="H35" s="20"/>
    </row>
    <row r="36" spans="1:8" ht="20.100000000000001" customHeight="1" x14ac:dyDescent="0.2">
      <c r="A36" s="21"/>
      <c r="B36" s="841" t="s">
        <v>187</v>
      </c>
      <c r="C36" s="842"/>
      <c r="D36" s="842"/>
      <c r="E36" s="842"/>
      <c r="F36" s="843"/>
      <c r="G36" s="15" t="s">
        <v>188</v>
      </c>
      <c r="H36" s="13"/>
    </row>
    <row r="37" spans="1:8" ht="20.100000000000001" customHeight="1" x14ac:dyDescent="0.2">
      <c r="A37" s="21"/>
      <c r="B37" s="841" t="s">
        <v>189</v>
      </c>
      <c r="C37" s="842"/>
      <c r="D37" s="842"/>
      <c r="E37" s="842"/>
      <c r="F37" s="84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6"/>
      <c r="D2" s="757" t="s">
        <v>282</v>
      </c>
      <c r="E2" s="757" t="s">
        <v>432</v>
      </c>
      <c r="F2" s="757" t="s">
        <v>433</v>
      </c>
      <c r="G2" s="757" t="s">
        <v>86</v>
      </c>
      <c r="H2" s="763" t="s">
        <v>89</v>
      </c>
      <c r="I2" s="757"/>
      <c r="J2" s="757" t="s">
        <v>432</v>
      </c>
      <c r="K2" s="757" t="s">
        <v>433</v>
      </c>
      <c r="L2" s="757" t="s">
        <v>86</v>
      </c>
      <c r="M2" s="763" t="s">
        <v>89</v>
      </c>
      <c r="N2" s="757"/>
      <c r="O2" s="757" t="s">
        <v>432</v>
      </c>
      <c r="P2" s="757" t="s">
        <v>433</v>
      </c>
      <c r="Q2" s="757" t="s">
        <v>86</v>
      </c>
      <c r="R2" s="763" t="s">
        <v>89</v>
      </c>
    </row>
    <row r="3" spans="1:18" ht="20.100000000000001" customHeight="1" x14ac:dyDescent="0.2">
      <c r="C3" s="756"/>
      <c r="D3" s="756" t="s">
        <v>241</v>
      </c>
      <c r="E3" s="756" t="str">
        <f>NeoBerInfB!$AL$57</f>
        <v/>
      </c>
      <c r="F3" s="756" t="str">
        <f>NeoBerInfB!$AL$56</f>
        <v/>
      </c>
      <c r="G3" s="756" t="str">
        <f>NeoBerInfB!$AL$58</f>
        <v/>
      </c>
      <c r="H3" s="756"/>
      <c r="I3" s="756"/>
      <c r="J3" s="756"/>
      <c r="K3" s="756"/>
      <c r="L3" s="756"/>
      <c r="M3" s="758"/>
      <c r="N3" s="756"/>
      <c r="O3" s="756"/>
      <c r="P3" s="756"/>
      <c r="Q3" s="756"/>
      <c r="R3" s="756"/>
    </row>
    <row r="4" spans="1:18" ht="20.100000000000001" customHeight="1" x14ac:dyDescent="0.2">
      <c r="C4" s="756"/>
      <c r="D4" s="756" t="s">
        <v>167</v>
      </c>
      <c r="E4" s="756" t="str">
        <f>NeoBerInfB!$AR$57</f>
        <v/>
      </c>
      <c r="F4" s="756" t="str">
        <f>NeoBerInfB!$AR$56</f>
        <v/>
      </c>
      <c r="G4" s="756" t="str">
        <f>NeoBerInfB!$AR$58</f>
        <v/>
      </c>
      <c r="H4" s="756"/>
      <c r="I4" s="756" t="s">
        <v>125</v>
      </c>
      <c r="J4" s="756" t="str">
        <f>NeoBerInfB!$AM$56</f>
        <v/>
      </c>
      <c r="K4" s="756" t="str">
        <f>NeoBerInfB!$AM$57</f>
        <v/>
      </c>
      <c r="L4" s="756" t="str">
        <f>NeoBerInfB!$AM$58</f>
        <v/>
      </c>
      <c r="M4" s="758" t="str">
        <f>IF(_Glob_Lab_Natrium&gt;0,_Glob_Lab_Natrium,"")</f>
        <v/>
      </c>
      <c r="N4" s="756" t="s">
        <v>435</v>
      </c>
      <c r="O4" s="756" t="str">
        <f>NeoBerInfB!$AV$57</f>
        <v/>
      </c>
      <c r="P4" s="756" t="str">
        <f>NeoBerInfB!$AV$56</f>
        <v/>
      </c>
      <c r="Q4" s="756" t="str">
        <f>NeoBerInfB!$AV$58</f>
        <v/>
      </c>
      <c r="R4" s="756" t="str">
        <f>IF(_Glob_Lab_Chloride&gt;0,_Glob_Lab_Chloride,"")</f>
        <v/>
      </c>
    </row>
    <row r="5" spans="1:18" ht="20.100000000000001" customHeight="1" x14ac:dyDescent="0.2">
      <c r="C5" s="756"/>
      <c r="D5" s="756" t="s">
        <v>168</v>
      </c>
      <c r="E5" s="756" t="str">
        <f>NeoBerInfB!$AT$57</f>
        <v/>
      </c>
      <c r="F5" s="756" t="str">
        <f>NeoBerInfB!$AT$56</f>
        <v/>
      </c>
      <c r="G5" s="756" t="str">
        <f>NeoBerInfB!$AT$58</f>
        <v/>
      </c>
      <c r="H5" s="756" t="str">
        <f>IF(_Glob_Lab_Triglyceriden&gt;0,_Glob_Lab_Triglyceriden,"")</f>
        <v/>
      </c>
      <c r="I5" s="756" t="s">
        <v>214</v>
      </c>
      <c r="J5" s="756" t="str">
        <f>NeoBerInfB!$AN$56</f>
        <v/>
      </c>
      <c r="K5" s="756" t="str">
        <f>NeoBerInfB!$AN$57</f>
        <v/>
      </c>
      <c r="L5" s="756" t="str">
        <f>NeoBerInfB!$AN$58</f>
        <v/>
      </c>
      <c r="M5" s="758" t="str">
        <f>IF(_Glob_Lab_Kalium&gt;0,_Glob_Lab_Kalium,"")</f>
        <v/>
      </c>
      <c r="N5" s="756" t="s">
        <v>170</v>
      </c>
      <c r="O5" s="756" t="str">
        <f>NeoBerInfB!$AQ$57</f>
        <v/>
      </c>
      <c r="P5" s="756" t="str">
        <f>NeoBerInfB!$AQ$56</f>
        <v/>
      </c>
      <c r="Q5" s="756" t="str">
        <f>NeoBerInfB!$AQ$58</f>
        <v/>
      </c>
      <c r="R5" s="756" t="str">
        <f>IF(_Glob_Lab_Fosfaat&gt;0,_Glob_Lab_Fosfaat,"")</f>
        <v/>
      </c>
    </row>
    <row r="6" spans="1:18" ht="20.100000000000001" customHeight="1" x14ac:dyDescent="0.2">
      <c r="C6" s="759"/>
      <c r="D6" s="756" t="s">
        <v>434</v>
      </c>
      <c r="E6" s="756" t="str">
        <f>NeoBerInfB!$AS$57</f>
        <v/>
      </c>
      <c r="F6" s="756" t="str">
        <f>NeoBerInfB!$AS$56</f>
        <v/>
      </c>
      <c r="G6" s="756" t="str">
        <f>NeoBerInfB!$AS$58</f>
        <v/>
      </c>
      <c r="H6" s="756" t="str">
        <f>IF(_Glob_Lab_Glucose&gt;0,_Glob_Lab_Glucose,"")</f>
        <v/>
      </c>
      <c r="I6" s="756" t="s">
        <v>169</v>
      </c>
      <c r="J6" s="756" t="str">
        <f>NeoBerInfB!$AO$56</f>
        <v/>
      </c>
      <c r="K6" s="756" t="str">
        <f>NeoBerInfB!$AO$57</f>
        <v/>
      </c>
      <c r="L6" s="756" t="str">
        <f>NeoBerInfB!$AO$58</f>
        <v/>
      </c>
      <c r="M6" s="758" t="str">
        <f>IF(_Glob_Lab_Calcium&gt;0,_Glob_Lab_Calcium,"")</f>
        <v/>
      </c>
      <c r="N6" s="760" t="s">
        <v>436</v>
      </c>
      <c r="O6" s="758" t="str">
        <f>NeoBerInfB!$AW$57</f>
        <v/>
      </c>
      <c r="P6" s="756" t="str">
        <f>NeoBerInfB!$AW$56</f>
        <v/>
      </c>
      <c r="Q6" s="756" t="str">
        <f>NeoBerInfB!$AW$58</f>
        <v/>
      </c>
      <c r="R6" s="756"/>
    </row>
    <row r="7" spans="1:18" ht="20.100000000000001" customHeight="1" x14ac:dyDescent="0.2">
      <c r="C7" s="756"/>
      <c r="D7" s="756" t="s">
        <v>428</v>
      </c>
      <c r="E7" s="756" t="str">
        <f>NeoBerInfB!$AU$57</f>
        <v/>
      </c>
      <c r="F7" s="756" t="str">
        <f>NeoBerInfB!$AU$56</f>
        <v/>
      </c>
      <c r="G7" s="756" t="str">
        <f>NeoBerInfB!$AU$58</f>
        <v/>
      </c>
      <c r="H7" s="756"/>
      <c r="I7" s="756" t="s">
        <v>246</v>
      </c>
      <c r="J7" s="756" t="str">
        <f>NeoBerInfB!$AP$56</f>
        <v/>
      </c>
      <c r="K7" s="756" t="str">
        <f>NeoBerInfB!$AP$57</f>
        <v/>
      </c>
      <c r="L7" s="756" t="str">
        <f>NeoBerInfB!$AP$58</f>
        <v/>
      </c>
      <c r="M7" s="758" t="str">
        <f>IF(_Glob_Lab_Magnesium&gt;0,_Glob_Lab_Magnesium,"")</f>
        <v/>
      </c>
      <c r="N7" s="756" t="s">
        <v>749</v>
      </c>
      <c r="O7" s="756" t="str">
        <f>NeoBerInfB!$AX$57</f>
        <v/>
      </c>
      <c r="P7" s="756" t="str">
        <f>NeoBerInfB!$AX$56</f>
        <v/>
      </c>
      <c r="Q7" s="756" t="str">
        <f>NeoBerInfB!$AX$58</f>
        <v/>
      </c>
      <c r="R7" s="756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4" t="str">
        <f>NeoBerInfB!B3</f>
        <v>Actuele Afspraken</v>
      </c>
      <c r="D9" s="894"/>
      <c r="E9" s="894"/>
      <c r="F9" s="894"/>
      <c r="G9" s="894"/>
      <c r="H9" s="743" t="s">
        <v>4639</v>
      </c>
      <c r="I9" s="744" t="str">
        <f>Txt_Pat_PatNo</f>
        <v/>
      </c>
      <c r="J9" s="744"/>
      <c r="K9" s="743"/>
      <c r="L9" s="743"/>
      <c r="M9" s="743" t="s">
        <v>213</v>
      </c>
      <c r="N9" s="743" t="str">
        <f ca="1">Txt_Pat_Leeftijd</f>
        <v/>
      </c>
      <c r="O9" s="745"/>
      <c r="P9" s="743" t="s">
        <v>4641</v>
      </c>
      <c r="Q9" s="744" t="str">
        <f ca="1">Txt_Pat_GeboorteDat</f>
        <v/>
      </c>
      <c r="R9" s="743"/>
    </row>
    <row r="10" spans="1:18" ht="20.100000000000001" customHeight="1" x14ac:dyDescent="0.2">
      <c r="C10" s="894"/>
      <c r="D10" s="894"/>
      <c r="E10" s="894"/>
      <c r="F10" s="894"/>
      <c r="G10" s="894"/>
      <c r="H10" s="743" t="s">
        <v>27</v>
      </c>
      <c r="I10" s="743" t="str">
        <f>Txt_Pat_FullName</f>
        <v/>
      </c>
      <c r="J10" s="743"/>
      <c r="K10" s="746"/>
      <c r="L10" s="747"/>
      <c r="M10" s="743" t="s">
        <v>414</v>
      </c>
      <c r="N10" s="743" t="str">
        <f>IF(_Pat_Gewicht&gt;0,FixPrecision((_Pat_Gewicht/10),3)&amp;" kg","")</f>
        <v/>
      </c>
      <c r="O10" s="743"/>
      <c r="P10" s="743" t="s">
        <v>4642</v>
      </c>
      <c r="Q10" s="744" t="str">
        <f>Txt_Pat_GestAge</f>
        <v/>
      </c>
      <c r="R10" s="743"/>
    </row>
    <row r="11" spans="1:18" ht="20.100000000000001" customHeight="1" x14ac:dyDescent="0.2">
      <c r="C11" s="894"/>
      <c r="D11" s="894"/>
      <c r="E11" s="894"/>
      <c r="F11" s="894"/>
      <c r="G11" s="894"/>
      <c r="H11" s="743" t="s">
        <v>235</v>
      </c>
      <c r="I11" s="743" t="str">
        <f ca="1">Txt_Pat_AfspraakDat</f>
        <v>21-aug-2017</v>
      </c>
      <c r="J11" s="748"/>
      <c r="K11" s="743"/>
      <c r="L11" s="743"/>
      <c r="M11" s="743" t="s">
        <v>577</v>
      </c>
      <c r="N11" s="743" t="str">
        <f>Txt_Pat_OpnameDat</f>
        <v/>
      </c>
      <c r="O11" s="743"/>
      <c r="P11" s="748" t="s">
        <v>5061</v>
      </c>
      <c r="Q11" s="744" t="str">
        <f>Txt_Pat_GebGew</f>
        <v/>
      </c>
      <c r="R11" s="743"/>
    </row>
    <row r="12" spans="1:18" ht="20.100000000000001" customHeight="1" x14ac:dyDescent="0.2">
      <c r="C12" s="894"/>
      <c r="D12" s="894"/>
      <c r="E12" s="894"/>
      <c r="F12" s="894"/>
      <c r="G12" s="894"/>
      <c r="H12" s="743" t="s">
        <v>403</v>
      </c>
      <c r="I12" s="743" t="str">
        <f>Txt_Pat_Bed</f>
        <v/>
      </c>
      <c r="J12" s="747"/>
      <c r="K12" s="743"/>
      <c r="L12" s="743"/>
      <c r="M12" s="743"/>
      <c r="N12" s="743"/>
      <c r="O12" s="749"/>
      <c r="P12" s="744"/>
      <c r="Q12" s="749"/>
      <c r="R12" s="744"/>
    </row>
    <row r="13" spans="1:18" ht="8.1" customHeight="1" x14ac:dyDescent="0.2"/>
    <row r="14" spans="1:18" ht="20.100000000000001" customHeight="1" x14ac:dyDescent="0.2">
      <c r="C14" s="750" t="s">
        <v>4392</v>
      </c>
      <c r="D14" s="751"/>
      <c r="E14" s="751"/>
      <c r="F14" s="751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</row>
    <row r="15" spans="1:18" ht="20.100000000000001" customHeight="1" x14ac:dyDescent="0.2">
      <c r="A15" s="485" t="str">
        <f>NeoBerInfB!AI7</f>
        <v>verw</v>
      </c>
      <c r="C15" s="735"/>
      <c r="D15" s="735" t="s">
        <v>438</v>
      </c>
      <c r="E15" s="735"/>
      <c r="F15" s="658" t="str">
        <f>NeoBerInfB!Q7</f>
        <v/>
      </c>
      <c r="G15" s="484" t="s">
        <v>439</v>
      </c>
      <c r="I15" s="736" t="s">
        <v>440</v>
      </c>
      <c r="L15" s="800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7" t="s">
        <v>443</v>
      </c>
      <c r="D17" s="735"/>
      <c r="G17" s="735" t="s">
        <v>441</v>
      </c>
      <c r="H17" s="568" t="str">
        <f>IF(Var_Neo_InfB_Ent_Voeding&gt;1,NeoBerInfB!F9,"")</f>
        <v/>
      </c>
      <c r="I17" s="738" t="s">
        <v>442</v>
      </c>
      <c r="J17" s="658" t="str">
        <f>IF(Var_Neo_InfB_Ent_Voeding&gt;1,NeoBerInfB!G9/10&amp;" ml","")</f>
        <v/>
      </c>
      <c r="L17" s="735" t="s">
        <v>735</v>
      </c>
      <c r="M17" s="735"/>
      <c r="N17" s="735"/>
      <c r="P17" s="735" t="s">
        <v>736</v>
      </c>
      <c r="Q17" s="735"/>
      <c r="R17" s="735"/>
    </row>
    <row r="18" spans="1:18" ht="20.100000000000001" customHeight="1" thickTop="1" thickBot="1" x14ac:dyDescent="0.25">
      <c r="E18" s="485"/>
      <c r="G18" s="735" t="s">
        <v>444</v>
      </c>
      <c r="H18" s="563" t="str">
        <f>IF(Var_Neo_InfB_Ent_Voeding&gt;1,NeoBerInfB!F10,"")</f>
        <v/>
      </c>
      <c r="I18" s="738" t="s">
        <v>442</v>
      </c>
      <c r="J18" s="660" t="str">
        <f>IF(Var_Neo_InfB_Ent_Voeding&gt;1,NeoBerInfB!G10/10&amp;" ml","")</f>
        <v/>
      </c>
      <c r="L18" s="735" t="s">
        <v>747</v>
      </c>
      <c r="M18" s="735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0" t="s">
        <v>4393</v>
      </c>
      <c r="D24" s="751"/>
      <c r="E24" s="751"/>
      <c r="F24" s="751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5" t="s">
        <v>5109</v>
      </c>
      <c r="M25" s="735"/>
      <c r="N25" s="738" t="s">
        <v>409</v>
      </c>
      <c r="O25" s="735" t="s">
        <v>447</v>
      </c>
      <c r="P25" s="735"/>
      <c r="Q25" s="735"/>
      <c r="R25" s="735" t="s">
        <v>448</v>
      </c>
    </row>
    <row r="26" spans="1:18" ht="20.100000000000001" customHeight="1" x14ac:dyDescent="0.2">
      <c r="A26" s="485" t="str">
        <f>NeoBerInfB!AI22</f>
        <v/>
      </c>
      <c r="C26" s="735"/>
      <c r="D26" s="735" t="s">
        <v>588</v>
      </c>
      <c r="E26" s="735"/>
      <c r="F26" s="735"/>
      <c r="G26" s="735"/>
      <c r="H26" s="493"/>
      <c r="I26" s="493"/>
      <c r="J26" s="493"/>
      <c r="K26" s="658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5">
        <v>1</v>
      </c>
      <c r="G28" s="570" t="str">
        <f>NeoBerInfB!M23</f>
        <v/>
      </c>
      <c r="H28" s="570" t="str">
        <f>NeoBerInfB!O23</f>
        <v/>
      </c>
      <c r="K28" s="658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5">
        <v>2</v>
      </c>
      <c r="G29" s="566" t="str">
        <f>NeoBerInfB!M24</f>
        <v/>
      </c>
      <c r="H29" s="566" t="str">
        <f>NeoBerInfB!O24</f>
        <v/>
      </c>
      <c r="K29" s="659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5">
        <v>3</v>
      </c>
      <c r="G30" s="566" t="str">
        <f>NeoBerInfB!M25</f>
        <v/>
      </c>
      <c r="H30" s="566" t="str">
        <f>NeoBerInfB!O25</f>
        <v/>
      </c>
      <c r="K30" s="659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5">
        <v>4</v>
      </c>
      <c r="G31" s="566" t="str">
        <f>NeoBerInfB!M26</f>
        <v/>
      </c>
      <c r="H31" s="566" t="str">
        <f>NeoBerInfB!O26</f>
        <v/>
      </c>
      <c r="K31" s="659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5">
        <v>5</v>
      </c>
      <c r="G32" s="566" t="str">
        <f>NeoBerInfB!M27</f>
        <v/>
      </c>
      <c r="H32" s="566" t="str">
        <f>NeoBerInfB!O27</f>
        <v/>
      </c>
      <c r="K32" s="659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5">
        <v>6</v>
      </c>
      <c r="G33" s="566" t="str">
        <f>NeoBerInfB!M28</f>
        <v/>
      </c>
      <c r="H33" s="566" t="str">
        <f>NeoBerInfB!O28</f>
        <v/>
      </c>
      <c r="K33" s="659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5">
        <v>7</v>
      </c>
      <c r="G34" s="566" t="str">
        <f>NeoBerInfB!M29</f>
        <v/>
      </c>
      <c r="H34" s="566" t="str">
        <f>NeoBerInfB!O29</f>
        <v/>
      </c>
      <c r="K34" s="659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5">
        <v>8</v>
      </c>
      <c r="G35" s="566" t="str">
        <f>NeoBerInfB!M30</f>
        <v/>
      </c>
      <c r="H35" s="566" t="str">
        <f>NeoBerInfB!O30</f>
        <v/>
      </c>
      <c r="K35" s="659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5">
        <v>9</v>
      </c>
      <c r="G36" s="566" t="str">
        <f>NeoBerInfB!M31</f>
        <v/>
      </c>
      <c r="H36" s="566" t="str">
        <f>NeoBerInfB!O31</f>
        <v/>
      </c>
      <c r="K36" s="659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5">
        <v>10</v>
      </c>
      <c r="G37" s="567" t="str">
        <f>NeoBerInfB!M32</f>
        <v/>
      </c>
      <c r="H37" s="567" t="str">
        <f>NeoBerInfB!O32</f>
        <v/>
      </c>
      <c r="K37" s="660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5">
        <v>11</v>
      </c>
      <c r="D39" s="737" t="s">
        <v>449</v>
      </c>
      <c r="E39" s="490"/>
      <c r="F39" s="490"/>
      <c r="I39" s="490"/>
      <c r="J39" s="490"/>
      <c r="K39" s="658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5">
        <v>12</v>
      </c>
      <c r="D40" s="737" t="s">
        <v>450</v>
      </c>
      <c r="E40" s="490"/>
      <c r="F40" s="490"/>
      <c r="I40" s="490"/>
      <c r="J40" s="490"/>
      <c r="K40" s="659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5">
        <v>13</v>
      </c>
      <c r="D41" s="737" t="s">
        <v>451</v>
      </c>
      <c r="E41" s="490"/>
      <c r="F41" s="490"/>
      <c r="I41" s="490"/>
      <c r="J41" s="490"/>
      <c r="K41" s="659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5">
        <v>14</v>
      </c>
      <c r="D42" s="895" t="str">
        <f>IF(Var_Neo_InfB_Cont_MedTekst_1="","",Var_Neo_InfB_Cont_MedTekst_1)</f>
        <v/>
      </c>
      <c r="E42" s="895"/>
      <c r="F42" s="895"/>
      <c r="G42" s="895"/>
      <c r="H42" s="895"/>
      <c r="I42" s="895"/>
      <c r="J42" s="895"/>
      <c r="K42" s="896"/>
      <c r="L42" s="895"/>
      <c r="M42" s="895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5">
        <v>15</v>
      </c>
      <c r="D43" s="897" t="str">
        <f>IF(Var_Neo_InfB_Cont_MedTekst_2="","",Var_Neo_InfB_Cont_MedTekst_2)</f>
        <v/>
      </c>
      <c r="E43" s="897"/>
      <c r="F43" s="897"/>
      <c r="G43" s="897"/>
      <c r="H43" s="897"/>
      <c r="I43" s="897"/>
      <c r="J43" s="897"/>
      <c r="K43" s="897"/>
      <c r="L43" s="897"/>
      <c r="M43" s="897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1" t="s">
        <v>4394</v>
      </c>
      <c r="D45" s="752"/>
      <c r="E45" s="753"/>
      <c r="F45" s="753"/>
      <c r="G45" s="751"/>
      <c r="H45" s="751"/>
      <c r="I45" s="753"/>
      <c r="J45" s="753"/>
      <c r="K45" s="753"/>
      <c r="L45" s="753"/>
      <c r="M45" s="753"/>
      <c r="N45" s="751"/>
      <c r="O45" s="754"/>
      <c r="P45" s="752"/>
      <c r="Q45" s="751"/>
      <c r="R45" s="751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5"/>
      <c r="F47" s="736"/>
      <c r="G47" s="658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5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5"/>
      <c r="D49" s="735" t="s">
        <v>4396</v>
      </c>
      <c r="E49" s="735"/>
    </row>
    <row r="50" spans="1:18" ht="20.100000000000001" customHeight="1" x14ac:dyDescent="0.2">
      <c r="C50" s="735"/>
      <c r="D50" s="735"/>
      <c r="E50" s="735"/>
    </row>
    <row r="51" spans="1:18" ht="20.100000000000001" customHeight="1" thickBot="1" x14ac:dyDescent="0.25">
      <c r="C51" s="735"/>
      <c r="D51" s="735" t="s">
        <v>265</v>
      </c>
      <c r="E51" s="735"/>
      <c r="I51" s="658" t="str">
        <f>IF(NeoBerInfB!$D$41=2,NeoBerInfB!C42&amp;" ml","")</f>
        <v/>
      </c>
      <c r="K51" s="658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5"/>
      <c r="D52" s="735" t="s">
        <v>453</v>
      </c>
      <c r="E52" s="735"/>
      <c r="I52" s="660" t="str">
        <f>IF(NeoBerInfB!$D$41=2,NeoBerInfB!C43&amp;" ml","")</f>
        <v/>
      </c>
      <c r="K52" s="659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5"/>
      <c r="D53" s="735" t="s">
        <v>454</v>
      </c>
      <c r="E53" s="735"/>
      <c r="K53" s="659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5"/>
      <c r="D54" s="735" t="s">
        <v>455</v>
      </c>
      <c r="E54" s="735"/>
      <c r="K54" s="659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5"/>
      <c r="D55" s="735" t="s">
        <v>152</v>
      </c>
      <c r="E55" s="735"/>
      <c r="K55" s="659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5"/>
      <c r="D56" s="735" t="s">
        <v>420</v>
      </c>
      <c r="E56" s="735"/>
      <c r="K56" s="660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5"/>
      <c r="D57" s="735" t="s">
        <v>421</v>
      </c>
      <c r="E57" s="735"/>
      <c r="G57" s="658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5"/>
      <c r="D58" s="735" t="s">
        <v>263</v>
      </c>
      <c r="E58" s="735"/>
      <c r="I58" s="658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5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1"/>
      <c r="D61" s="751" t="s">
        <v>4395</v>
      </c>
      <c r="E61" s="755"/>
      <c r="F61" s="755"/>
      <c r="G61" s="755"/>
      <c r="H61" s="755"/>
      <c r="I61" s="755"/>
      <c r="J61" s="755"/>
      <c r="K61" s="755"/>
      <c r="L61" s="755"/>
      <c r="M61" s="751"/>
      <c r="N61" s="751"/>
      <c r="O61" s="751"/>
      <c r="P61" s="751"/>
      <c r="Q61" s="751"/>
      <c r="R61" s="751"/>
    </row>
    <row r="62" spans="1:18" ht="20.100000000000001" customHeight="1" x14ac:dyDescent="0.2">
      <c r="C62" s="741"/>
      <c r="D62" s="739" t="s">
        <v>89</v>
      </c>
      <c r="E62" s="740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1"/>
      <c r="D63" s="741"/>
      <c r="E63" s="740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1"/>
      <c r="D64" s="741"/>
      <c r="E64" s="740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1"/>
      <c r="D65" s="741"/>
      <c r="E65" s="740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1"/>
      <c r="D66" s="741"/>
      <c r="E66" s="740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1"/>
      <c r="D67" s="741"/>
      <c r="E67" s="740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1"/>
      <c r="D68" s="741"/>
      <c r="E68" s="740" t="s">
        <v>4387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1"/>
      <c r="D69" s="741"/>
      <c r="E69" s="740" t="s">
        <v>4388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1"/>
      <c r="D70" s="741"/>
      <c r="E70" s="740" t="s">
        <v>4389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4390</v>
      </c>
      <c r="C71" s="741"/>
      <c r="D71" s="741"/>
      <c r="E71" s="740" t="s">
        <v>225</v>
      </c>
      <c r="F71" s="892" t="str">
        <f>IF(_Neo_Lab_Opm=0,"",_Neo_Lab_Opm)</f>
        <v/>
      </c>
      <c r="G71" s="893"/>
      <c r="H71" s="893"/>
      <c r="I71" s="893"/>
      <c r="J71" s="893"/>
      <c r="K71" s="893"/>
      <c r="L71" s="893"/>
      <c r="M71" s="893"/>
      <c r="N71" s="893"/>
      <c r="O71" s="893"/>
      <c r="P71" s="893"/>
      <c r="Q71" s="893"/>
      <c r="R71" s="893"/>
    </row>
    <row r="72" spans="1:18" ht="20.100000000000001" customHeight="1" x14ac:dyDescent="0.2">
      <c r="C72" s="741"/>
      <c r="D72" s="741"/>
      <c r="E72" s="742"/>
      <c r="F72" s="893"/>
      <c r="G72" s="893"/>
      <c r="H72" s="893"/>
      <c r="I72" s="893"/>
      <c r="J72" s="893"/>
      <c r="K72" s="893"/>
      <c r="L72" s="893"/>
      <c r="M72" s="893"/>
      <c r="N72" s="893"/>
      <c r="O72" s="893"/>
      <c r="P72" s="893"/>
      <c r="Q72" s="893"/>
      <c r="R72" s="893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B7" sqref="B7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4368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4214</v>
      </c>
      <c r="D2" s="428" t="s">
        <v>3413</v>
      </c>
      <c r="E2" s="428" t="s">
        <v>4197</v>
      </c>
      <c r="F2" s="428" t="s">
        <v>4372</v>
      </c>
      <c r="G2" s="428" t="s">
        <v>892</v>
      </c>
      <c r="H2" s="428" t="s">
        <v>4374</v>
      </c>
      <c r="I2" s="428" t="s">
        <v>409</v>
      </c>
      <c r="J2" s="428" t="s">
        <v>261</v>
      </c>
      <c r="K2" s="428" t="s">
        <v>3419</v>
      </c>
      <c r="L2" s="428" t="s">
        <v>4214</v>
      </c>
      <c r="M2" s="428" t="s">
        <v>156</v>
      </c>
      <c r="N2" s="428" t="s">
        <v>3412</v>
      </c>
      <c r="O2" s="428" t="s">
        <v>3413</v>
      </c>
      <c r="P2" s="428" t="s">
        <v>4373</v>
      </c>
      <c r="Q2" s="428" t="s">
        <v>4366</v>
      </c>
      <c r="R2" s="428" t="s">
        <v>4369</v>
      </c>
      <c r="S2" s="428" t="s">
        <v>437</v>
      </c>
      <c r="T2" s="428" t="s">
        <v>5062</v>
      </c>
      <c r="U2" s="428" t="s">
        <v>5091</v>
      </c>
      <c r="V2" s="428" t="s">
        <v>5065</v>
      </c>
      <c r="W2" s="428" t="s">
        <v>5092</v>
      </c>
      <c r="X2" s="428" t="s">
        <v>5107</v>
      </c>
      <c r="Y2" s="428" t="s">
        <v>5108</v>
      </c>
      <c r="Z2" s="428" t="s">
        <v>299</v>
      </c>
      <c r="AA2" s="428" t="s">
        <v>4631</v>
      </c>
      <c r="AB2" s="428" t="s">
        <v>4629</v>
      </c>
      <c r="AC2" s="428" t="s">
        <v>4630</v>
      </c>
      <c r="AD2" s="428" t="s">
        <v>4627</v>
      </c>
      <c r="AE2" s="428" t="s">
        <v>4628</v>
      </c>
      <c r="AF2" s="428" t="s">
        <v>5046</v>
      </c>
      <c r="AG2" s="428" t="s">
        <v>5047</v>
      </c>
      <c r="AH2" s="428" t="s">
        <v>5048</v>
      </c>
      <c r="AI2" s="428" t="s">
        <v>4385</v>
      </c>
      <c r="AJ2" s="428" t="s">
        <v>4386</v>
      </c>
      <c r="AK2" s="428" t="s">
        <v>5154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749</v>
      </c>
      <c r="AY2" s="428" t="s">
        <v>448</v>
      </c>
      <c r="AZ2" s="428" t="s">
        <v>486</v>
      </c>
      <c r="BB2" s="428" t="s">
        <v>4376</v>
      </c>
    </row>
    <row r="3" spans="1:56" s="323" customFormat="1" x14ac:dyDescent="0.2">
      <c r="A3" s="237" t="s">
        <v>3839</v>
      </c>
      <c r="B3" s="323" t="s">
        <v>5358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41507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>D7</f>
        <v>0</v>
      </c>
      <c r="D7" s="110">
        <v>0</v>
      </c>
      <c r="Q7" s="323" t="str">
        <f>IF(_Pat_Gewicht&gt;0,IF(B21,C7,ROUND(AL54/(_Pat_Gewicht/10),1)),"")</f>
        <v/>
      </c>
      <c r="AI7" s="323" t="str">
        <f>IF(AND(D7=5000,B12),"","verw")</f>
        <v>verw</v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748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739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740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741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742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743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744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745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746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4371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8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8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8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8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8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8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8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8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8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8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8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8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8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8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8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8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4397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8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8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873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4398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4370</v>
      </c>
      <c r="F39" s="110" t="s">
        <v>880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4375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4863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4864</v>
      </c>
      <c r="AM60" s="110" t="s">
        <v>4865</v>
      </c>
      <c r="AN60" s="110" t="s">
        <v>4865</v>
      </c>
      <c r="AO60" s="323" t="s">
        <v>4865</v>
      </c>
      <c r="AP60" s="323" t="s">
        <v>4865</v>
      </c>
      <c r="AQ60" s="323" t="s">
        <v>4865</v>
      </c>
      <c r="AR60" s="110" t="s">
        <v>4866</v>
      </c>
      <c r="AS60" s="110" t="s">
        <v>380</v>
      </c>
      <c r="AT60" s="110" t="s">
        <v>4866</v>
      </c>
      <c r="AU60" s="110" t="s">
        <v>4867</v>
      </c>
      <c r="AV60" s="110" t="s">
        <v>4865</v>
      </c>
      <c r="AW60" s="110" t="s">
        <v>4868</v>
      </c>
      <c r="AX60" s="323" t="s">
        <v>4865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2" sqref="A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3632</v>
      </c>
      <c r="B1" s="210" t="s">
        <v>3634</v>
      </c>
      <c r="C1" s="417" t="s">
        <v>3633</v>
      </c>
      <c r="D1" s="210" t="s">
        <v>3634</v>
      </c>
      <c r="E1" s="210" t="s">
        <v>3874</v>
      </c>
      <c r="F1" s="210" t="s">
        <v>3875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4090</v>
      </c>
      <c r="F2" t="b">
        <f t="shared" ref="F2:F36" si="1">"Var"&amp;A2=E2</f>
        <v>1</v>
      </c>
      <c r="H2" s="209" t="s">
        <v>4012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4478</v>
      </c>
      <c r="F3" s="209" t="b">
        <f t="shared" si="1"/>
        <v>1</v>
      </c>
      <c r="H3" s="209" t="s">
        <v>4427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4479</v>
      </c>
      <c r="F4" s="209" t="b">
        <f t="shared" si="1"/>
        <v>1</v>
      </c>
      <c r="H4" s="209" t="s">
        <v>4428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4481</v>
      </c>
      <c r="F5" s="209" t="b">
        <f t="shared" si="1"/>
        <v>1</v>
      </c>
      <c r="H5" s="209" t="s">
        <v>4429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4483</v>
      </c>
      <c r="F6" s="209" t="b">
        <f t="shared" si="1"/>
        <v>1</v>
      </c>
      <c r="H6" s="209" t="s">
        <v>4430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4485</v>
      </c>
      <c r="F7" s="209" t="b">
        <f t="shared" si="1"/>
        <v>1</v>
      </c>
      <c r="H7" s="209" t="s">
        <v>4431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4486</v>
      </c>
      <c r="F8" s="209" t="b">
        <f t="shared" si="1"/>
        <v>1</v>
      </c>
      <c r="H8" s="209" t="s">
        <v>4432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4487</v>
      </c>
      <c r="F9" s="209" t="b">
        <f t="shared" si="1"/>
        <v>1</v>
      </c>
      <c r="H9" s="209" t="s">
        <v>4433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4489</v>
      </c>
      <c r="F10" s="209" t="b">
        <f t="shared" si="1"/>
        <v>1</v>
      </c>
      <c r="H10" s="209" t="s">
        <v>4434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4491</v>
      </c>
      <c r="F11" s="209" t="b">
        <f t="shared" si="1"/>
        <v>1</v>
      </c>
      <c r="H11" s="209" t="s">
        <v>4435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4493</v>
      </c>
      <c r="F12" s="209" t="b">
        <f t="shared" si="1"/>
        <v>1</v>
      </c>
      <c r="H12" s="209" t="s">
        <v>4436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4494</v>
      </c>
      <c r="F13" s="209" t="b">
        <f t="shared" si="1"/>
        <v>1</v>
      </c>
      <c r="G13" s="209"/>
      <c r="H13" s="209" t="s">
        <v>4437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4495</v>
      </c>
      <c r="F14" s="209" t="b">
        <f t="shared" si="1"/>
        <v>1</v>
      </c>
      <c r="G14" s="209"/>
      <c r="H14" s="209" t="s">
        <v>4438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4497</v>
      </c>
      <c r="F15" s="209" t="b">
        <f t="shared" si="1"/>
        <v>1</v>
      </c>
      <c r="G15" s="209"/>
      <c r="H15" s="209" t="s">
        <v>4439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4499</v>
      </c>
      <c r="F16" s="209" t="b">
        <f t="shared" si="1"/>
        <v>1</v>
      </c>
      <c r="G16" s="209"/>
      <c r="H16" s="209" t="s">
        <v>4440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4501</v>
      </c>
      <c r="F17" s="209" t="b">
        <f t="shared" si="1"/>
        <v>1</v>
      </c>
      <c r="G17" s="209"/>
      <c r="H17" s="209" t="s">
        <v>4441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4503</v>
      </c>
      <c r="F18" s="209" t="b">
        <f t="shared" si="1"/>
        <v>1</v>
      </c>
      <c r="G18" s="209"/>
      <c r="H18" s="209" t="s">
        <v>4442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4505</v>
      </c>
      <c r="F19" s="209" t="b">
        <f t="shared" si="1"/>
        <v>1</v>
      </c>
      <c r="G19" s="209"/>
      <c r="H19" s="209" t="s">
        <v>4443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4507</v>
      </c>
      <c r="F20" s="209" t="b">
        <f t="shared" si="1"/>
        <v>1</v>
      </c>
      <c r="G20" s="209"/>
      <c r="H20" s="209" t="s">
        <v>4444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4509</v>
      </c>
      <c r="F21" s="209" t="b">
        <f t="shared" si="1"/>
        <v>1</v>
      </c>
      <c r="G21" s="209"/>
      <c r="H21" s="209" t="s">
        <v>4445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4511</v>
      </c>
      <c r="F22" s="209" t="b">
        <f t="shared" si="1"/>
        <v>1</v>
      </c>
      <c r="H22" s="209" t="s">
        <v>4446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4091</v>
      </c>
      <c r="F23" s="209" t="b">
        <f t="shared" si="1"/>
        <v>1</v>
      </c>
      <c r="G23" s="209"/>
      <c r="H23" s="209" t="s">
        <v>4013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4092</v>
      </c>
      <c r="F24" s="209" t="b">
        <f t="shared" si="1"/>
        <v>1</v>
      </c>
      <c r="G24" s="209"/>
      <c r="H24" s="209" t="s">
        <v>4014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4514</v>
      </c>
      <c r="F25" s="209" t="b">
        <f t="shared" si="1"/>
        <v>1</v>
      </c>
      <c r="H25" s="209" t="s">
        <v>4447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4515</v>
      </c>
      <c r="F26" s="209" t="b">
        <f t="shared" si="1"/>
        <v>1</v>
      </c>
      <c r="H26" s="209" t="s">
        <v>4448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4517</v>
      </c>
      <c r="F27" s="209" t="b">
        <f t="shared" si="1"/>
        <v>1</v>
      </c>
      <c r="H27" s="209" t="s">
        <v>4449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4519</v>
      </c>
      <c r="F28" s="209" t="b">
        <f t="shared" si="1"/>
        <v>1</v>
      </c>
      <c r="H28" s="209" t="s">
        <v>4450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4521</v>
      </c>
      <c r="F29" s="209" t="b">
        <f t="shared" si="1"/>
        <v>1</v>
      </c>
      <c r="H29" s="209" t="s">
        <v>4451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4523</v>
      </c>
      <c r="F30" s="209" t="b">
        <f t="shared" si="1"/>
        <v>1</v>
      </c>
      <c r="H30" s="209" t="s">
        <v>4452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4525</v>
      </c>
      <c r="F31" s="209" t="b">
        <f t="shared" si="1"/>
        <v>1</v>
      </c>
      <c r="H31" s="209" t="s">
        <v>4453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4527</v>
      </c>
      <c r="F32" s="209" t="b">
        <f t="shared" si="1"/>
        <v>1</v>
      </c>
      <c r="H32" s="209" t="s">
        <v>4454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4528</v>
      </c>
      <c r="F33" s="209" t="b">
        <f t="shared" si="1"/>
        <v>1</v>
      </c>
      <c r="H33" s="209" t="s">
        <v>4455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4529</v>
      </c>
      <c r="F34" s="209" t="b">
        <f t="shared" si="1"/>
        <v>1</v>
      </c>
      <c r="H34" s="209" t="s">
        <v>4456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4093</v>
      </c>
      <c r="F35" s="209" t="b">
        <f t="shared" si="1"/>
        <v>1</v>
      </c>
      <c r="H35" s="209" t="s">
        <v>4015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4094</v>
      </c>
      <c r="F36" s="209" t="b">
        <f t="shared" si="1"/>
        <v>1</v>
      </c>
      <c r="H36" s="209" t="s">
        <v>4016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4095</v>
      </c>
      <c r="F37" s="209" t="b">
        <f t="shared" ref="F37:F70" si="4">"Var"&amp;A37=E37</f>
        <v>1</v>
      </c>
      <c r="H37" s="209" t="s">
        <v>4017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4096</v>
      </c>
      <c r="F38" s="209" t="b">
        <f t="shared" si="4"/>
        <v>1</v>
      </c>
      <c r="H38" s="209" t="s">
        <v>4018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4097</v>
      </c>
      <c r="F39" s="209" t="b">
        <f t="shared" si="4"/>
        <v>1</v>
      </c>
      <c r="H39" s="209" t="s">
        <v>4019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4098</v>
      </c>
      <c r="F40" s="209" t="b">
        <f t="shared" si="4"/>
        <v>1</v>
      </c>
      <c r="H40" s="209" t="s">
        <v>4020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4099</v>
      </c>
      <c r="F41" s="209" t="b">
        <f t="shared" si="4"/>
        <v>1</v>
      </c>
      <c r="H41" s="209" t="s">
        <v>4021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4100</v>
      </c>
      <c r="F42" s="209" t="b">
        <f t="shared" si="4"/>
        <v>1</v>
      </c>
      <c r="H42" s="209" t="s">
        <v>4022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4101</v>
      </c>
      <c r="F43" s="209" t="b">
        <f t="shared" si="4"/>
        <v>1</v>
      </c>
      <c r="H43" s="209" t="s">
        <v>4023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4102</v>
      </c>
      <c r="F44" s="209" t="b">
        <f t="shared" si="4"/>
        <v>1</v>
      </c>
      <c r="H44" s="209" t="s">
        <v>4024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4103</v>
      </c>
      <c r="F45" s="209" t="b">
        <f t="shared" si="4"/>
        <v>1</v>
      </c>
      <c r="H45" s="209" t="s">
        <v>4025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4104</v>
      </c>
      <c r="F46" s="209" t="b">
        <f t="shared" si="4"/>
        <v>1</v>
      </c>
      <c r="H46" s="209" t="s">
        <v>4026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4538</v>
      </c>
      <c r="F47" s="209" t="b">
        <f t="shared" si="4"/>
        <v>1</v>
      </c>
      <c r="H47" s="209" t="s">
        <v>4457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4105</v>
      </c>
      <c r="F48" s="209" t="b">
        <f t="shared" si="4"/>
        <v>1</v>
      </c>
      <c r="H48" s="209" t="s">
        <v>4027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4106</v>
      </c>
      <c r="F49" s="209" t="b">
        <f t="shared" si="4"/>
        <v>1</v>
      </c>
      <c r="H49" s="209" t="s">
        <v>4028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4107</v>
      </c>
      <c r="F50" s="209" t="b">
        <f t="shared" si="4"/>
        <v>1</v>
      </c>
      <c r="H50" s="209" t="s">
        <v>4029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4108</v>
      </c>
      <c r="F51" s="209" t="b">
        <f t="shared" si="4"/>
        <v>1</v>
      </c>
      <c r="H51" s="209" t="s">
        <v>4030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4109</v>
      </c>
      <c r="F52" s="209" t="b">
        <f t="shared" si="4"/>
        <v>1</v>
      </c>
      <c r="H52" s="209" t="s">
        <v>4031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4110</v>
      </c>
      <c r="F53" s="209" t="b">
        <f t="shared" si="4"/>
        <v>1</v>
      </c>
      <c r="H53" s="209" t="s">
        <v>4032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4111</v>
      </c>
      <c r="F54" s="209" t="b">
        <f t="shared" si="4"/>
        <v>1</v>
      </c>
      <c r="H54" s="209" t="s">
        <v>4033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4112</v>
      </c>
      <c r="F55" s="209" t="b">
        <f t="shared" si="4"/>
        <v>1</v>
      </c>
      <c r="H55" s="209" t="s">
        <v>4034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4113</v>
      </c>
      <c r="F56" s="209" t="b">
        <f t="shared" si="4"/>
        <v>1</v>
      </c>
      <c r="H56" s="209" t="s">
        <v>4035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4114</v>
      </c>
      <c r="F57" s="209" t="b">
        <f t="shared" si="4"/>
        <v>1</v>
      </c>
      <c r="H57" s="209" t="s">
        <v>4036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4115</v>
      </c>
      <c r="F58" s="209" t="b">
        <f t="shared" si="4"/>
        <v>1</v>
      </c>
      <c r="H58" s="209" t="s">
        <v>4037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4116</v>
      </c>
      <c r="F59" s="209" t="b">
        <f t="shared" si="4"/>
        <v>1</v>
      </c>
      <c r="H59" s="209" t="s">
        <v>4038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4546</v>
      </c>
      <c r="F60" s="209" t="b">
        <f t="shared" si="4"/>
        <v>1</v>
      </c>
      <c r="H60" s="209" t="s">
        <v>4458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4117</v>
      </c>
      <c r="F61" s="209" t="b">
        <f t="shared" si="4"/>
        <v>1</v>
      </c>
      <c r="H61" s="209" t="s">
        <v>4039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4118</v>
      </c>
      <c r="F62" s="209" t="b">
        <f t="shared" si="4"/>
        <v>1</v>
      </c>
      <c r="H62" s="209" t="s">
        <v>4040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4119</v>
      </c>
      <c r="F63" s="209" t="b">
        <f t="shared" si="4"/>
        <v>1</v>
      </c>
      <c r="H63" s="209" t="s">
        <v>4041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4120</v>
      </c>
      <c r="F64" s="209" t="b">
        <f t="shared" si="4"/>
        <v>1</v>
      </c>
      <c r="H64" s="209" t="s">
        <v>4042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4121</v>
      </c>
      <c r="F65" s="209" t="b">
        <f t="shared" si="4"/>
        <v>1</v>
      </c>
      <c r="H65" s="209" t="s">
        <v>4043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4122</v>
      </c>
      <c r="F66" s="209" t="b">
        <f t="shared" si="4"/>
        <v>1</v>
      </c>
      <c r="H66" s="209" t="s">
        <v>4044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4123</v>
      </c>
      <c r="F67" s="209" t="b">
        <f t="shared" si="4"/>
        <v>1</v>
      </c>
      <c r="H67" s="209" t="s">
        <v>4045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4124</v>
      </c>
      <c r="F68" s="209" t="b">
        <f t="shared" si="4"/>
        <v>1</v>
      </c>
      <c r="H68" s="209" t="s">
        <v>4046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4125</v>
      </c>
      <c r="F69" s="209" t="b">
        <f t="shared" si="4"/>
        <v>1</v>
      </c>
      <c r="H69" s="209" t="s">
        <v>4047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4126</v>
      </c>
      <c r="F70" s="209" t="b">
        <f t="shared" si="4"/>
        <v>1</v>
      </c>
      <c r="H70" s="209" t="s">
        <v>4048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4127</v>
      </c>
      <c r="F71" s="209" t="b">
        <f t="shared" ref="F71:F98" si="6">"Var"&amp;A71=E71</f>
        <v>1</v>
      </c>
      <c r="H71" s="209" t="s">
        <v>4049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4128</v>
      </c>
      <c r="F72" s="209" t="b">
        <f t="shared" si="6"/>
        <v>1</v>
      </c>
      <c r="H72" s="209" t="s">
        <v>4050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4129</v>
      </c>
      <c r="F73" s="209" t="b">
        <f t="shared" si="6"/>
        <v>1</v>
      </c>
      <c r="H73" s="209" t="s">
        <v>4051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4130</v>
      </c>
      <c r="F74" s="209" t="b">
        <f t="shared" si="6"/>
        <v>1</v>
      </c>
      <c r="H74" s="209" t="s">
        <v>4052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4599</v>
      </c>
      <c r="F75" s="209" t="b">
        <f t="shared" si="6"/>
        <v>1</v>
      </c>
      <c r="H75" s="210" t="s">
        <v>4602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4131</v>
      </c>
      <c r="F76" s="209" t="b">
        <f t="shared" si="6"/>
        <v>1</v>
      </c>
      <c r="H76" s="209" t="s">
        <v>4053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4132</v>
      </c>
      <c r="F77" s="209" t="b">
        <f t="shared" si="6"/>
        <v>1</v>
      </c>
      <c r="H77" s="209" t="s">
        <v>4054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4133</v>
      </c>
      <c r="F78" s="209" t="b">
        <f t="shared" si="6"/>
        <v>1</v>
      </c>
      <c r="H78" s="209" t="s">
        <v>4055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4134</v>
      </c>
      <c r="F79" s="209" t="b">
        <f t="shared" si="6"/>
        <v>1</v>
      </c>
      <c r="H79" s="209" t="s">
        <v>4056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4135</v>
      </c>
      <c r="F80" s="209" t="b">
        <f t="shared" si="6"/>
        <v>1</v>
      </c>
      <c r="H80" s="209" t="s">
        <v>4057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4136</v>
      </c>
      <c r="F81" s="209" t="b">
        <f t="shared" si="6"/>
        <v>1</v>
      </c>
      <c r="H81" s="209" t="s">
        <v>4058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4137</v>
      </c>
      <c r="F82" s="209" t="b">
        <f t="shared" si="6"/>
        <v>1</v>
      </c>
      <c r="H82" s="209" t="s">
        <v>4059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4138</v>
      </c>
      <c r="F83" s="209" t="b">
        <f t="shared" si="6"/>
        <v>1</v>
      </c>
      <c r="H83" s="209" t="s">
        <v>4060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4139</v>
      </c>
      <c r="F84" s="209" t="b">
        <f t="shared" si="6"/>
        <v>1</v>
      </c>
      <c r="H84" s="209" t="s">
        <v>4061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4140</v>
      </c>
      <c r="F85" s="209" t="b">
        <f t="shared" si="6"/>
        <v>1</v>
      </c>
      <c r="H85" s="209" t="s">
        <v>4062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4141</v>
      </c>
      <c r="F86" s="209" t="b">
        <f t="shared" si="6"/>
        <v>1</v>
      </c>
      <c r="H86" s="209" t="s">
        <v>4063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4142</v>
      </c>
      <c r="F87" s="209" t="b">
        <f t="shared" si="6"/>
        <v>1</v>
      </c>
      <c r="H87" s="209" t="s">
        <v>4064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4143</v>
      </c>
      <c r="F88" s="209" t="b">
        <f t="shared" si="6"/>
        <v>1</v>
      </c>
      <c r="H88" s="209" t="s">
        <v>4065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4144</v>
      </c>
      <c r="F89" s="209" t="b">
        <f t="shared" si="6"/>
        <v>1</v>
      </c>
      <c r="H89" s="209" t="s">
        <v>4066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4145</v>
      </c>
      <c r="F90" s="209" t="b">
        <f t="shared" si="6"/>
        <v>1</v>
      </c>
      <c r="H90" s="209" t="s">
        <v>4067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4146</v>
      </c>
      <c r="F91" s="209" t="b">
        <f t="shared" si="6"/>
        <v>1</v>
      </c>
      <c r="H91" s="209" t="s">
        <v>4068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4147</v>
      </c>
      <c r="F92" s="209" t="b">
        <f t="shared" si="6"/>
        <v>1</v>
      </c>
      <c r="H92" s="209" t="s">
        <v>4069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4148</v>
      </c>
      <c r="F93" s="209" t="b">
        <f t="shared" si="6"/>
        <v>1</v>
      </c>
      <c r="H93" s="209" t="s">
        <v>4070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4149</v>
      </c>
      <c r="F94" s="209" t="b">
        <f t="shared" si="6"/>
        <v>1</v>
      </c>
      <c r="H94" s="209" t="s">
        <v>4071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4150</v>
      </c>
      <c r="F95" s="209" t="b">
        <f t="shared" si="6"/>
        <v>1</v>
      </c>
      <c r="H95" s="209" t="s">
        <v>4072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4151</v>
      </c>
      <c r="F96" s="209" t="b">
        <f t="shared" si="6"/>
        <v>1</v>
      </c>
      <c r="H96" s="209" t="s">
        <v>4073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4152</v>
      </c>
      <c r="F97" s="209" t="b">
        <f t="shared" si="6"/>
        <v>1</v>
      </c>
      <c r="H97" s="209" t="s">
        <v>4074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4153</v>
      </c>
      <c r="F98" s="209" t="b">
        <f t="shared" si="6"/>
        <v>1</v>
      </c>
      <c r="H98" s="209" t="s">
        <v>4075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4154</v>
      </c>
      <c r="F99" s="209" t="b">
        <f t="shared" ref="F99:F109" si="9">"Var"&amp;A99=E99</f>
        <v>1</v>
      </c>
      <c r="H99" s="209" t="s">
        <v>4076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4155</v>
      </c>
      <c r="F100" s="209" t="b">
        <f t="shared" si="9"/>
        <v>1</v>
      </c>
      <c r="H100" s="209" t="s">
        <v>4077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4156</v>
      </c>
      <c r="F101" s="209" t="b">
        <f t="shared" si="9"/>
        <v>1</v>
      </c>
      <c r="H101" s="209" t="s">
        <v>4078</v>
      </c>
    </row>
    <row r="102" spans="1:8" x14ac:dyDescent="0.2">
      <c r="A102" s="209" t="str">
        <f t="shared" si="7"/>
        <v>_Neo_InfB_TPN_IntakePerKg</v>
      </c>
      <c r="B102">
        <v>0</v>
      </c>
      <c r="C102" s="209" t="str">
        <f t="shared" si="8"/>
        <v>_Neo_1700_TPN_IntakePerKg</v>
      </c>
      <c r="D102">
        <v>5000</v>
      </c>
      <c r="E102" t="s">
        <v>4157</v>
      </c>
      <c r="F102" s="209" t="b">
        <f t="shared" si="9"/>
        <v>1</v>
      </c>
      <c r="H102" s="209" t="s">
        <v>4079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4158</v>
      </c>
      <c r="F103" s="209" t="b">
        <f t="shared" si="9"/>
        <v>1</v>
      </c>
      <c r="H103" s="209" t="s">
        <v>4080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4159</v>
      </c>
      <c r="F104" s="209" t="b">
        <f t="shared" si="9"/>
        <v>1</v>
      </c>
      <c r="H104" s="209" t="s">
        <v>4081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4160</v>
      </c>
      <c r="F105" s="209" t="b">
        <f t="shared" si="9"/>
        <v>1</v>
      </c>
      <c r="H105" s="209" t="s">
        <v>4082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4161</v>
      </c>
      <c r="F106" s="209" t="b">
        <f t="shared" si="9"/>
        <v>1</v>
      </c>
      <c r="H106" s="209" t="s">
        <v>4083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4162</v>
      </c>
      <c r="F107" s="209" t="b">
        <f>"Var"&amp;A107=E107</f>
        <v>1</v>
      </c>
      <c r="H107" s="209" t="s">
        <v>4084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4163</v>
      </c>
      <c r="F108" s="209" t="b">
        <f t="shared" si="9"/>
        <v>1</v>
      </c>
      <c r="H108" s="209" t="s">
        <v>4085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4164</v>
      </c>
      <c r="F109" s="209" t="b">
        <f t="shared" si="9"/>
        <v>1</v>
      </c>
      <c r="H109" s="209" t="s">
        <v>4086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4165</v>
      </c>
      <c r="F110" s="209" t="b">
        <f t="shared" ref="F110:F112" si="11">"Var"&amp;A110=E110</f>
        <v>1</v>
      </c>
      <c r="H110" s="209" t="s">
        <v>4087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4166</v>
      </c>
      <c r="F111" s="209" t="b">
        <f t="shared" si="11"/>
        <v>1</v>
      </c>
      <c r="H111" s="209" t="s">
        <v>4088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4167</v>
      </c>
      <c r="F112" s="209" t="b">
        <f t="shared" si="11"/>
        <v>1</v>
      </c>
      <c r="H112" s="209" t="s">
        <v>4089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8">
        <f ca="1">TODAY()</f>
        <v>42968</v>
      </c>
      <c r="J2" s="898"/>
      <c r="K2" s="898"/>
      <c r="L2" s="160" t="s">
        <v>413</v>
      </c>
      <c r="M2" s="899">
        <f ca="1">NOW()</f>
        <v>42968.729254861108</v>
      </c>
      <c r="N2" s="899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900" t="s">
        <v>418</v>
      </c>
      <c r="N5" s="901"/>
      <c r="O5" s="902" t="s">
        <v>5359</v>
      </c>
      <c r="P5" s="903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B3" sqref="B3:V26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4218</v>
      </c>
    </row>
    <row r="2" spans="1:22" s="447" customFormat="1" ht="38.25" x14ac:dyDescent="0.2">
      <c r="A2" s="445"/>
      <c r="B2" s="446" t="s">
        <v>467</v>
      </c>
      <c r="C2" s="446" t="s">
        <v>3412</v>
      </c>
      <c r="D2" s="446" t="s">
        <v>4216</v>
      </c>
      <c r="E2" s="446" t="s">
        <v>5049</v>
      </c>
      <c r="F2" s="446" t="s">
        <v>5050</v>
      </c>
      <c r="G2" s="446" t="s">
        <v>856</v>
      </c>
      <c r="H2" s="446" t="s">
        <v>857</v>
      </c>
      <c r="I2" s="446" t="s">
        <v>855</v>
      </c>
      <c r="J2" s="446" t="s">
        <v>5044</v>
      </c>
      <c r="K2" s="446" t="s">
        <v>5042</v>
      </c>
      <c r="L2" s="446" t="s">
        <v>858</v>
      </c>
      <c r="M2" s="446" t="s">
        <v>4217</v>
      </c>
      <c r="N2" s="446" t="s">
        <v>5106</v>
      </c>
      <c r="O2" s="446" t="s">
        <v>43</v>
      </c>
      <c r="P2" s="446" t="s">
        <v>5062</v>
      </c>
      <c r="Q2" s="446" t="s">
        <v>5090</v>
      </c>
      <c r="R2" s="446" t="s">
        <v>5089</v>
      </c>
      <c r="S2" s="446" t="s">
        <v>5063</v>
      </c>
      <c r="T2" s="446" t="s">
        <v>468</v>
      </c>
      <c r="U2" s="446" t="s">
        <v>4168</v>
      </c>
      <c r="V2" s="447" t="s">
        <v>4212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5064</v>
      </c>
      <c r="Q4" s="220">
        <v>1</v>
      </c>
      <c r="R4" s="220" t="s">
        <v>5065</v>
      </c>
      <c r="S4" s="220" t="s">
        <v>5129</v>
      </c>
      <c r="T4" s="448" t="s">
        <v>5360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5066</v>
      </c>
      <c r="Q5" s="220">
        <v>1</v>
      </c>
      <c r="R5" s="220" t="s">
        <v>5065</v>
      </c>
      <c r="S5" s="220" t="s">
        <v>5130</v>
      </c>
      <c r="T5" s="448" t="s">
        <v>5361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5067</v>
      </c>
      <c r="Q6" s="220">
        <v>1</v>
      </c>
      <c r="R6" s="220" t="s">
        <v>5065</v>
      </c>
      <c r="S6" s="220" t="s">
        <v>5131</v>
      </c>
      <c r="T6" s="448" t="s">
        <v>5362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5381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324" t="s">
        <v>4384</v>
      </c>
      <c r="N7" s="220">
        <v>24</v>
      </c>
      <c r="O7" s="220">
        <v>1</v>
      </c>
      <c r="P7" s="220" t="s">
        <v>5132</v>
      </c>
      <c r="Q7" s="220">
        <v>1</v>
      </c>
      <c r="R7" s="220" t="s">
        <v>5065</v>
      </c>
      <c r="S7" s="220" t="s">
        <v>5133</v>
      </c>
      <c r="T7" s="448" t="s">
        <v>5384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5068</v>
      </c>
      <c r="Q8" s="220">
        <v>1</v>
      </c>
      <c r="R8" s="220" t="s">
        <v>5065</v>
      </c>
      <c r="S8" s="220" t="s">
        <v>5134</v>
      </c>
      <c r="T8" s="448" t="s">
        <v>5363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5069</v>
      </c>
      <c r="Q9" s="220">
        <v>1</v>
      </c>
      <c r="R9" s="220" t="s">
        <v>5065</v>
      </c>
      <c r="S9" s="220" t="s">
        <v>5135</v>
      </c>
      <c r="T9" s="448" t="s">
        <v>5364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5070</v>
      </c>
      <c r="Q10" s="221">
        <v>1</v>
      </c>
      <c r="R10" s="221" t="s">
        <v>5065</v>
      </c>
      <c r="S10" s="221" t="s">
        <v>5136</v>
      </c>
      <c r="T10" s="448" t="s">
        <v>5365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5382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/>
      <c r="N11" s="324">
        <v>12</v>
      </c>
      <c r="O11" s="324">
        <v>0.5</v>
      </c>
      <c r="P11" s="324" t="s">
        <v>5071</v>
      </c>
      <c r="Q11" s="324">
        <v>1</v>
      </c>
      <c r="R11" s="324" t="s">
        <v>5065</v>
      </c>
      <c r="S11" s="324" t="s">
        <v>5137</v>
      </c>
      <c r="T11" s="448" t="s">
        <v>5366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/>
      <c r="N12" s="324">
        <v>12</v>
      </c>
      <c r="O12" s="324">
        <v>0.5</v>
      </c>
      <c r="P12" s="324" t="s">
        <v>5072</v>
      </c>
      <c r="Q12" s="324">
        <v>1</v>
      </c>
      <c r="R12" s="324" t="s">
        <v>5065</v>
      </c>
      <c r="S12" s="324" t="s">
        <v>5138</v>
      </c>
      <c r="T12" s="448" t="s">
        <v>5367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5073</v>
      </c>
      <c r="Q13" s="220">
        <v>1</v>
      </c>
      <c r="R13" s="220" t="s">
        <v>5065</v>
      </c>
      <c r="S13" s="220" t="s">
        <v>5139</v>
      </c>
      <c r="T13" s="448" t="s">
        <v>5368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126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5074</v>
      </c>
      <c r="Q14" s="220">
        <v>1</v>
      </c>
      <c r="R14" s="220" t="s">
        <v>5065</v>
      </c>
      <c r="S14" s="220" t="s">
        <v>5140</v>
      </c>
      <c r="T14" s="448" t="s">
        <v>5369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4175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5075</v>
      </c>
      <c r="Q15" s="220">
        <v>1</v>
      </c>
      <c r="R15" s="220" t="s">
        <v>5065</v>
      </c>
      <c r="S15" s="220" t="s">
        <v>5141</v>
      </c>
      <c r="T15" s="448" t="s">
        <v>5370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5076</v>
      </c>
      <c r="Q16" s="220">
        <v>1</v>
      </c>
      <c r="R16" s="220" t="s">
        <v>5065</v>
      </c>
      <c r="S16" s="220" t="s">
        <v>5142</v>
      </c>
      <c r="T16" s="448" t="s">
        <v>5371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5077</v>
      </c>
      <c r="Q17" s="220">
        <v>1</v>
      </c>
      <c r="R17" s="220" t="s">
        <v>5065</v>
      </c>
      <c r="S17" s="220" t="s">
        <v>5143</v>
      </c>
      <c r="T17" s="448" t="s">
        <v>5372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4382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5078</v>
      </c>
      <c r="Q18" s="220">
        <v>1</v>
      </c>
      <c r="R18" s="220" t="s">
        <v>5065</v>
      </c>
      <c r="S18" s="220" t="s">
        <v>5144</v>
      </c>
      <c r="T18" s="448" t="s">
        <v>5373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/>
      <c r="N19" s="324">
        <v>12</v>
      </c>
      <c r="O19" s="324">
        <v>0.5</v>
      </c>
      <c r="P19" s="324" t="s">
        <v>5079</v>
      </c>
      <c r="Q19" s="324">
        <v>1</v>
      </c>
      <c r="R19" s="324" t="s">
        <v>5065</v>
      </c>
      <c r="S19" s="324" t="s">
        <v>5145</v>
      </c>
      <c r="T19" s="448" t="s">
        <v>5374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5080</v>
      </c>
      <c r="Q20" s="220">
        <v>1</v>
      </c>
      <c r="R20" s="220" t="s">
        <v>5065</v>
      </c>
      <c r="S20" s="220" t="s">
        <v>5146</v>
      </c>
      <c r="T20" s="448" t="s">
        <v>5375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5081</v>
      </c>
      <c r="Q21" s="220">
        <v>1</v>
      </c>
      <c r="R21" s="220" t="s">
        <v>5065</v>
      </c>
      <c r="S21" s="220" t="s">
        <v>5147</v>
      </c>
      <c r="T21" s="448" t="s">
        <v>5376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4383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5082</v>
      </c>
      <c r="Q22" s="220">
        <v>1</v>
      </c>
      <c r="R22" s="220" t="s">
        <v>5065</v>
      </c>
      <c r="S22" s="220" t="s">
        <v>5148</v>
      </c>
      <c r="T22" s="448" t="s">
        <v>5377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5083</v>
      </c>
      <c r="Q23" s="220">
        <v>1</v>
      </c>
      <c r="R23" s="220" t="s">
        <v>5065</v>
      </c>
      <c r="S23" s="220" t="s">
        <v>5149</v>
      </c>
      <c r="T23" s="448" t="s">
        <v>5378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5084</v>
      </c>
      <c r="Q24" s="220">
        <v>1</v>
      </c>
      <c r="R24" s="220" t="s">
        <v>5065</v>
      </c>
      <c r="S24" s="220" t="s">
        <v>5150</v>
      </c>
      <c r="T24" s="448" t="s">
        <v>5379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5085</v>
      </c>
      <c r="Q25" s="220">
        <v>1</v>
      </c>
      <c r="R25" s="220" t="s">
        <v>5065</v>
      </c>
      <c r="S25" s="220" t="s">
        <v>5151</v>
      </c>
      <c r="T25" s="448" t="s">
        <v>5380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5383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324" t="s">
        <v>4384</v>
      </c>
      <c r="N26" s="324">
        <v>24</v>
      </c>
      <c r="O26" s="324">
        <v>1</v>
      </c>
      <c r="P26" s="220" t="s">
        <v>5152</v>
      </c>
      <c r="Q26" s="220">
        <v>1</v>
      </c>
      <c r="R26" s="220" t="s">
        <v>5065</v>
      </c>
      <c r="S26" s="220" t="s">
        <v>5153</v>
      </c>
      <c r="T26" s="448" t="s">
        <v>5384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4206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4378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749</v>
      </c>
      <c r="L2" s="427" t="s">
        <v>750</v>
      </c>
      <c r="M2" s="427" t="s">
        <v>470</v>
      </c>
    </row>
    <row r="3" spans="1:13" x14ac:dyDescent="0.2">
      <c r="A3" s="221" t="s">
        <v>4180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820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821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822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823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824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825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754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755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819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756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828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757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831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759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4181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844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768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769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770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827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4182</v>
      </c>
    </row>
    <row r="34" spans="1:13" x14ac:dyDescent="0.2">
      <c r="A34" s="324" t="s">
        <v>770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768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827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4367</v>
      </c>
      <c r="C1" s="455" t="s">
        <v>737</v>
      </c>
      <c r="D1" s="455" t="s">
        <v>738</v>
      </c>
    </row>
    <row r="2" spans="1:6" x14ac:dyDescent="0.2">
      <c r="B2" s="799">
        <v>1</v>
      </c>
      <c r="F2" s="325" t="s">
        <v>452</v>
      </c>
    </row>
    <row r="3" spans="1:6" x14ac:dyDescent="0.2">
      <c r="A3" s="325" t="s">
        <v>471</v>
      </c>
      <c r="B3" s="799">
        <f>B2+1</f>
        <v>2</v>
      </c>
      <c r="C3" s="325">
        <v>2.2000000000000002</v>
      </c>
      <c r="D3" s="325">
        <v>0.5</v>
      </c>
      <c r="F3" s="325" t="s">
        <v>882</v>
      </c>
    </row>
    <row r="4" spans="1:6" x14ac:dyDescent="0.2">
      <c r="A4" s="325" t="s">
        <v>474</v>
      </c>
      <c r="B4" s="799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799">
        <f t="shared" si="0"/>
        <v>4</v>
      </c>
      <c r="D5" s="325">
        <v>1.5</v>
      </c>
    </row>
    <row r="6" spans="1:6" x14ac:dyDescent="0.2">
      <c r="A6" s="325" t="s">
        <v>477</v>
      </c>
      <c r="B6" s="799">
        <f t="shared" si="0"/>
        <v>5</v>
      </c>
      <c r="D6" s="325">
        <v>2</v>
      </c>
    </row>
    <row r="7" spans="1:6" x14ac:dyDescent="0.2">
      <c r="A7" s="325" t="s">
        <v>478</v>
      </c>
      <c r="B7" s="799">
        <f t="shared" si="0"/>
        <v>6</v>
      </c>
      <c r="D7" s="325">
        <v>2.5</v>
      </c>
    </row>
    <row r="8" spans="1:6" x14ac:dyDescent="0.2">
      <c r="A8" s="325" t="s">
        <v>479</v>
      </c>
      <c r="B8" s="799">
        <f t="shared" si="0"/>
        <v>7</v>
      </c>
      <c r="D8" s="325">
        <v>3</v>
      </c>
    </row>
    <row r="9" spans="1:6" x14ac:dyDescent="0.2">
      <c r="A9" s="325" t="s">
        <v>480</v>
      </c>
      <c r="B9" s="799">
        <f t="shared" si="0"/>
        <v>8</v>
      </c>
      <c r="D9" s="325">
        <v>3.5</v>
      </c>
    </row>
    <row r="10" spans="1:6" x14ac:dyDescent="0.2">
      <c r="A10" s="325" t="s">
        <v>481</v>
      </c>
      <c r="B10" s="799">
        <f t="shared" si="0"/>
        <v>9</v>
      </c>
      <c r="D10" s="325">
        <v>4</v>
      </c>
    </row>
    <row r="11" spans="1:6" x14ac:dyDescent="0.2">
      <c r="A11" s="325" t="s">
        <v>482</v>
      </c>
      <c r="B11" s="799">
        <f t="shared" si="0"/>
        <v>10</v>
      </c>
      <c r="D11" s="325">
        <v>4.5</v>
      </c>
    </row>
    <row r="12" spans="1:6" x14ac:dyDescent="0.2">
      <c r="A12" s="325" t="s">
        <v>483</v>
      </c>
      <c r="B12" s="799">
        <f t="shared" si="0"/>
        <v>11</v>
      </c>
      <c r="D12" s="325">
        <v>5</v>
      </c>
    </row>
    <row r="13" spans="1:6" x14ac:dyDescent="0.2">
      <c r="A13" s="325" t="s">
        <v>239</v>
      </c>
      <c r="B13" s="799">
        <f t="shared" si="0"/>
        <v>12</v>
      </c>
    </row>
    <row r="14" spans="1:6" x14ac:dyDescent="0.2">
      <c r="A14" s="325" t="s">
        <v>484</v>
      </c>
      <c r="B14" s="799">
        <f t="shared" si="0"/>
        <v>13</v>
      </c>
    </row>
    <row r="15" spans="1:6" x14ac:dyDescent="0.2">
      <c r="A15" s="325" t="s">
        <v>47</v>
      </c>
      <c r="B15" s="799">
        <f t="shared" si="0"/>
        <v>14</v>
      </c>
    </row>
    <row r="16" spans="1:6" x14ac:dyDescent="0.2">
      <c r="A16" s="325" t="s">
        <v>265</v>
      </c>
      <c r="B16" s="799">
        <f t="shared" si="0"/>
        <v>15</v>
      </c>
    </row>
    <row r="17" spans="1:2" x14ac:dyDescent="0.2">
      <c r="A17" s="325" t="s">
        <v>605</v>
      </c>
      <c r="B17" s="799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5"/>
      <c r="C1" s="663"/>
      <c r="D1" s="663"/>
      <c r="E1" s="663"/>
      <c r="F1" s="663"/>
      <c r="G1" s="663"/>
      <c r="H1" s="663"/>
      <c r="I1" s="663"/>
      <c r="J1" s="663"/>
      <c r="K1" s="663"/>
      <c r="L1" s="663"/>
    </row>
    <row r="2" spans="2:18" s="384" customFormat="1" ht="17.25" customHeight="1" x14ac:dyDescent="0.2">
      <c r="B2" s="663"/>
      <c r="C2" s="666" t="s">
        <v>235</v>
      </c>
      <c r="D2" s="667" t="str">
        <f ca="1">Txt_Pat_AfspraakDat</f>
        <v>21-aug-2017</v>
      </c>
      <c r="E2" s="668"/>
      <c r="F2" s="666"/>
      <c r="G2" s="670" t="s">
        <v>236</v>
      </c>
      <c r="H2" s="666" t="str">
        <f>Txt_Pat_OpnameDat</f>
        <v/>
      </c>
      <c r="I2" s="666"/>
      <c r="J2" s="666" t="str">
        <f>Txt_Pat_Gewicht</f>
        <v>Gewicht:</v>
      </c>
      <c r="K2" s="666" t="str">
        <f>Txt_Pat_Bed</f>
        <v/>
      </c>
      <c r="L2" s="663"/>
    </row>
    <row r="3" spans="2:18" s="384" customFormat="1" ht="17.25" customHeight="1" x14ac:dyDescent="0.2">
      <c r="B3" s="663"/>
      <c r="C3" s="666" t="s">
        <v>4643</v>
      </c>
      <c r="D3" s="671" t="str">
        <f>Txt_Pat_FullName</f>
        <v/>
      </c>
      <c r="E3" s="671"/>
      <c r="F3" s="666"/>
      <c r="G3" s="670" t="s">
        <v>242</v>
      </c>
      <c r="H3" s="666" t="str">
        <f ca="1">Txt_Pat_GeboorteDat</f>
        <v/>
      </c>
      <c r="I3" s="666"/>
      <c r="J3" s="666" t="str">
        <f>Txt_Pat_Lengte</f>
        <v>Lengte:</v>
      </c>
      <c r="K3" s="666"/>
      <c r="L3" s="663"/>
    </row>
    <row r="4" spans="2:18" s="384" customFormat="1" ht="17.25" customHeight="1" x14ac:dyDescent="0.2">
      <c r="B4" s="663"/>
      <c r="C4" s="666" t="s">
        <v>3584</v>
      </c>
      <c r="D4" s="666" t="str">
        <f>Txt_Pat_PatNo</f>
        <v/>
      </c>
      <c r="E4" s="668"/>
      <c r="F4" s="666"/>
      <c r="G4" s="674" t="s">
        <v>213</v>
      </c>
      <c r="H4" s="666" t="str">
        <f ca="1">Txt_Pat_Leeftijd</f>
        <v/>
      </c>
      <c r="I4" s="663"/>
      <c r="J4" s="666" t="str">
        <f>IF(Txt_Pat_GebGew="","","Geb Gew: "&amp;Txt_Pat_GebGew)</f>
        <v/>
      </c>
      <c r="K4" s="666" t="str">
        <f>IF(Txt_Pat_GestAge="","","Zw. Duur: "&amp;Txt_Pat_GestAge)</f>
        <v/>
      </c>
      <c r="L4" s="663"/>
    </row>
    <row r="6" spans="2:18" x14ac:dyDescent="0.2">
      <c r="B6" s="571"/>
      <c r="C6" s="706"/>
      <c r="D6" s="706"/>
      <c r="E6" s="706"/>
      <c r="F6" s="706"/>
      <c r="G6" s="706" t="s">
        <v>528</v>
      </c>
      <c r="H6" s="706"/>
      <c r="I6" s="706"/>
      <c r="J6" s="706" t="s">
        <v>596</v>
      </c>
      <c r="K6" s="706"/>
      <c r="L6" s="706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6" t="s">
        <v>595</v>
      </c>
      <c r="D21" s="706"/>
      <c r="E21" s="706"/>
      <c r="F21" s="706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4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9" t="e">
        <f>IF(_Neo_AfsprD_WondkweekTekst=0,"",_Neo_AfsprD_WondkweekTekst)</f>
        <v>#NAME?</v>
      </c>
      <c r="I31" s="904"/>
    </row>
    <row r="32" spans="3:15" ht="18" customHeight="1" x14ac:dyDescent="0.2">
      <c r="C32" s="542"/>
      <c r="H32" s="904"/>
      <c r="I32" s="904"/>
    </row>
    <row r="33" spans="3:14" ht="18" customHeight="1" x14ac:dyDescent="0.2">
      <c r="H33" s="904"/>
      <c r="I33" s="904"/>
    </row>
    <row r="34" spans="3:14" ht="18" customHeight="1" x14ac:dyDescent="0.2">
      <c r="C34" s="706" t="s">
        <v>790</v>
      </c>
      <c r="D34" s="706"/>
      <c r="E34" s="706"/>
      <c r="F34" s="706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4" t="s">
        <v>792</v>
      </c>
      <c r="G41" s="694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6" t="s">
        <v>561</v>
      </c>
      <c r="D44" s="726"/>
      <c r="E44" s="726"/>
      <c r="F44" s="726"/>
      <c r="G44" s="726"/>
      <c r="H44" s="726"/>
      <c r="I44" s="726"/>
      <c r="J44" s="726"/>
      <c r="K44" s="726"/>
      <c r="N44" s="540"/>
    </row>
    <row r="45" spans="3:14" ht="18" customHeight="1" x14ac:dyDescent="0.2">
      <c r="C45" s="726" t="s">
        <v>589</v>
      </c>
      <c r="D45" s="726" t="str">
        <f>IFERROR(LEFT(Var_Neo_AfsprControles,LEN(Var_Neo_AfsprControles)-3),"")</f>
        <v/>
      </c>
      <c r="E45" s="726"/>
      <c r="F45" s="726"/>
      <c r="G45" s="726"/>
      <c r="H45" s="726"/>
      <c r="I45" s="726"/>
      <c r="J45" s="726"/>
      <c r="K45" s="726"/>
      <c r="N45" s="540"/>
    </row>
    <row r="46" spans="3:14" ht="18" customHeight="1" x14ac:dyDescent="0.2">
      <c r="C46" s="726" t="s">
        <v>595</v>
      </c>
      <c r="D46" s="726" t="str">
        <f>IFERROR(LEFT(Var_Neo_AfsprOnderzoek,LEN(Var_Neo_AfsprOnderzoek)-3),"")</f>
        <v/>
      </c>
      <c r="E46" s="726"/>
      <c r="F46" s="726"/>
      <c r="G46" s="726"/>
      <c r="H46" s="726"/>
      <c r="I46" s="726"/>
      <c r="J46" s="726"/>
      <c r="K46" s="726"/>
      <c r="N46" s="540"/>
    </row>
    <row r="47" spans="3:14" ht="18" customHeight="1" x14ac:dyDescent="0.2">
      <c r="C47" s="726" t="s">
        <v>790</v>
      </c>
      <c r="D47" s="726" t="str">
        <f>IFERROR(LEFT(Var_Neo_AfsprInstellingen,LEN(Var_Neo_AfsprInstellingen)-3),"")</f>
        <v/>
      </c>
      <c r="E47" s="726"/>
      <c r="F47" s="726"/>
      <c r="G47" s="726"/>
      <c r="H47" s="726"/>
      <c r="I47" s="726"/>
      <c r="J47" s="726"/>
      <c r="K47" s="726"/>
      <c r="N47" s="540"/>
    </row>
    <row r="48" spans="3:14" ht="18" customHeight="1" x14ac:dyDescent="0.2">
      <c r="C48" s="726" t="s">
        <v>528</v>
      </c>
      <c r="D48" s="726" t="str">
        <f>IFERROR(LEFT(Var_Neo_AfsprKweken,LEN(Var_Neo_AfsprKweken)-3),"")</f>
        <v/>
      </c>
      <c r="E48" s="726"/>
      <c r="F48" s="726"/>
      <c r="G48" s="726"/>
      <c r="H48" s="726"/>
      <c r="I48" s="726"/>
      <c r="J48" s="726"/>
      <c r="K48" s="726"/>
      <c r="N48" s="540"/>
    </row>
    <row r="49" spans="3:14" ht="18" customHeight="1" x14ac:dyDescent="0.2">
      <c r="C49" s="726" t="s">
        <v>574</v>
      </c>
      <c r="D49" s="726" t="str">
        <f>IFERROR(LEFT(Var_Neo_AfsprOverig,LEN(Var_Neo_AfsprOverig)-3),"")</f>
        <v/>
      </c>
      <c r="E49" s="726"/>
      <c r="F49" s="726"/>
      <c r="G49" s="726"/>
      <c r="H49" s="726"/>
      <c r="I49" s="726"/>
      <c r="J49" s="726"/>
      <c r="K49" s="726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724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620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622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621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725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726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727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728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623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624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790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625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723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793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794</v>
      </c>
      <c r="D43" s="239" t="b">
        <v>0</v>
      </c>
      <c r="E43" s="209"/>
    </row>
    <row r="44" spans="1:9" x14ac:dyDescent="0.2">
      <c r="A44" s="210" t="s">
        <v>732</v>
      </c>
      <c r="B44" s="238" t="b">
        <v>0</v>
      </c>
      <c r="C44" s="210" t="s">
        <v>794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794</v>
      </c>
      <c r="D45" s="239" t="b">
        <v>0</v>
      </c>
      <c r="E45" s="209"/>
    </row>
    <row r="46" spans="1:9" x14ac:dyDescent="0.2">
      <c r="A46" s="210" t="s">
        <v>791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792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790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1" customWidth="1"/>
    <col min="2" max="13" width="10.7109375" style="661" customWidth="1"/>
    <col min="14" max="14" width="2.140625" style="661" customWidth="1"/>
    <col min="15" max="20" width="10.7109375" style="661" customWidth="1"/>
    <col min="21" max="16384" width="9.140625" style="661"/>
  </cols>
  <sheetData>
    <row r="1" spans="1:81" s="508" customFormat="1" ht="7.5" customHeight="1" x14ac:dyDescent="0.2">
      <c r="A1" s="360"/>
      <c r="B1" s="664"/>
      <c r="C1" s="664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  <c r="T1" s="664"/>
      <c r="U1" s="361"/>
      <c r="V1" s="361"/>
      <c r="W1" s="361"/>
      <c r="X1" s="361"/>
    </row>
    <row r="2" spans="1:81" s="508" customFormat="1" ht="17.25" customHeight="1" x14ac:dyDescent="0.2">
      <c r="A2" s="361"/>
      <c r="B2" s="664"/>
      <c r="C2" s="666" t="s">
        <v>235</v>
      </c>
      <c r="D2" s="667" t="str">
        <f ca="1">Txt_Pat_AfspraakDat</f>
        <v>21-aug-2017</v>
      </c>
      <c r="E2" s="668"/>
      <c r="F2" s="666"/>
      <c r="G2" s="664"/>
      <c r="H2" s="670" t="s">
        <v>236</v>
      </c>
      <c r="I2" s="666"/>
      <c r="J2" s="666" t="str">
        <f>Txt_Pat_OpnameDat</f>
        <v/>
      </c>
      <c r="K2" s="664"/>
      <c r="L2" s="664"/>
      <c r="M2" s="664" t="str">
        <f>Txt_Pat_Gewicht</f>
        <v>Gewicht:</v>
      </c>
      <c r="N2" s="664"/>
      <c r="O2" s="664"/>
      <c r="P2" s="664" t="s">
        <v>4644</v>
      </c>
      <c r="Q2" s="664" t="str">
        <f>Txt_Pat_GebGew</f>
        <v/>
      </c>
      <c r="R2" s="664"/>
      <c r="S2" s="664" t="str">
        <f>Txt_Pat_Bed</f>
        <v/>
      </c>
      <c r="T2" s="664"/>
      <c r="U2" s="361"/>
      <c r="V2" s="361"/>
      <c r="W2" s="361"/>
      <c r="X2" s="361"/>
    </row>
    <row r="3" spans="1:81" s="508" customFormat="1" ht="17.25" customHeight="1" x14ac:dyDescent="0.2">
      <c r="A3" s="361"/>
      <c r="B3" s="663"/>
      <c r="C3" s="666" t="s">
        <v>27</v>
      </c>
      <c r="D3" s="671" t="str">
        <f>Txt_Pat_FullName</f>
        <v/>
      </c>
      <c r="E3" s="671"/>
      <c r="F3" s="666"/>
      <c r="G3" s="664"/>
      <c r="H3" s="670" t="s">
        <v>242</v>
      </c>
      <c r="I3" s="664"/>
      <c r="J3" s="666" t="str">
        <f ca="1">Txt_Pat_GeboorteDat</f>
        <v/>
      </c>
      <c r="K3" s="666"/>
      <c r="L3" s="664"/>
      <c r="M3" s="664" t="str">
        <f>Txt_Pat_Lengte</f>
        <v>Lengte:</v>
      </c>
      <c r="N3" s="664"/>
      <c r="O3" s="664"/>
      <c r="P3" s="664" t="s">
        <v>4645</v>
      </c>
      <c r="Q3" s="664" t="str">
        <f>Txt_Pat_GestAge</f>
        <v/>
      </c>
      <c r="R3" s="664"/>
      <c r="S3" s="664"/>
      <c r="T3" s="664"/>
      <c r="U3" s="361"/>
      <c r="V3" s="361"/>
      <c r="W3" s="361"/>
      <c r="X3" s="361"/>
    </row>
    <row r="4" spans="1:81" s="508" customFormat="1" ht="17.25" customHeight="1" x14ac:dyDescent="0.2">
      <c r="A4" s="361"/>
      <c r="B4" s="664"/>
      <c r="C4" s="666" t="s">
        <v>3584</v>
      </c>
      <c r="D4" s="666" t="str">
        <f>Txt_Pat_PatNo</f>
        <v/>
      </c>
      <c r="E4" s="668"/>
      <c r="F4" s="666"/>
      <c r="G4" s="664"/>
      <c r="H4" s="674" t="s">
        <v>213</v>
      </c>
      <c r="I4" s="666"/>
      <c r="J4" s="666" t="str">
        <f ca="1">Txt_Pat_Leeftijd</f>
        <v/>
      </c>
      <c r="K4" s="666"/>
      <c r="L4" s="664"/>
      <c r="M4" s="664"/>
      <c r="N4" s="664"/>
      <c r="O4" s="664"/>
      <c r="P4" s="664"/>
      <c r="Q4" s="664"/>
      <c r="R4" s="664"/>
      <c r="S4" s="664"/>
      <c r="T4" s="664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19" t="s">
        <v>110</v>
      </c>
      <c r="C6" s="720"/>
      <c r="D6" s="720" t="s">
        <v>579</v>
      </c>
      <c r="E6" s="720"/>
      <c r="F6" s="720"/>
      <c r="G6" s="719"/>
      <c r="H6" s="721"/>
      <c r="I6" s="719"/>
      <c r="J6" s="719"/>
      <c r="K6" s="719"/>
      <c r="L6" s="719"/>
      <c r="M6" s="719"/>
      <c r="N6" s="719"/>
      <c r="O6" s="719"/>
      <c r="P6" s="719"/>
      <c r="Q6" s="719"/>
      <c r="R6" s="719"/>
      <c r="S6" s="719"/>
      <c r="T6" s="719"/>
    </row>
    <row r="7" spans="1:81" x14ac:dyDescent="0.2">
      <c r="B7" s="559"/>
    </row>
    <row r="8" spans="1:81" ht="20.100000000000001" customHeight="1" x14ac:dyDescent="0.2">
      <c r="B8" s="701" t="s">
        <v>577</v>
      </c>
      <c r="C8" s="701"/>
      <c r="D8" s="701" t="s">
        <v>580</v>
      </c>
      <c r="E8" s="701"/>
      <c r="F8" s="701" t="s">
        <v>581</v>
      </c>
      <c r="G8" s="701"/>
      <c r="H8" s="701" t="s">
        <v>582</v>
      </c>
      <c r="I8" s="701"/>
      <c r="J8" s="701" t="s">
        <v>111</v>
      </c>
      <c r="K8" s="701"/>
      <c r="L8" s="701" t="s">
        <v>583</v>
      </c>
      <c r="M8" s="701"/>
      <c r="N8" s="701"/>
      <c r="O8" s="701" t="s">
        <v>878</v>
      </c>
      <c r="P8" s="701" t="s">
        <v>587</v>
      </c>
      <c r="Q8" s="701" t="s">
        <v>877</v>
      </c>
      <c r="R8" s="701" t="s">
        <v>587</v>
      </c>
      <c r="S8" s="701" t="s">
        <v>879</v>
      </c>
      <c r="T8" s="701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1" t="s">
        <v>184</v>
      </c>
      <c r="C41" s="905" t="str">
        <f>IF(_Neo_Lab_Opm=0,"",_Neo_Lab_Opm)</f>
        <v/>
      </c>
      <c r="D41" s="906"/>
      <c r="E41" s="906"/>
      <c r="F41" s="906"/>
      <c r="G41" s="906"/>
      <c r="H41" s="906"/>
      <c r="I41" s="906"/>
      <c r="J41" s="906"/>
      <c r="K41" s="906"/>
      <c r="L41" s="906"/>
      <c r="M41" s="906"/>
      <c r="N41" s="906"/>
      <c r="O41" s="906"/>
      <c r="P41" s="906"/>
      <c r="Q41" s="906"/>
      <c r="R41" s="906"/>
      <c r="S41" s="906"/>
      <c r="T41" s="906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729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609</v>
      </c>
      <c r="M1" s="217" t="s">
        <v>617</v>
      </c>
      <c r="N1" s="217" t="s">
        <v>610</v>
      </c>
      <c r="O1" s="217"/>
      <c r="P1" s="217"/>
      <c r="Q1" s="217"/>
      <c r="R1" s="217"/>
      <c r="S1" s="217" t="s">
        <v>618</v>
      </c>
      <c r="T1" s="217" t="s">
        <v>619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885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886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611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612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613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614</v>
      </c>
      <c r="D20" s="26" t="str">
        <f>IF(0.01*E5&gt;0.4,"0,4 mg iv",0.01*E5&amp;" mg iv")</f>
        <v>0 mg iv</v>
      </c>
      <c r="E20" s="90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7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8"/>
      <c r="F21" s="908"/>
      <c r="G21" s="103"/>
      <c r="H21" s="25"/>
      <c r="I21" s="25"/>
      <c r="J21" s="217"/>
      <c r="K21" s="217"/>
      <c r="L21" s="217" t="s">
        <v>883</v>
      </c>
      <c r="M21" s="217" t="s">
        <v>884</v>
      </c>
      <c r="N21" s="217" t="s">
        <v>610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887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615</v>
      </c>
      <c r="D24" s="26" t="str">
        <f>CONCATENATE(7.2*(_Pat_Gewicht/10), " mg in 12 ml glucose 10%")</f>
        <v>0 mg in 12 ml glucose 10%</v>
      </c>
      <c r="E24" s="25" t="s">
        <v>888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616</v>
      </c>
      <c r="D25" s="90" t="str">
        <f>CONCATENATE(0.072*(_Pat_Gewicht/10), " mg in 12 ml glucose 10%")</f>
        <v>0 mg in 12 ml glucose 10%</v>
      </c>
      <c r="E25" s="313" t="s">
        <v>889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890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891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10">
        <f ca="1">TODAY()</f>
        <v>42968</v>
      </c>
      <c r="N1" s="911"/>
      <c r="O1" s="642"/>
      <c r="P1" s="642"/>
      <c r="Q1" s="112">
        <f ca="1">NOW()</f>
        <v>42968.729254861108</v>
      </c>
      <c r="R1" s="112"/>
    </row>
    <row r="2" spans="1:19" ht="6.75" customHeight="1" x14ac:dyDescent="0.2"/>
    <row r="3" spans="1:19" x14ac:dyDescent="0.2">
      <c r="B3" s="113" t="s">
        <v>5051</v>
      </c>
      <c r="J3" s="110" t="s">
        <v>273</v>
      </c>
      <c r="M3" s="912">
        <f>__0_PatNum</f>
        <v>0</v>
      </c>
      <c r="N3" s="912"/>
      <c r="O3" s="643"/>
      <c r="P3" s="643"/>
      <c r="Q3" s="114"/>
    </row>
    <row r="4" spans="1:19" x14ac:dyDescent="0.2">
      <c r="B4" s="113" t="s">
        <v>5052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5053</v>
      </c>
      <c r="J5" s="110" t="s">
        <v>5054</v>
      </c>
      <c r="M5" s="913" t="str">
        <f ca="1">Txt_Pat_GeboorteDat</f>
        <v/>
      </c>
      <c r="N5" s="913"/>
      <c r="O5" s="913"/>
      <c r="P5" s="913"/>
      <c r="Q5" s="913"/>
      <c r="R5" s="913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5055</v>
      </c>
      <c r="D9" s="914" t="str">
        <f ca="1">Txt_Pat_AfspraakDat</f>
        <v>21-aug-2017</v>
      </c>
      <c r="E9" s="914"/>
      <c r="F9" s="911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5" t="str">
        <f ca="1">Txt_Pat_Leeftijd</f>
        <v/>
      </c>
      <c r="J10" s="911"/>
      <c r="K10" s="911"/>
      <c r="L10" s="911"/>
      <c r="M10" s="911"/>
      <c r="N10" s="911"/>
      <c r="O10" s="911"/>
      <c r="P10" s="911"/>
      <c r="Q10" s="916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810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811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5056</v>
      </c>
      <c r="G30" s="116">
        <f ca="1">IF(NeoBerInfB!B21,NeoBerInfB!C21,NeoBerInfB!AX53)</f>
        <v>0</v>
      </c>
      <c r="H30" s="110" t="s">
        <v>5057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5058</v>
      </c>
      <c r="F49" s="110" t="s">
        <v>5059</v>
      </c>
      <c r="I49" s="110" t="s">
        <v>263</v>
      </c>
      <c r="L49" s="110" t="s">
        <v>5060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9" t="s">
        <v>89</v>
      </c>
      <c r="C69" s="909"/>
      <c r="D69" s="909"/>
      <c r="E69" s="909"/>
      <c r="F69" s="909"/>
      <c r="G69" s="909"/>
      <c r="H69" s="909"/>
      <c r="I69" s="909"/>
      <c r="J69" s="909"/>
      <c r="K69" s="909"/>
      <c r="L69" s="909"/>
      <c r="M69" s="909"/>
      <c r="N69" s="909"/>
      <c r="O69" s="909"/>
      <c r="P69" s="909"/>
      <c r="Q69" s="909"/>
      <c r="R69" s="909"/>
      <c r="S69" s="909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9" t="s">
        <v>57</v>
      </c>
      <c r="C80" s="909"/>
      <c r="D80" s="909"/>
      <c r="E80" s="909"/>
      <c r="F80" s="909"/>
      <c r="G80" s="909"/>
      <c r="H80" s="909"/>
      <c r="I80" s="909"/>
      <c r="J80" s="909"/>
      <c r="K80" s="909"/>
      <c r="L80" s="909"/>
      <c r="M80" s="909"/>
      <c r="N80" s="909"/>
      <c r="O80" s="909"/>
      <c r="P80" s="909"/>
      <c r="Q80" s="909"/>
      <c r="R80" s="909"/>
      <c r="S80" s="909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790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" sqref="A5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5354</v>
      </c>
      <c r="B1" s="116" t="s">
        <v>5128</v>
      </c>
      <c r="H1" s="923" t="s">
        <v>412</v>
      </c>
      <c r="I1" s="923"/>
      <c r="J1" s="927" t="str">
        <f ca="1">DateToString(TODAY())</f>
        <v>21-aug-2017</v>
      </c>
      <c r="K1" s="927"/>
      <c r="L1" s="927"/>
      <c r="M1" s="923" t="s">
        <v>403</v>
      </c>
      <c r="N1" s="923"/>
      <c r="O1" s="923">
        <f>__1_Bed</f>
        <v>0</v>
      </c>
      <c r="P1" s="923"/>
    </row>
    <row r="2" spans="1:17" x14ac:dyDescent="0.2">
      <c r="B2" s="924" t="s">
        <v>411</v>
      </c>
      <c r="C2" s="924"/>
      <c r="D2" s="928" t="str">
        <f>__3_VoorNaam&amp;" "&amp;__2_AchterNaam</f>
        <v xml:space="preserve"> </v>
      </c>
      <c r="E2" s="928"/>
      <c r="F2" s="928"/>
      <c r="G2" s="928"/>
      <c r="H2" s="923" t="s">
        <v>415</v>
      </c>
      <c r="I2" s="923"/>
      <c r="J2" s="912" t="s">
        <v>3604</v>
      </c>
      <c r="K2" s="912"/>
      <c r="L2" s="912"/>
      <c r="M2" s="923" t="s">
        <v>413</v>
      </c>
      <c r="N2" s="923"/>
      <c r="O2" s="929">
        <f ca="1">NOW()</f>
        <v>42968.729254745369</v>
      </c>
      <c r="P2" s="929"/>
    </row>
    <row r="3" spans="1:17" x14ac:dyDescent="0.2">
      <c r="B3" s="323" t="s">
        <v>5355</v>
      </c>
      <c r="D3" s="923">
        <f>__0_PatNum</f>
        <v>0</v>
      </c>
      <c r="E3" s="923"/>
      <c r="H3" s="924" t="s">
        <v>414</v>
      </c>
      <c r="I3" s="924"/>
      <c r="J3" s="116">
        <f>(_Pat_Gewicht/10)</f>
        <v>0</v>
      </c>
      <c r="K3" s="323" t="s">
        <v>502</v>
      </c>
      <c r="L3" s="118"/>
      <c r="M3" s="923" t="s">
        <v>430</v>
      </c>
      <c r="N3" s="923"/>
      <c r="O3" s="924"/>
      <c r="P3" s="924"/>
    </row>
    <row r="4" spans="1:17" ht="9" customHeight="1" x14ac:dyDescent="0.2">
      <c r="B4" s="791" t="str">
        <f>IF(INDEX(Tbl_Neo_BerMedCont,A5,6)/10=0,"",INDEX(Tbl_Neo_BerMedCont,A5,6))</f>
        <v/>
      </c>
      <c r="C4" s="791">
        <f>INDEX(Tbl_Neo_BerMedCont,A5,4)</f>
        <v>0</v>
      </c>
      <c r="G4" s="791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0">
        <v>10</v>
      </c>
      <c r="B5" s="766"/>
      <c r="C5" s="766"/>
      <c r="D5" s="794" t="str">
        <f>INDEX(Tbl_Neo_BerMedCont,A5,10)</f>
        <v/>
      </c>
      <c r="E5" s="767"/>
      <c r="F5" s="768"/>
      <c r="G5" s="767">
        <f>IF(Var_Neo_InfB_Cont_DubbeleHoev,2*INDEX(Tbl_Neo_BerMedCont,A5,3)/10,INDEX(Tbl_Neo_BerMedCont,A5,3)/10)</f>
        <v>0</v>
      </c>
      <c r="H5" s="797" t="str">
        <f>INDEX(Tbl_Neo_BerMedCont,A5,14)</f>
        <v/>
      </c>
      <c r="I5" s="767">
        <f>INDEX(Tbl_Neo_BerMedCont,A5,11)</f>
        <v>0</v>
      </c>
      <c r="J5" s="767" t="str">
        <f>INDEX(Tbl_Neo_BerMedCont,A5,14)&amp;" = "</f>
        <v xml:space="preserve"> = </v>
      </c>
      <c r="K5" s="767">
        <f>INDEX(Tbl_Neo_BerMedCont,A5,12)</f>
        <v>0</v>
      </c>
      <c r="L5" s="767" t="s">
        <v>122</v>
      </c>
      <c r="M5" s="767"/>
      <c r="N5" s="769" t="str">
        <f>IF(B4&lt;&gt;"",IF(B4&gt;0,TRUNC((K5/I5)*G5),0),"")</f>
        <v/>
      </c>
      <c r="O5" s="770" t="str">
        <f>IF(B4&lt;&gt;"",(ROUND((K5/I5)*G5,2)-N5)*100,"")</f>
        <v/>
      </c>
      <c r="P5" s="796" t="s">
        <v>122</v>
      </c>
      <c r="Q5" s="118"/>
    </row>
    <row r="6" spans="1:17" ht="15.75" x14ac:dyDescent="0.25">
      <c r="A6" s="771"/>
      <c r="B6" s="766"/>
      <c r="C6" s="766"/>
      <c r="D6" s="772" t="e">
        <f>B4/10&amp;" ml/uur"</f>
        <v>#VALUE!</v>
      </c>
      <c r="E6" s="773"/>
      <c r="F6" s="773" t="str">
        <f>INDEX(Tbl_Neo_BerMedCont,A5,7)&amp;" "&amp;INDEX(Tbl_Neo_BerMedCont,A5,18)</f>
        <v xml:space="preserve">0 </v>
      </c>
      <c r="G6" s="773"/>
      <c r="H6" s="774"/>
      <c r="I6" s="773" t="s">
        <v>424</v>
      </c>
      <c r="J6" s="775" t="str">
        <f>INDEX(Tbl_Neo_BerMedCont,A5,16)</f>
        <v/>
      </c>
      <c r="K6" s="775"/>
      <c r="L6" s="773"/>
      <c r="M6" s="773"/>
      <c r="N6" s="776" t="str">
        <f>IF(B4&lt;&gt;"",TRUNC(N7+O7/100-N5-O5/100),"")</f>
        <v/>
      </c>
      <c r="O6" s="777" t="str">
        <f>IF(B4&lt;&gt;"",(N7+O7/100-N5-O5/100-N6)*100,"")</f>
        <v/>
      </c>
      <c r="P6" s="796" t="s">
        <v>122</v>
      </c>
      <c r="Q6" s="118"/>
    </row>
    <row r="7" spans="1:17" ht="15.75" x14ac:dyDescent="0.25">
      <c r="A7" s="202"/>
      <c r="B7" s="766"/>
      <c r="C7" s="766"/>
      <c r="D7" s="778" t="s">
        <v>431</v>
      </c>
      <c r="E7" s="779"/>
      <c r="F7" s="780" t="str">
        <f>INDEX(Tbl_Neo_BerMedCont,A5,19)</f>
        <v/>
      </c>
      <c r="G7" s="779"/>
      <c r="H7" s="779"/>
      <c r="I7" s="781"/>
      <c r="J7" s="781"/>
      <c r="K7" s="795" t="s">
        <v>86</v>
      </c>
      <c r="L7" s="781"/>
      <c r="M7" s="781"/>
      <c r="N7" s="782" t="str">
        <f>IF(B4&lt;&gt;"",IF(Var_Neo_InfB_Cont_DubbeleHoev,IF(C4&lt;25,2*TRUNC(C4),TRUNC(C4)),TRUNC(C4)),"")</f>
        <v/>
      </c>
      <c r="O7" s="783" t="str">
        <f>IF(B4&lt;&gt;"",IF(Var_Neo_InfB_Cont_DubbeleHoev,IF(C4&lt;25,(2*C4-N7)*100,(C4-N7)*100),C4-N7),"")</f>
        <v/>
      </c>
      <c r="P7" s="796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4"/>
      <c r="G8" s="167"/>
      <c r="H8" s="167"/>
      <c r="I8" s="167"/>
      <c r="J8" s="167"/>
      <c r="K8" s="168"/>
      <c r="L8" s="167"/>
      <c r="M8" s="167"/>
      <c r="N8" s="785"/>
      <c r="O8" s="786"/>
      <c r="P8" s="118"/>
      <c r="Q8" s="118"/>
    </row>
    <row r="9" spans="1:17" ht="15.75" customHeight="1" x14ac:dyDescent="0.2">
      <c r="A9" s="787"/>
      <c r="B9" s="925" t="s">
        <v>5086</v>
      </c>
      <c r="C9" s="925"/>
      <c r="D9" s="925"/>
      <c r="E9" s="925"/>
      <c r="F9" s="925"/>
      <c r="G9" s="925"/>
      <c r="H9" s="925"/>
      <c r="I9" s="925"/>
      <c r="J9" s="926" t="s">
        <v>5356</v>
      </c>
      <c r="K9" s="926"/>
      <c r="L9" s="926"/>
      <c r="M9" s="926" t="s">
        <v>5087</v>
      </c>
      <c r="N9" s="926"/>
      <c r="O9" s="926" t="s">
        <v>5088</v>
      </c>
      <c r="P9" s="926"/>
      <c r="Q9" s="118"/>
    </row>
    <row r="10" spans="1:17" ht="15.75" customHeight="1" x14ac:dyDescent="0.2">
      <c r="A10" s="787"/>
      <c r="B10" s="922" t="str">
        <f>"Product: "&amp;INDEX(Tbl_Neo_BerMedCont,A5,20)</f>
        <v xml:space="preserve">Product: </v>
      </c>
      <c r="C10" s="922"/>
      <c r="D10" s="922"/>
      <c r="E10" s="922"/>
      <c r="F10" s="922"/>
      <c r="G10" s="922"/>
      <c r="H10" s="922"/>
      <c r="I10" s="922"/>
      <c r="J10" s="922"/>
      <c r="K10" s="922"/>
      <c r="L10" s="922"/>
      <c r="M10" s="922"/>
      <c r="N10" s="922"/>
      <c r="O10" s="922"/>
      <c r="P10" s="922"/>
      <c r="Q10" s="118"/>
    </row>
    <row r="11" spans="1:17" ht="15.75" customHeight="1" x14ac:dyDescent="0.2">
      <c r="A11" s="787"/>
      <c r="B11" s="922"/>
      <c r="C11" s="922"/>
      <c r="D11" s="922"/>
      <c r="E11" s="922"/>
      <c r="F11" s="922"/>
      <c r="G11" s="922"/>
      <c r="H11" s="922"/>
      <c r="I11" s="922"/>
      <c r="J11" s="922"/>
      <c r="K11" s="922"/>
      <c r="L11" s="922"/>
      <c r="M11" s="922"/>
      <c r="N11" s="922"/>
      <c r="O11" s="922"/>
      <c r="P11" s="922"/>
      <c r="Q11" s="118"/>
    </row>
    <row r="12" spans="1:17" ht="9.9499999999999993" customHeight="1" x14ac:dyDescent="0.2">
      <c r="A12" s="787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  <c r="Q12" s="118"/>
    </row>
    <row r="13" spans="1:17" ht="15.75" customHeight="1" x14ac:dyDescent="0.2">
      <c r="A13" s="787"/>
      <c r="B13" s="922" t="str">
        <f>"Oplosmiddel: "&amp;IFERROR( VLOOKUP(J6,Tbl_Glob_ParEnt,14,FALSE),"")</f>
        <v xml:space="preserve">Oplosmiddel: </v>
      </c>
      <c r="C13" s="922"/>
      <c r="D13" s="922"/>
      <c r="E13" s="922"/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  <c r="Q13" s="118"/>
    </row>
    <row r="14" spans="1:17" ht="15.75" customHeight="1" x14ac:dyDescent="0.2">
      <c r="A14" s="787"/>
      <c r="B14" s="922"/>
      <c r="C14" s="922"/>
      <c r="D14" s="922"/>
      <c r="E14" s="922"/>
      <c r="F14" s="922"/>
      <c r="G14" s="922"/>
      <c r="H14" s="922"/>
      <c r="I14" s="922"/>
      <c r="J14" s="922"/>
      <c r="K14" s="922"/>
      <c r="L14" s="922"/>
      <c r="M14" s="922"/>
      <c r="N14" s="922"/>
      <c r="O14" s="922"/>
      <c r="P14" s="922"/>
      <c r="Q14" s="118"/>
    </row>
    <row r="15" spans="1:17" ht="15.75" customHeight="1" x14ac:dyDescent="0.2">
      <c r="A15" s="787"/>
      <c r="B15" s="922"/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  <c r="Q15" s="118"/>
    </row>
    <row r="16" spans="1:17" ht="9.9499999999999993" customHeight="1" x14ac:dyDescent="0.2">
      <c r="A16" s="787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3" t="str">
        <f>INDEX(Tbl_Neo_BerMedCont,A5,37)</f>
        <v/>
      </c>
      <c r="B17" s="792" t="str">
        <f>"Aantal spuiten: "&amp;A17</f>
        <v xml:space="preserve">Aantal spuiten: </v>
      </c>
      <c r="C17" s="788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7"/>
      <c r="B18" s="652" t="s">
        <v>5063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7"/>
      <c r="B19" s="921" t="str">
        <f>IFERROR( IF(INDEX(Tbl_Neo_BerMedCont,A5,23)=0,"",INDEX(Tbl_Neo_BerMedCont,A5,23)),"")</f>
        <v/>
      </c>
      <c r="C19" s="921"/>
      <c r="D19" s="921"/>
      <c r="E19" s="921"/>
      <c r="F19" s="921"/>
      <c r="G19" s="921"/>
      <c r="H19" s="921"/>
      <c r="I19" s="921"/>
      <c r="J19" s="921"/>
      <c r="K19" s="921"/>
      <c r="L19" s="921"/>
      <c r="M19" s="921"/>
      <c r="N19" s="921"/>
      <c r="O19" s="921"/>
      <c r="P19" s="921"/>
      <c r="Q19" s="118"/>
    </row>
    <row r="20" spans="1:17" ht="9.9499999999999993" customHeight="1" x14ac:dyDescent="0.2">
      <c r="A20" s="787"/>
      <c r="B20" s="921"/>
      <c r="C20" s="921"/>
      <c r="D20" s="921"/>
      <c r="E20" s="921"/>
      <c r="F20" s="921"/>
      <c r="G20" s="921"/>
      <c r="H20" s="921"/>
      <c r="I20" s="921"/>
      <c r="J20" s="921"/>
      <c r="K20" s="921"/>
      <c r="L20" s="921"/>
      <c r="M20" s="921"/>
      <c r="N20" s="921"/>
      <c r="O20" s="921"/>
      <c r="P20" s="921"/>
      <c r="Q20" s="118"/>
    </row>
    <row r="21" spans="1:17" ht="14.25" customHeight="1" x14ac:dyDescent="0.2">
      <c r="A21" s="787"/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M21" s="921"/>
      <c r="N21" s="921"/>
      <c r="O21" s="921"/>
      <c r="P21" s="921"/>
      <c r="Q21" s="118"/>
    </row>
    <row r="22" spans="1:17" ht="14.25" customHeight="1" x14ac:dyDescent="0.2">
      <c r="A22" s="787"/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M22" s="921"/>
      <c r="N22" s="921"/>
      <c r="O22" s="921"/>
      <c r="P22" s="921"/>
      <c r="Q22" s="118"/>
    </row>
    <row r="23" spans="1:17" ht="14.25" customHeight="1" x14ac:dyDescent="0.2">
      <c r="A23" s="787"/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118"/>
    </row>
    <row r="24" spans="1:17" ht="9.9499999999999993" customHeight="1" x14ac:dyDescent="0.2">
      <c r="A24" s="787"/>
      <c r="B24" s="921"/>
      <c r="C24" s="921"/>
      <c r="D24" s="921"/>
      <c r="E24" s="921"/>
      <c r="F24" s="921"/>
      <c r="G24" s="921"/>
      <c r="H24" s="921"/>
      <c r="I24" s="921"/>
      <c r="J24" s="921"/>
      <c r="K24" s="921"/>
      <c r="L24" s="921"/>
      <c r="M24" s="921"/>
      <c r="N24" s="921"/>
      <c r="O24" s="921"/>
      <c r="P24" s="921"/>
      <c r="Q24" s="118"/>
    </row>
    <row r="25" spans="1:17" ht="14.25" customHeight="1" x14ac:dyDescent="0.2">
      <c r="A25" s="787"/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921"/>
      <c r="Q25" s="118"/>
    </row>
    <row r="26" spans="1:17" ht="14.25" customHeight="1" x14ac:dyDescent="0.2">
      <c r="A26" s="787"/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921"/>
      <c r="Q26" s="118"/>
    </row>
    <row r="27" spans="1:17" ht="14.25" customHeight="1" x14ac:dyDescent="0.2">
      <c r="A27" s="787"/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921"/>
      <c r="Q27" s="118"/>
    </row>
    <row r="28" spans="1:17" ht="9.9499999999999993" customHeight="1" x14ac:dyDescent="0.2">
      <c r="A28" s="787"/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118"/>
    </row>
    <row r="29" spans="1:17" ht="14.25" customHeight="1" x14ac:dyDescent="0.2">
      <c r="A29" s="787"/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921"/>
      <c r="Q29" s="118"/>
    </row>
    <row r="30" spans="1:17" ht="14.25" customHeight="1" x14ac:dyDescent="0.2">
      <c r="A30" s="787"/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921"/>
      <c r="Q30" s="118"/>
    </row>
    <row r="31" spans="1:17" ht="14.25" customHeight="1" x14ac:dyDescent="0.2">
      <c r="A31" s="787"/>
      <c r="B31" s="921"/>
      <c r="C31" s="921"/>
      <c r="D31" s="921"/>
      <c r="E31" s="921"/>
      <c r="F31" s="921"/>
      <c r="G31" s="921"/>
      <c r="H31" s="921"/>
      <c r="I31" s="921"/>
      <c r="J31" s="921"/>
      <c r="K31" s="921"/>
      <c r="L31" s="921"/>
      <c r="M31" s="921"/>
      <c r="N31" s="921"/>
      <c r="O31" s="921"/>
      <c r="P31" s="921"/>
      <c r="Q31" s="118"/>
    </row>
    <row r="32" spans="1:17" ht="9.9499999999999993" customHeight="1" x14ac:dyDescent="0.2">
      <c r="A32" s="787"/>
      <c r="B32" s="921"/>
      <c r="C32" s="921"/>
      <c r="D32" s="921"/>
      <c r="E32" s="921"/>
      <c r="F32" s="921"/>
      <c r="G32" s="921"/>
      <c r="H32" s="921"/>
      <c r="I32" s="921"/>
      <c r="J32" s="921"/>
      <c r="K32" s="921"/>
      <c r="L32" s="921"/>
      <c r="M32" s="921"/>
      <c r="N32" s="921"/>
      <c r="O32" s="921"/>
      <c r="P32" s="921"/>
      <c r="Q32" s="118"/>
    </row>
    <row r="33" spans="1:17" ht="14.25" customHeight="1" x14ac:dyDescent="0.2">
      <c r="A33" s="787"/>
      <c r="B33" s="921"/>
      <c r="C33" s="921"/>
      <c r="D33" s="921"/>
      <c r="E33" s="921"/>
      <c r="F33" s="921"/>
      <c r="G33" s="921"/>
      <c r="H33" s="921"/>
      <c r="I33" s="921"/>
      <c r="J33" s="921"/>
      <c r="K33" s="921"/>
      <c r="L33" s="921"/>
      <c r="M33" s="921"/>
      <c r="N33" s="921"/>
      <c r="O33" s="921"/>
      <c r="P33" s="921"/>
      <c r="Q33" s="118"/>
    </row>
    <row r="34" spans="1:17" ht="14.25" customHeight="1" x14ac:dyDescent="0.2">
      <c r="A34" s="787"/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118"/>
    </row>
    <row r="35" spans="1:17" ht="14.25" customHeight="1" x14ac:dyDescent="0.2">
      <c r="A35" s="787"/>
      <c r="B35" s="921"/>
      <c r="C35" s="921"/>
      <c r="D35" s="921"/>
      <c r="E35" s="921"/>
      <c r="F35" s="921"/>
      <c r="G35" s="921"/>
      <c r="H35" s="921"/>
      <c r="I35" s="921"/>
      <c r="J35" s="921"/>
      <c r="K35" s="921"/>
      <c r="L35" s="921"/>
      <c r="M35" s="921"/>
      <c r="N35" s="921"/>
      <c r="O35" s="921"/>
      <c r="P35" s="921"/>
      <c r="Q35" s="118"/>
    </row>
    <row r="36" spans="1:17" ht="9.9499999999999993" customHeight="1" x14ac:dyDescent="0.2">
      <c r="A36" s="787"/>
      <c r="B36" s="921"/>
      <c r="C36" s="921"/>
      <c r="D36" s="921"/>
      <c r="E36" s="921"/>
      <c r="F36" s="921"/>
      <c r="G36" s="921"/>
      <c r="H36" s="921"/>
      <c r="I36" s="921"/>
      <c r="J36" s="921"/>
      <c r="K36" s="921"/>
      <c r="L36" s="921"/>
      <c r="M36" s="921"/>
      <c r="N36" s="921"/>
      <c r="O36" s="921"/>
      <c r="P36" s="921"/>
      <c r="Q36" s="118"/>
    </row>
    <row r="37" spans="1:17" ht="14.25" customHeight="1" x14ac:dyDescent="0.2">
      <c r="A37" s="787"/>
      <c r="B37" s="921"/>
      <c r="C37" s="921"/>
      <c r="D37" s="921"/>
      <c r="E37" s="921"/>
      <c r="F37" s="921"/>
      <c r="G37" s="921"/>
      <c r="H37" s="921"/>
      <c r="I37" s="921"/>
      <c r="J37" s="921"/>
      <c r="K37" s="921"/>
      <c r="L37" s="921"/>
      <c r="M37" s="921"/>
      <c r="N37" s="921"/>
      <c r="O37" s="921"/>
      <c r="P37" s="921"/>
      <c r="Q37" s="118"/>
    </row>
    <row r="38" spans="1:17" ht="14.25" customHeight="1" x14ac:dyDescent="0.2">
      <c r="A38" s="787"/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921"/>
      <c r="P38" s="921"/>
      <c r="Q38" s="118"/>
    </row>
    <row r="39" spans="1:17" ht="14.25" customHeight="1" x14ac:dyDescent="0.2">
      <c r="A39" s="787"/>
      <c r="B39" s="921"/>
      <c r="C39" s="921"/>
      <c r="D39" s="921"/>
      <c r="E39" s="921"/>
      <c r="F39" s="921"/>
      <c r="G39" s="921"/>
      <c r="H39" s="921"/>
      <c r="I39" s="921"/>
      <c r="J39" s="921"/>
      <c r="K39" s="921"/>
      <c r="L39" s="921"/>
      <c r="M39" s="921"/>
      <c r="N39" s="921"/>
      <c r="O39" s="921"/>
      <c r="P39" s="921"/>
      <c r="Q39" s="118"/>
    </row>
    <row r="40" spans="1:17" ht="9.75" customHeight="1" x14ac:dyDescent="0.2">
      <c r="A40" s="787"/>
      <c r="B40" s="921"/>
      <c r="C40" s="921"/>
      <c r="D40" s="921"/>
      <c r="E40" s="921"/>
      <c r="F40" s="921"/>
      <c r="G40" s="921"/>
      <c r="H40" s="921"/>
      <c r="I40" s="921"/>
      <c r="J40" s="921"/>
      <c r="K40" s="921"/>
      <c r="L40" s="921"/>
      <c r="M40" s="921"/>
      <c r="N40" s="921"/>
      <c r="O40" s="921"/>
      <c r="P40" s="921"/>
      <c r="Q40" s="118"/>
    </row>
    <row r="41" spans="1:17" ht="14.25" customHeight="1" x14ac:dyDescent="0.2">
      <c r="A41" s="787"/>
      <c r="B41" s="921"/>
      <c r="C41" s="921"/>
      <c r="D41" s="921"/>
      <c r="E41" s="921"/>
      <c r="F41" s="921"/>
      <c r="G41" s="921"/>
      <c r="H41" s="921"/>
      <c r="I41" s="921"/>
      <c r="J41" s="921"/>
      <c r="K41" s="921"/>
      <c r="L41" s="921"/>
      <c r="M41" s="921"/>
      <c r="N41" s="921"/>
      <c r="O41" s="921"/>
      <c r="P41" s="921"/>
      <c r="Q41" s="118"/>
    </row>
    <row r="42" spans="1:17" ht="14.25" customHeight="1" x14ac:dyDescent="0.2">
      <c r="A42" s="787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4" spans="1:17" x14ac:dyDescent="0.2">
      <c r="E44" s="791">
        <v>0</v>
      </c>
      <c r="K44" s="791">
        <v>1</v>
      </c>
      <c r="Q44" s="791">
        <v>2</v>
      </c>
    </row>
    <row r="45" spans="1:17" s="159" customFormat="1" ht="12" customHeight="1" x14ac:dyDescent="0.2">
      <c r="A45" s="920">
        <f ca="1">IF(E44&lt;=$A$17,TODAY(),"")</f>
        <v>42968</v>
      </c>
      <c r="B45" s="920"/>
      <c r="C45" s="918">
        <f>IF(E44&lt;=$A$17,$O$1,"")</f>
        <v>0</v>
      </c>
      <c r="D45" s="918"/>
      <c r="F45" s="126"/>
      <c r="G45" s="920">
        <f ca="1">IF(K44&lt;=$A$17,TODAY(),"")</f>
        <v>42968</v>
      </c>
      <c r="H45" s="920"/>
      <c r="I45" s="918">
        <f>IF(K44&lt;=$A$17,$O$1,"")</f>
        <v>0</v>
      </c>
      <c r="J45" s="918"/>
      <c r="L45" s="126"/>
      <c r="M45" s="920">
        <f ca="1">IF(Q44&lt;=$A$17,TODAY(),"")</f>
        <v>42968</v>
      </c>
      <c r="N45" s="920"/>
      <c r="O45" s="918">
        <f>IF(Q44&lt;=$A$17,$O$1,"")</f>
        <v>0</v>
      </c>
      <c r="P45" s="918"/>
    </row>
    <row r="46" spans="1:17" ht="12" customHeight="1" x14ac:dyDescent="0.2">
      <c r="A46" s="912" t="str">
        <f>IF(E44&lt;=$A$17,$D$2,"")</f>
        <v xml:space="preserve"> </v>
      </c>
      <c r="B46" s="912"/>
      <c r="C46" s="912"/>
      <c r="D46" s="912"/>
      <c r="E46" s="912"/>
      <c r="F46" s="126"/>
      <c r="G46" s="912" t="str">
        <f>IF(K44&lt;=$A$17,$D$2,"")</f>
        <v xml:space="preserve"> </v>
      </c>
      <c r="H46" s="912"/>
      <c r="I46" s="912"/>
      <c r="J46" s="912"/>
      <c r="K46" s="912"/>
      <c r="L46" s="126"/>
      <c r="M46" s="912" t="str">
        <f>IF(Q44&lt;=$A$17,$D$2,"")</f>
        <v xml:space="preserve"> </v>
      </c>
      <c r="N46" s="912"/>
      <c r="O46" s="912"/>
      <c r="P46" s="912"/>
      <c r="Q46" s="912"/>
    </row>
    <row r="47" spans="1:17" ht="12" customHeight="1" x14ac:dyDescent="0.2">
      <c r="A47" s="918" t="str">
        <f>IF(E44&lt;=$A$17,$D$5&amp;" "&amp;IF(Var_Neo_InfB_Cont_DubbeleHoev,$G$5/2,$G$5)&amp;" "&amp;$H$5,"")</f>
        <v xml:space="preserve"> 0 </v>
      </c>
      <c r="B47" s="918"/>
      <c r="C47" s="918"/>
      <c r="D47" s="918"/>
      <c r="E47" s="918"/>
      <c r="F47" s="126"/>
      <c r="G47" s="918" t="str">
        <f>IF(K44&lt;=$A$17,$D$5&amp;" "&amp;IF(Var_Neo_InfB_Cont_DubbeleHoev,$G$5/2,$G$5)&amp;" "&amp;$H$5,"")</f>
        <v xml:space="preserve"> 0 </v>
      </c>
      <c r="H47" s="918"/>
      <c r="I47" s="918"/>
      <c r="J47" s="918"/>
      <c r="K47" s="918"/>
      <c r="L47" s="126"/>
      <c r="M47" s="918" t="str">
        <f>IF(Q44&lt;=$A$17,$D$5&amp;" "&amp;IF(Var_Neo_InfB_Cont_DubbeleHoev,$G$5/2,$G$5)&amp;" "&amp;$H$5,"")</f>
        <v xml:space="preserve"> 0 </v>
      </c>
      <c r="N47" s="918"/>
      <c r="O47" s="918"/>
      <c r="P47" s="918"/>
      <c r="Q47" s="918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str">
        <f>IF(E44&lt;=$A$17,"(12 ml extra)","")</f>
        <v>(12 ml extra)</v>
      </c>
      <c r="E48" s="919"/>
      <c r="F48" s="126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str">
        <f>IF(K44&lt;=$A$17,"(12 ml extra)","")</f>
        <v>(12 ml extra)</v>
      </c>
      <c r="K48" s="919"/>
      <c r="L48" s="126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str">
        <f>IF(Q44&lt;=$A$17,"(12 ml extra)","")</f>
        <v>(12 ml extra)</v>
      </c>
      <c r="Q48" s="919"/>
    </row>
    <row r="49" spans="1:17" ht="12" customHeight="1" x14ac:dyDescent="0.2">
      <c r="A49" s="918" t="e">
        <f>IF(E44&lt;=$A$17,$D$6,"")</f>
        <v>#VALUE!</v>
      </c>
      <c r="B49" s="918"/>
      <c r="C49" s="919" t="str">
        <f>IF(E44&lt;=$A$17,$F$6,"")</f>
        <v xml:space="preserve">0 </v>
      </c>
      <c r="D49" s="919"/>
      <c r="E49" s="919"/>
      <c r="F49" s="126"/>
      <c r="G49" s="918" t="e">
        <f>IF(K44&lt;=$A$17,$D$6,"")</f>
        <v>#VALUE!</v>
      </c>
      <c r="H49" s="918"/>
      <c r="I49" s="919" t="str">
        <f>IF(K44&lt;=$A$17,$F$6,"")</f>
        <v xml:space="preserve">0 </v>
      </c>
      <c r="J49" s="919"/>
      <c r="K49" s="919"/>
      <c r="L49" s="126"/>
      <c r="M49" s="918" t="e">
        <f>IF(Q44&lt;=$A$17,$D$6,"")</f>
        <v>#VALUE!</v>
      </c>
      <c r="N49" s="918"/>
      <c r="O49" s="919" t="str">
        <f>IF(Q44&lt;=$A$17,$F$6,"")</f>
        <v xml:space="preserve">0 </v>
      </c>
      <c r="P49" s="919"/>
      <c r="Q49" s="919"/>
    </row>
    <row r="50" spans="1:17" ht="12" customHeight="1" x14ac:dyDescent="0.2">
      <c r="A50" s="126"/>
      <c r="B50" s="126"/>
      <c r="C50" s="126" t="s">
        <v>5357</v>
      </c>
      <c r="D50" s="917">
        <f ca="1">IF(E44&lt;=$A$17,TODAY()+1,"")</f>
        <v>42969</v>
      </c>
      <c r="E50" s="917"/>
      <c r="F50" s="126"/>
      <c r="G50" s="126"/>
      <c r="H50" s="126"/>
      <c r="I50" s="126" t="s">
        <v>5357</v>
      </c>
      <c r="J50" s="917">
        <f ca="1">IF(K44&lt;=$A$17,TODAY()+1,"")</f>
        <v>42969</v>
      </c>
      <c r="K50" s="917"/>
      <c r="L50" s="789"/>
      <c r="M50" s="126"/>
      <c r="N50" s="126"/>
      <c r="O50" s="126" t="s">
        <v>5357</v>
      </c>
      <c r="P50" s="917">
        <f ca="1">IF(Q44&lt;=$A$17,TODAY()+1,"")</f>
        <v>42969</v>
      </c>
      <c r="Q50" s="917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791">
        <v>3</v>
      </c>
      <c r="F55" s="126"/>
      <c r="G55" s="126"/>
      <c r="H55" s="126"/>
      <c r="I55" s="126"/>
      <c r="J55" s="126"/>
      <c r="K55" s="791">
        <v>4</v>
      </c>
      <c r="L55" s="126"/>
      <c r="M55" s="126"/>
      <c r="N55" s="126"/>
      <c r="O55" s="126"/>
      <c r="P55" s="126"/>
      <c r="Q55" s="791">
        <v>5</v>
      </c>
    </row>
    <row r="56" spans="1:17" ht="12" customHeight="1" x14ac:dyDescent="0.2">
      <c r="A56" s="920">
        <f ca="1">IF(E55&lt;=$A$17,TODAY(),"")</f>
        <v>42968</v>
      </c>
      <c r="B56" s="920"/>
      <c r="C56" s="918">
        <f>IF(E55&lt;=$A$17,$O$1,"")</f>
        <v>0</v>
      </c>
      <c r="D56" s="918"/>
      <c r="F56" s="126"/>
      <c r="G56" s="920">
        <f ca="1">IF(K55&lt;=$A$17,TODAY(),"")</f>
        <v>42968</v>
      </c>
      <c r="H56" s="920"/>
      <c r="I56" s="918">
        <f>IF(K55&lt;=$A$17,$O$1,"")</f>
        <v>0</v>
      </c>
      <c r="J56" s="918"/>
      <c r="L56" s="126"/>
      <c r="M56" s="920">
        <f ca="1">IF(Q55&lt;=$A$17,TODAY(),"")</f>
        <v>42968</v>
      </c>
      <c r="N56" s="920"/>
      <c r="O56" s="918">
        <f>IF(Q55&lt;=$A$17,$O$1,"")</f>
        <v>0</v>
      </c>
      <c r="P56" s="918"/>
    </row>
    <row r="57" spans="1:17" ht="12" customHeight="1" x14ac:dyDescent="0.2">
      <c r="A57" s="912" t="str">
        <f>IF(E55&lt;=$A$17,$D$2,"")</f>
        <v xml:space="preserve"> </v>
      </c>
      <c r="B57" s="912"/>
      <c r="C57" s="912"/>
      <c r="D57" s="912"/>
      <c r="E57" s="912"/>
      <c r="F57" s="126"/>
      <c r="G57" s="912" t="str">
        <f>IF(K55&lt;=$A$17,$D$2,"")</f>
        <v xml:space="preserve"> </v>
      </c>
      <c r="H57" s="912"/>
      <c r="I57" s="912"/>
      <c r="J57" s="912"/>
      <c r="K57" s="912"/>
      <c r="L57" s="126"/>
      <c r="M57" s="912" t="str">
        <f>IF(Q55&lt;=$A$17,$D$2,"")</f>
        <v xml:space="preserve"> </v>
      </c>
      <c r="N57" s="912"/>
      <c r="O57" s="912"/>
      <c r="P57" s="912"/>
      <c r="Q57" s="912"/>
    </row>
    <row r="58" spans="1:17" ht="12" customHeight="1" x14ac:dyDescent="0.2">
      <c r="A58" s="918" t="str">
        <f>IF(E55&lt;=$A$17,$D$5&amp;" "&amp;IF(Var_Neo_InfB_Cont_DubbeleHoev,$G$5/2,$G$5)&amp;" "&amp;$H$5,"")</f>
        <v xml:space="preserve"> 0 </v>
      </c>
      <c r="B58" s="918"/>
      <c r="C58" s="918"/>
      <c r="D58" s="918"/>
      <c r="E58" s="918"/>
      <c r="F58" s="126"/>
      <c r="G58" s="918" t="str">
        <f>IF(K55&lt;=$A$17,$D$5&amp;" "&amp;IF(Var_Neo_InfB_Cont_DubbeleHoev,$G$5/2,$G$5)&amp;" "&amp;$H$5,"")</f>
        <v xml:space="preserve"> 0 </v>
      </c>
      <c r="H58" s="918"/>
      <c r="I58" s="918"/>
      <c r="J58" s="918"/>
      <c r="K58" s="918"/>
      <c r="L58" s="126"/>
      <c r="M58" s="918" t="str">
        <f>IF(Q55&lt;=$A$17,$D$5&amp;" "&amp;IF(Var_Neo_InfB_Cont_DubbeleHoev,$G$5/2,$G$5)&amp;" "&amp;$H$5,"")</f>
        <v xml:space="preserve"> 0 </v>
      </c>
      <c r="N58" s="918"/>
      <c r="O58" s="918"/>
      <c r="P58" s="918"/>
      <c r="Q58" s="918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str">
        <f>IF(E55&lt;=$A$17,"(12 ml extra)","")</f>
        <v>(12 ml extra)</v>
      </c>
      <c r="E59" s="919"/>
      <c r="F59" s="126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str">
        <f>IF(K55&lt;=$A$17,"(12 ml extra)","")</f>
        <v>(12 ml extra)</v>
      </c>
      <c r="K59" s="919"/>
      <c r="L59" s="126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str">
        <f>IF(Q55&lt;=$A$17,"(12 ml extra)","")</f>
        <v>(12 ml extra)</v>
      </c>
      <c r="Q59" s="919"/>
    </row>
    <row r="60" spans="1:17" ht="12" customHeight="1" x14ac:dyDescent="0.2">
      <c r="A60" s="918" t="e">
        <f>IF(E54&lt;=$A$17,$D$6,"")</f>
        <v>#VALUE!</v>
      </c>
      <c r="B60" s="918"/>
      <c r="C60" s="919" t="str">
        <f>IF(E55&lt;=$A$17,$F$6,"")</f>
        <v xml:space="preserve">0 </v>
      </c>
      <c r="D60" s="919"/>
      <c r="E60" s="919"/>
      <c r="F60" s="126"/>
      <c r="G60" s="918" t="e">
        <f>IF(K54&lt;=$A$17,$D$6,"")</f>
        <v>#VALUE!</v>
      </c>
      <c r="H60" s="918"/>
      <c r="I60" s="919" t="str">
        <f>IF(K55&lt;=$A$17,$F$6,"")</f>
        <v xml:space="preserve">0 </v>
      </c>
      <c r="J60" s="919"/>
      <c r="K60" s="919"/>
      <c r="L60" s="126"/>
      <c r="M60" s="918" t="e">
        <f>IF(Q54&lt;=$A$17,$D$6,"")</f>
        <v>#VALUE!</v>
      </c>
      <c r="N60" s="918"/>
      <c r="O60" s="919" t="str">
        <f>IF(Q55&lt;=$A$17,$F$6,"")</f>
        <v xml:space="preserve">0 </v>
      </c>
      <c r="P60" s="919"/>
      <c r="Q60" s="919"/>
    </row>
    <row r="61" spans="1:17" ht="12" customHeight="1" x14ac:dyDescent="0.2">
      <c r="A61" s="918"/>
      <c r="B61" s="918"/>
      <c r="C61" s="126" t="s">
        <v>5357</v>
      </c>
      <c r="D61" s="917">
        <f ca="1">IF(E55&lt;=$A$17,TODAY()+1,"")</f>
        <v>42969</v>
      </c>
      <c r="E61" s="917"/>
      <c r="F61" s="789"/>
      <c r="G61" s="918"/>
      <c r="H61" s="918"/>
      <c r="I61" s="126" t="s">
        <v>5357</v>
      </c>
      <c r="J61" s="917">
        <f ca="1">IF(K55&lt;=$A$17,TODAY()+1,"")</f>
        <v>42969</v>
      </c>
      <c r="K61" s="917"/>
      <c r="L61" s="789"/>
      <c r="M61" s="918"/>
      <c r="N61" s="918"/>
      <c r="O61" s="126" t="s">
        <v>5357</v>
      </c>
      <c r="P61" s="917">
        <f ca="1">IF(Q55&lt;=$A$17,TODAY()+1,"")</f>
        <v>42969</v>
      </c>
      <c r="Q61" s="917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9" t="str">
        <f ca="1">Txt_Pat_GeboorteDat</f>
        <v/>
      </c>
      <c r="F2" s="839"/>
      <c r="G2" s="269" t="str">
        <f>Txt_Pat_Gewicht</f>
        <v>Gewicht:</v>
      </c>
      <c r="H2" s="592"/>
      <c r="O2" s="592" t="s">
        <v>138</v>
      </c>
      <c r="Q2" s="837"/>
      <c r="R2" s="837"/>
      <c r="S2" s="837"/>
      <c r="T2" s="837"/>
      <c r="U2" s="837"/>
      <c r="V2" s="837"/>
      <c r="X2" s="586" t="s">
        <v>235</v>
      </c>
      <c r="AA2" s="838">
        <f ca="1">TODAY()</f>
        <v>42968</v>
      </c>
      <c r="AB2" s="838"/>
      <c r="AC2" s="838"/>
      <c r="AD2" s="838"/>
      <c r="AE2" s="83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40">
        <f ca="1">TODAY()</f>
        <v>42968</v>
      </c>
      <c r="AB25" s="840"/>
      <c r="AC25" s="840"/>
      <c r="AD25" s="840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2017-08-21T15:30:10Z</dcterms:modified>
</cp:coreProperties>
</file>