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88F24A5-E55D-454D-8509-9353F361B5E0}" xr6:coauthVersionLast="45" xr6:coauthVersionMax="45" xr10:uidLastSave="{00000000-0000-0000-0000-000000000000}"/>
  <bookViews>
    <workbookView xWindow="7880" yWindow="1850" windowWidth="26700" windowHeight="14070" activeTab="3" xr2:uid="{00000000-000D-0000-FFFF-FFFF00000000}"/>
  </bookViews>
  <sheets>
    <sheet name="Inversiones-Gastos" sheetId="1" r:id="rId1"/>
    <sheet name="Plan de Tesorería" sheetId="2" r:id="rId2"/>
    <sheet name="Cuenta de Resultados" sheetId="3" r:id="rId3"/>
    <sheet name="Balance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E4" i="4"/>
  <c r="C5" i="4"/>
  <c r="E5" i="4"/>
  <c r="C6" i="4"/>
  <c r="C7" i="4"/>
  <c r="C9" i="4"/>
  <c r="E9" i="4"/>
  <c r="C13" i="4"/>
  <c r="E13" i="4"/>
  <c r="B2" i="3"/>
  <c r="D2" i="3"/>
  <c r="D3" i="3"/>
  <c r="D4" i="3"/>
  <c r="D5" i="3"/>
  <c r="D6" i="3"/>
  <c r="D7" i="3"/>
  <c r="D8" i="3"/>
  <c r="D9" i="3"/>
  <c r="B11" i="3"/>
  <c r="E11" i="3" s="1"/>
  <c r="E17" i="3" s="1"/>
  <c r="D11" i="3"/>
  <c r="B16" i="3"/>
  <c r="D16" i="3"/>
  <c r="E16" i="3"/>
  <c r="N43" i="2"/>
  <c r="M43" i="2"/>
  <c r="L43" i="2"/>
  <c r="K43" i="2"/>
  <c r="J43" i="2"/>
  <c r="I43" i="2"/>
  <c r="H43" i="2"/>
  <c r="G43" i="2"/>
  <c r="F43" i="2"/>
  <c r="O43" i="2" s="1"/>
  <c r="E43" i="2"/>
  <c r="D43" i="2"/>
  <c r="C43" i="2"/>
  <c r="O40" i="2"/>
  <c r="O39" i="2"/>
  <c r="O38" i="2"/>
  <c r="O37" i="2"/>
  <c r="O36" i="2"/>
  <c r="O35" i="2"/>
  <c r="O34" i="2"/>
  <c r="O33" i="2"/>
  <c r="O32" i="2"/>
  <c r="O31" i="2"/>
  <c r="O30" i="2"/>
  <c r="O4" i="2"/>
  <c r="O5" i="2"/>
  <c r="O6" i="2"/>
  <c r="O7" i="2"/>
  <c r="O8" i="2"/>
  <c r="O9" i="2"/>
  <c r="O10" i="2"/>
  <c r="O11" i="2"/>
  <c r="O12" i="2"/>
  <c r="O13" i="2"/>
  <c r="O14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H19" i="2" s="1"/>
  <c r="I18" i="2"/>
  <c r="J18" i="2"/>
  <c r="K18" i="2"/>
  <c r="L18" i="2"/>
  <c r="M18" i="2"/>
  <c r="N18" i="2"/>
  <c r="H5" i="4"/>
  <c r="K19" i="2" l="1"/>
  <c r="D19" i="2"/>
  <c r="J19" i="2"/>
  <c r="I19" i="2"/>
  <c r="N19" i="2"/>
  <c r="L19" i="2"/>
  <c r="G19" i="2"/>
  <c r="F19" i="2"/>
  <c r="M19" i="2"/>
  <c r="C19" i="2"/>
  <c r="O18" i="2"/>
  <c r="E19" i="2"/>
  <c r="O17" i="2"/>
  <c r="O19" i="2" l="1"/>
  <c r="C20" i="2"/>
  <c r="C21" i="2"/>
  <c r="E10" i="1"/>
  <c r="M5" i="1"/>
  <c r="J5" i="1"/>
  <c r="E5" i="1" s="1"/>
  <c r="E19" i="1" s="1"/>
  <c r="D21" i="2" l="1"/>
  <c r="D20" i="2"/>
  <c r="E21" i="2" s="1"/>
  <c r="E20" i="2"/>
  <c r="E17" i="1"/>
  <c r="E15" i="1"/>
  <c r="F20" i="2" l="1"/>
  <c r="F21" i="2"/>
  <c r="G21" i="2" s="1"/>
  <c r="E21" i="1"/>
  <c r="E20" i="1"/>
  <c r="G20" i="2" l="1"/>
  <c r="H20" i="2" s="1"/>
  <c r="I6" i="4"/>
  <c r="H21" i="2" l="1"/>
  <c r="I21" i="2" s="1"/>
  <c r="I20" i="2" l="1"/>
  <c r="J20" i="2" s="1"/>
  <c r="I5" i="4"/>
  <c r="J21" i="2" l="1"/>
  <c r="K21" i="2" s="1"/>
  <c r="K20" i="2" l="1"/>
  <c r="L20" i="2" s="1"/>
  <c r="L21" i="2" l="1"/>
  <c r="M21" i="2" s="1"/>
  <c r="H4" i="4"/>
  <c r="E23" i="1"/>
  <c r="M20" i="2" l="1"/>
  <c r="N20" i="2" s="1"/>
  <c r="N21" i="2" l="1"/>
</calcChain>
</file>

<file path=xl/sharedStrings.xml><?xml version="1.0" encoding="utf-8"?>
<sst xmlns="http://schemas.openxmlformats.org/spreadsheetml/2006/main" count="184" uniqueCount="81">
  <si>
    <t>Fondo de la empresa</t>
  </si>
  <si>
    <t>Equipo informático</t>
  </si>
  <si>
    <t>Mobiliario</t>
  </si>
  <si>
    <t>Alquiler del servidor</t>
  </si>
  <si>
    <t>Constitución</t>
  </si>
  <si>
    <t>Publicidad (apertura)</t>
  </si>
  <si>
    <t>Publicidad</t>
  </si>
  <si>
    <t>Teléfono</t>
  </si>
  <si>
    <t>Luz / Agua</t>
  </si>
  <si>
    <t>Internet</t>
  </si>
  <si>
    <t>Nominas</t>
  </si>
  <si>
    <t>Seguridad Social</t>
  </si>
  <si>
    <t>INVERSIONES</t>
  </si>
  <si>
    <t>GASTOS APERTURA</t>
  </si>
  <si>
    <t>GASTOS MENSUALES</t>
  </si>
  <si>
    <t>CAPITAL NECESARIO A LOS 3 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</si>
  <si>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</si>
  <si>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</si>
  <si>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</si>
  <si>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</si>
  <si>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</si>
  <si>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</si>
  <si>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</si>
  <si>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</si>
  <si>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</si>
  <si>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</si>
  <si>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</si>
  <si>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</si>
  <si>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</si>
  <si>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Capital</t>
  </si>
  <si>
    <t>Préstamo</t>
  </si>
  <si>
    <t>Salario</t>
  </si>
  <si>
    <t>Impuestos</t>
  </si>
  <si>
    <t>Suministros</t>
  </si>
  <si>
    <t>ENTRADAS</t>
  </si>
  <si>
    <t>SALIDAS</t>
  </si>
  <si>
    <t>ENTR-SAL</t>
  </si>
  <si>
    <t>BANCO</t>
  </si>
  <si>
    <t>CRÉDITO</t>
  </si>
  <si>
    <t>Ventas</t>
  </si>
  <si>
    <t>Ingresos Explotación</t>
  </si>
  <si>
    <t>Gastos Explotación</t>
  </si>
  <si>
    <t>Equipos</t>
  </si>
  <si>
    <t>Total Explotación</t>
  </si>
  <si>
    <t>Ingresos Financieros</t>
  </si>
  <si>
    <t>Gastos Financieros</t>
  </si>
  <si>
    <t>Intereses Préstamo</t>
  </si>
  <si>
    <t>Total Financiero</t>
  </si>
  <si>
    <t>Interés Cuenta</t>
  </si>
  <si>
    <t>ACTIVO</t>
  </si>
  <si>
    <t>PASIVO</t>
  </si>
  <si>
    <t>NO CORRIENTE</t>
  </si>
  <si>
    <t>PATRIMONIO</t>
  </si>
  <si>
    <t>Cuenta resultados</t>
  </si>
  <si>
    <t>CORRIENTE</t>
  </si>
  <si>
    <t>Plan tesorería</t>
  </si>
  <si>
    <t>Totales</t>
  </si>
  <si>
    <t>Deudas</t>
  </si>
  <si>
    <t>Publicidad (Buzoneo)</t>
  </si>
  <si>
    <t>Reforma del local / Merchandising</t>
  </si>
  <si>
    <t>Leasing vehículo</t>
  </si>
  <si>
    <t>Pantalla</t>
  </si>
  <si>
    <t>Ratón+Teclado</t>
  </si>
  <si>
    <t>Ordenadores completos</t>
  </si>
  <si>
    <t>Punto de acceso</t>
  </si>
  <si>
    <t>Switch</t>
  </si>
  <si>
    <t>Servidor web</t>
  </si>
  <si>
    <t>WINDOWS SERVER</t>
  </si>
  <si>
    <t>Torre</t>
  </si>
  <si>
    <t>GASTOS</t>
  </si>
  <si>
    <t>MENSUALES</t>
  </si>
  <si>
    <t>NAS+HDD</t>
  </si>
  <si>
    <t>Mat. Oficina</t>
  </si>
  <si>
    <t>Amort</t>
  </si>
  <si>
    <t>Salarios</t>
  </si>
  <si>
    <t>Dominio</t>
  </si>
  <si>
    <t>Años de amortización:</t>
  </si>
  <si>
    <t>Cuota Autónomo</t>
  </si>
  <si>
    <t>Cuota autónomo</t>
  </si>
  <si>
    <t>ACTIVO CORRIENTE</t>
  </si>
  <si>
    <t>ACTIVO NO 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</si>
</sst>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€&quot;;[Red]\-#,##0.00\ &quot;€&quot;"/>
    <numFmt numFmtId="42" formatCode="_-* #,##0\ &quot;€&quot;_-;\-* #,##0\ &quot;€&quot;_-;_-* &quot;-&quot;\ &quot;€&quot;_-;_-@_-"/>
    <numFmt numFmtId="164" formatCode="#,##0\ &quot;€&quot;"/>
    <numFmt numFmtId="165" formatCode="#,##0.00\ &quot;€&quot;"/>
  </numFmts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3F3F3F"/>
      </bottom>
      <diagonal/>
    </border>
    <border>
      <left style="double">
        <color indexed="64"/>
      </left>
      <right style="double">
        <color rgb="FF3F3F3F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3F3F3F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rgb="FF3F3F3F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2" applyNumberFormat="0" applyFill="0" applyAlignment="0" applyProtection="0"/>
    <xf numFmtId="0" fontId="8" fillId="7" borderId="3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</cellStyleXfs>
  <cellXfs count="98">
    <xf numFmtId="0" fontId="0" fillId="0" borderId="0" xfId="0"/>
    <xf numFmtId="0" fontId="2" fillId="10" borderId="0" xfId="0" applyFont="1" applyFill="1" applyAlignment="1">
      <alignment horizontal="left" vertical="center" indent="6"/>
    </xf>
    <xf numFmtId="8" fontId="2" fillId="10" borderId="0" xfId="0" applyNumberFormat="1" applyFont="1" applyFill="1" applyAlignment="1">
      <alignment horizontal="center" vertical="center"/>
    </xf>
    <xf numFmtId="0" fontId="3" fillId="11" borderId="0" xfId="0" applyFont="1" applyFill="1" applyAlignment="1">
      <alignment horizontal="left" vertical="center" indent="6"/>
    </xf>
    <xf numFmtId="8" fontId="3" fillId="11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12" borderId="0" xfId="0" applyFont="1" applyFill="1" applyAlignment="1">
      <alignment horizontal="left" vertical="center" indent="6"/>
    </xf>
    <xf numFmtId="8" fontId="13" fillId="1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8" fillId="7" borderId="6" xfId="8" applyNumberFormat="1" applyBorder="1" applyAlignment="1">
      <alignment horizontal="center" vertical="center"/>
    </xf>
    <xf numFmtId="164" fontId="8" fillId="7" borderId="7" xfId="8" applyNumberFormat="1" applyBorder="1" applyAlignment="1">
      <alignment horizontal="center" vertical="center"/>
    </xf>
    <xf numFmtId="164" fontId="8" fillId="7" borderId="8" xfId="8" applyNumberFormat="1" applyBorder="1" applyAlignment="1">
      <alignment horizontal="center" vertical="center"/>
    </xf>
    <xf numFmtId="164" fontId="8" fillId="7" borderId="9" xfId="8" applyNumberFormat="1" applyBorder="1" applyAlignment="1">
      <alignment horizontal="center" vertical="center"/>
    </xf>
    <xf numFmtId="164" fontId="8" fillId="7" borderId="3" xfId="8" applyNumberForma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164" fontId="2" fillId="2" borderId="12" xfId="2" applyNumberFormat="1" applyBorder="1" applyAlignment="1">
      <alignment horizontal="center" vertical="center"/>
    </xf>
    <xf numFmtId="164" fontId="14" fillId="0" borderId="13" xfId="0" applyNumberFormat="1" applyFont="1" applyBorder="1" applyAlignment="1">
      <alignment horizontal="center" vertical="center"/>
    </xf>
    <xf numFmtId="164" fontId="14" fillId="0" borderId="14" xfId="0" applyNumberFormat="1" applyFont="1" applyBorder="1" applyAlignment="1">
      <alignment horizontal="center" vertical="center"/>
    </xf>
    <xf numFmtId="164" fontId="2" fillId="2" borderId="14" xfId="2" applyNumberFormat="1" applyBorder="1" applyAlignment="1">
      <alignment horizontal="center" vertical="center"/>
    </xf>
    <xf numFmtId="164" fontId="9" fillId="0" borderId="13" xfId="9" applyNumberFormat="1" applyBorder="1" applyAlignment="1">
      <alignment horizontal="center" vertical="center"/>
    </xf>
    <xf numFmtId="164" fontId="9" fillId="0" borderId="14" xfId="9" applyNumberFormat="1" applyBorder="1" applyAlignment="1">
      <alignment horizontal="center" vertical="center"/>
    </xf>
    <xf numFmtId="164" fontId="3" fillId="3" borderId="14" xfId="3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8" fillId="7" borderId="14" xfId="8" applyNumberFormat="1" applyBorder="1" applyAlignment="1">
      <alignment horizontal="center" vertical="center"/>
    </xf>
    <xf numFmtId="164" fontId="8" fillId="7" borderId="15" xfId="8" applyNumberFormat="1" applyBorder="1" applyAlignment="1">
      <alignment horizontal="center" vertical="center"/>
    </xf>
    <xf numFmtId="164" fontId="2" fillId="2" borderId="15" xfId="2" applyNumberFormat="1" applyBorder="1" applyAlignment="1">
      <alignment horizontal="center" vertical="center"/>
    </xf>
    <xf numFmtId="164" fontId="4" fillId="4" borderId="14" xfId="4" applyNumberFormat="1" applyBorder="1" applyAlignment="1">
      <alignment horizontal="center" vertical="center"/>
    </xf>
    <xf numFmtId="164" fontId="4" fillId="4" borderId="15" xfId="4" applyNumberFormat="1" applyBorder="1" applyAlignment="1">
      <alignment horizontal="center" vertical="center"/>
    </xf>
    <xf numFmtId="164" fontId="12" fillId="9" borderId="14" xfId="13" applyNumberFormat="1" applyBorder="1" applyAlignment="1">
      <alignment horizontal="center" vertical="center"/>
    </xf>
    <xf numFmtId="164" fontId="0" fillId="0" borderId="0" xfId="0" applyNumberFormat="1"/>
    <xf numFmtId="164" fontId="12" fillId="8" borderId="14" xfId="12" applyNumberFormat="1" applyBorder="1" applyAlignment="1">
      <alignment horizontal="center" vertical="center"/>
    </xf>
    <xf numFmtId="164" fontId="12" fillId="8" borderId="14" xfId="12" applyNumberFormat="1" applyFont="1" applyBorder="1" applyAlignment="1">
      <alignment horizontal="center" vertical="center"/>
    </xf>
    <xf numFmtId="0" fontId="7" fillId="0" borderId="2" xfId="7"/>
    <xf numFmtId="0" fontId="10" fillId="0" borderId="0" xfId="10"/>
    <xf numFmtId="0" fontId="5" fillId="5" borderId="1" xfId="5"/>
    <xf numFmtId="164" fontId="0" fillId="0" borderId="0" xfId="0" applyNumberFormat="1" applyBorder="1"/>
    <xf numFmtId="164" fontId="5" fillId="5" borderId="16" xfId="5" applyNumberFormat="1" applyBorder="1" applyAlignment="1">
      <alignment horizontal="center" vertical="center"/>
    </xf>
    <xf numFmtId="164" fontId="0" fillId="0" borderId="17" xfId="0" applyNumberFormat="1" applyBorder="1"/>
    <xf numFmtId="164" fontId="11" fillId="0" borderId="18" xfId="11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11" fillId="0" borderId="20" xfId="11" applyNumberFormat="1" applyBorder="1" applyAlignment="1">
      <alignment horizontal="center"/>
    </xf>
    <xf numFmtId="164" fontId="1" fillId="0" borderId="21" xfId="1" applyNumberFormat="1" applyBorder="1"/>
    <xf numFmtId="164" fontId="10" fillId="0" borderId="21" xfId="10" applyNumberFormat="1" applyBorder="1"/>
    <xf numFmtId="164" fontId="1" fillId="0" borderId="22" xfId="1" applyNumberFormat="1" applyBorder="1"/>
    <xf numFmtId="164" fontId="10" fillId="0" borderId="22" xfId="10" applyNumberFormat="1" applyBorder="1"/>
    <xf numFmtId="164" fontId="11" fillId="0" borderId="23" xfId="11" applyNumberFormat="1" applyBorder="1" applyAlignment="1">
      <alignment horizontal="center"/>
    </xf>
    <xf numFmtId="164" fontId="1" fillId="0" borderId="22" xfId="1" applyNumberFormat="1" applyBorder="1" applyAlignment="1">
      <alignment horizontal="center"/>
    </xf>
    <xf numFmtId="164" fontId="11" fillId="0" borderId="24" xfId="11" applyNumberFormat="1" applyBorder="1" applyAlignment="1">
      <alignment horizontal="center"/>
    </xf>
    <xf numFmtId="164" fontId="0" fillId="0" borderId="22" xfId="0" applyNumberFormat="1" applyBorder="1"/>
    <xf numFmtId="164" fontId="6" fillId="6" borderId="16" xfId="6" applyNumberFormat="1" applyBorder="1"/>
    <xf numFmtId="164" fontId="2" fillId="2" borderId="26" xfId="2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3" fillId="3" borderId="27" xfId="3" applyNumberFormat="1" applyBorder="1" applyAlignment="1">
      <alignment horizontal="center"/>
    </xf>
    <xf numFmtId="164" fontId="10" fillId="0" borderId="25" xfId="10" applyNumberFormat="1" applyBorder="1"/>
    <xf numFmtId="42" fontId="0" fillId="0" borderId="0" xfId="0" applyNumberFormat="1"/>
    <xf numFmtId="42" fontId="10" fillId="0" borderId="0" xfId="10" applyNumberFormat="1"/>
    <xf numFmtId="42" fontId="2" fillId="2" borderId="0" xfId="2" applyNumberFormat="1"/>
    <xf numFmtId="42" fontId="3" fillId="3" borderId="0" xfId="3" applyNumberFormat="1"/>
    <xf numFmtId="42" fontId="6" fillId="6" borderId="1" xfId="6" applyNumberFormat="1"/>
    <xf numFmtId="42" fontId="7" fillId="0" borderId="2" xfId="7" applyNumberFormat="1"/>
    <xf numFmtId="0" fontId="4" fillId="4" borderId="0" xfId="4" applyAlignment="1">
      <alignment horizontal="center" vertical="center"/>
    </xf>
    <xf numFmtId="165" fontId="7" fillId="0" borderId="2" xfId="7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4" fillId="4" borderId="0" xfId="4" applyNumberFormat="1" applyAlignment="1">
      <alignment horizontal="center" vertical="center"/>
    </xf>
    <xf numFmtId="0" fontId="3" fillId="11" borderId="17" xfId="0" applyFont="1" applyFill="1" applyBorder="1" applyAlignment="1">
      <alignment horizontal="left" vertical="center" indent="6"/>
    </xf>
    <xf numFmtId="0" fontId="3" fillId="11" borderId="21" xfId="0" applyFont="1" applyFill="1" applyBorder="1" applyAlignment="1">
      <alignment horizontal="left" vertical="center" indent="6"/>
    </xf>
    <xf numFmtId="0" fontId="3" fillId="11" borderId="30" xfId="0" applyFont="1" applyFill="1" applyBorder="1" applyAlignment="1">
      <alignment horizontal="left" vertical="center" indent="6"/>
    </xf>
    <xf numFmtId="0" fontId="2" fillId="10" borderId="17" xfId="0" applyFont="1" applyFill="1" applyBorder="1" applyAlignment="1">
      <alignment horizontal="left" vertical="center" indent="6"/>
    </xf>
    <xf numFmtId="0" fontId="2" fillId="10" borderId="21" xfId="0" applyFont="1" applyFill="1" applyBorder="1" applyAlignment="1">
      <alignment horizontal="left" vertical="center" indent="6"/>
    </xf>
    <xf numFmtId="0" fontId="2" fillId="10" borderId="30" xfId="0" applyFont="1" applyFill="1" applyBorder="1" applyAlignment="1">
      <alignment horizontal="left" vertical="center" indent="6"/>
    </xf>
    <xf numFmtId="8" fontId="2" fillId="10" borderId="32" xfId="0" applyNumberFormat="1" applyFont="1" applyFill="1" applyBorder="1" applyAlignment="1">
      <alignment horizontal="center" vertical="center"/>
    </xf>
    <xf numFmtId="8" fontId="2" fillId="10" borderId="33" xfId="0" applyNumberFormat="1" applyFont="1" applyFill="1" applyBorder="1" applyAlignment="1">
      <alignment horizontal="center" vertical="center"/>
    </xf>
    <xf numFmtId="8" fontId="2" fillId="10" borderId="34" xfId="0" applyNumberFormat="1" applyFont="1" applyFill="1" applyBorder="1" applyAlignment="1">
      <alignment horizontal="center" vertical="center"/>
    </xf>
    <xf numFmtId="8" fontId="3" fillId="11" borderId="32" xfId="0" applyNumberFormat="1" applyFont="1" applyFill="1" applyBorder="1" applyAlignment="1">
      <alignment horizontal="center" vertical="center"/>
    </xf>
    <xf numFmtId="8" fontId="3" fillId="11" borderId="34" xfId="0" applyNumberFormat="1" applyFont="1" applyFill="1" applyBorder="1" applyAlignment="1">
      <alignment horizontal="center" vertical="center"/>
    </xf>
    <xf numFmtId="8" fontId="3" fillId="11" borderId="33" xfId="0" applyNumberFormat="1" applyFont="1" applyFill="1" applyBorder="1" applyAlignment="1">
      <alignment horizontal="center" vertical="center"/>
    </xf>
    <xf numFmtId="164" fontId="9" fillId="0" borderId="14" xfId="9" applyNumberFormat="1" applyFont="1" applyBorder="1" applyAlignment="1">
      <alignment horizontal="center" vertical="center"/>
    </xf>
    <xf numFmtId="164" fontId="9" fillId="0" borderId="14" xfId="0" applyNumberFormat="1" applyFont="1" applyBorder="1" applyAlignment="1">
      <alignment horizontal="center" vertical="center"/>
    </xf>
    <xf numFmtId="164" fontId="9" fillId="0" borderId="13" xfId="9" applyNumberFormat="1" applyFont="1" applyBorder="1" applyAlignment="1">
      <alignment horizontal="center" vertical="center"/>
    </xf>
    <xf numFmtId="164" fontId="1" fillId="0" borderId="21" xfId="1" applyNumberFormat="1" applyBorder="1" applyAlignment="1">
      <alignment horizontal="right"/>
    </xf>
    <xf numFmtId="164" fontId="10" fillId="0" borderId="21" xfId="10" applyNumberFormat="1" applyFont="1" applyBorder="1"/>
    <xf numFmtId="0" fontId="3" fillId="3" borderId="17" xfId="3" applyBorder="1" applyAlignment="1">
      <alignment horizontal="center" vertical="center" textRotation="90"/>
    </xf>
    <xf numFmtId="0" fontId="3" fillId="3" borderId="21" xfId="3" applyBorder="1" applyAlignment="1">
      <alignment horizontal="center" vertical="center" textRotation="90"/>
    </xf>
    <xf numFmtId="0" fontId="3" fillId="3" borderId="30" xfId="3" applyBorder="1" applyAlignment="1">
      <alignment horizontal="center" vertical="center" textRotation="90"/>
    </xf>
    <xf numFmtId="0" fontId="2" fillId="2" borderId="17" xfId="2" applyBorder="1" applyAlignment="1">
      <alignment horizontal="center" vertical="center" textRotation="90"/>
    </xf>
    <xf numFmtId="0" fontId="2" fillId="2" borderId="28" xfId="2" applyBorder="1" applyAlignment="1">
      <alignment horizontal="center" vertical="center" textRotation="90"/>
    </xf>
    <xf numFmtId="0" fontId="2" fillId="2" borderId="21" xfId="2" applyBorder="1" applyAlignment="1">
      <alignment horizontal="center" vertical="center" textRotation="90"/>
    </xf>
    <xf numFmtId="0" fontId="2" fillId="2" borderId="29" xfId="2" applyBorder="1" applyAlignment="1">
      <alignment horizontal="center" vertical="center" textRotation="90"/>
    </xf>
    <xf numFmtId="0" fontId="2" fillId="2" borderId="30" xfId="2" applyBorder="1" applyAlignment="1">
      <alignment horizontal="center" vertical="center" textRotation="90"/>
    </xf>
    <xf numFmtId="0" fontId="3" fillId="3" borderId="22" xfId="3" applyBorder="1" applyAlignment="1">
      <alignment horizontal="center" vertical="center" textRotation="90"/>
    </xf>
    <xf numFmtId="0" fontId="3" fillId="3" borderId="25" xfId="3" applyBorder="1" applyAlignment="1">
      <alignment horizontal="center" vertical="center" textRotation="90"/>
    </xf>
    <xf numFmtId="0" fontId="3" fillId="3" borderId="28" xfId="3" applyBorder="1" applyAlignment="1">
      <alignment horizontal="center" textRotation="90"/>
    </xf>
    <xf numFmtId="0" fontId="3" fillId="3" borderId="31" xfId="3" applyBorder="1" applyAlignment="1">
      <alignment horizontal="center" textRotation="90"/>
    </xf>
    <xf numFmtId="164" fontId="2" fillId="2" borderId="10" xfId="2" applyNumberFormat="1" applyBorder="1" applyAlignment="1">
      <alignment horizontal="center" vertical="center" textRotation="90"/>
    </xf>
    <xf numFmtId="164" fontId="3" fillId="3" borderId="10" xfId="3" applyNumberFormat="1" applyBorder="1" applyAlignment="1">
      <alignment horizontal="center" vertical="center" textRotation="90"/>
    </xf>
    <xf numFmtId="42" fontId="0" fillId="0" borderId="0" xfId="0" applyNumberFormat="1" applyAlignment="1">
      <alignment horizontal="center"/>
    </xf>
  </cellXfs>
  <cellStyles count="14">
    <cellStyle name="Bueno" xfId="2" builtinId="26"/>
    <cellStyle name="Cálculo" xfId="6" builtinId="22"/>
    <cellStyle name="Celda de comprobación" xfId="8" builtinId="23"/>
    <cellStyle name="Celda vinculada" xfId="7" builtinId="24"/>
    <cellStyle name="Encabezado 4" xfId="1" builtinId="19"/>
    <cellStyle name="Énfasis2" xfId="12" builtinId="33"/>
    <cellStyle name="Énfasis3" xfId="13" builtinId="37"/>
    <cellStyle name="Entrada" xfId="5" builtinId="20"/>
    <cellStyle name="Incorrecto" xfId="3" builtinId="27"/>
    <cellStyle name="Neutral" xfId="4" builtinId="28"/>
    <cellStyle name="Normal" xfId="0" builtinId="0"/>
    <cellStyle name="Texto de advertencia" xfId="9" builtinId="11"/>
    <cellStyle name="Texto explicativo" xfId="10" builtinId="53"/>
    <cellStyle name="Total" xfId="11" builtinId="2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Balance!$E$4:$E$5</c:f>
              <c:numCache>
                <c:formatCode>#,##0\ "€"</c:formatCode>
                <c:ptCount val="2"/>
                <c:pt idx="0">
                  <c:v>-1617.5</c:v>
                </c:pt>
                <c:pt idx="1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11-4706-9D56-50170F92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29422834645669294"/>
          <c:y val="0.28428113152522599"/>
          <c:w val="0.40876574803149601"/>
          <c:h val="0.6812762467191599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Balance!$G$4:$G$6</c:f>
              <c:strCache>
                <c:ptCount val="3"/>
                <c:pt idx="0">
                  <c:v>PATRIMONIO</c:v>
                </c:pt>
                <c:pt idx="1">
                  <c:v>ACTIVO CORRIENTE</c:v>
                </c:pt>
                <c:pt idx="2">
                  <c:v>ACTIVO NO CORRIENTE</c:v>
                </c:pt>
              </c:strCache>
            </c:strRef>
          </c:cat>
          <c:val>
            <c:numRef>
              <c:f>Balance!$H$4:$H$6</c:f>
              <c:numCache>
                <c:formatCode>#,##0\ "€"</c:formatCode>
                <c:ptCount val="3"/>
                <c:pt idx="0">
                  <c:v>1382.5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F-4C78-BF12-4CADC71BA0C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Balance!$G$4:$G$6</c:f>
              <c:strCache>
                <c:ptCount val="3"/>
                <c:pt idx="0">
                  <c:v>PATRIMONIO</c:v>
                </c:pt>
                <c:pt idx="1">
                  <c:v>ACTIVO CORRIENTE</c:v>
                </c:pt>
                <c:pt idx="2">
                  <c:v>ACTIVO NO CORRIENTE</c:v>
                </c:pt>
              </c:strCache>
            </c:strRef>
          </c:cat>
          <c:val>
            <c:numRef>
              <c:f>Balance!$I$4:$I$6</c:f>
              <c:numCache>
                <c:formatCode>#,##0\ "€"</c:formatCode>
                <c:ptCount val="3"/>
                <c:pt idx="1">
                  <c:v>1224.8000000000002</c:v>
                </c:pt>
                <c:pt idx="2">
                  <c:v>157.70000000000005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F-4C78-BF12-4CADC71BA0C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130175</xdr:colOff>
      <xdr:row>9</xdr:row>
      <xdr:rowOff>146050</xdr:rowOff>
    </xdr:from>
    <xdr:to>
      <xdr:col>10</xdr:col>
      <xdr:colOff>701675</xdr:colOff>
      <xdr:row>24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613068-2A78-4D7C-B228-7962609F8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257175</xdr:colOff>
      <xdr:row>2</xdr:row>
      <xdr:rowOff>146050</xdr:rowOff>
    </xdr:from>
    <xdr:to>
      <xdr:col>17</xdr:col>
      <xdr:colOff>28575</xdr:colOff>
      <xdr:row>17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4A3ADFD-288A-4156-9476-5F9501ADF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3"/>
  <sheetViews>
    <sheetView workbookViewId="0">
      <selection activeCell="J10" sqref="J10"/>
    </sheetView>
  </sheetViews>
  <sheetFormatPr baseColWidth="10" defaultColWidth="9.1796875" defaultRowHeight="18" customHeight="1" x14ac:dyDescent="0.35"/>
  <cols>
    <col min="2" max="2" width="5.26953125" customWidth="1"/>
    <col min="3" max="3" width="5.54296875" customWidth="1"/>
    <col min="4" max="4" width="45.26953125" customWidth="1"/>
    <col min="5" max="5" width="13.54296875" bestFit="1" customWidth="1"/>
    <col min="6" max="6" width="12.81640625" bestFit="1" customWidth="1"/>
    <col min="7" max="7" width="8.26953125" bestFit="1" customWidth="1"/>
    <col min="8" max="8" width="14.1796875" bestFit="1" customWidth="1"/>
    <col min="9" max="9" width="13.54296875" customWidth="1"/>
    <col min="10" max="10" width="22.7265625" bestFit="1" customWidth="1"/>
    <col min="11" max="11" width="15.453125" bestFit="1" customWidth="1"/>
    <col min="12" max="12" width="17.7265625" bestFit="1" customWidth="1"/>
    <col min="13" max="13" width="9.7265625" bestFit="1" customWidth="1"/>
  </cols>
  <sheetData>
    <row r="2" spans="2:13" ht="18" customHeight="1" thickBot="1" x14ac:dyDescent="0.4"/>
    <row r="3" spans="2:13" ht="18" customHeight="1" x14ac:dyDescent="0.35">
      <c r="B3" s="86" t="s">
        <v>12</v>
      </c>
      <c r="C3" s="87"/>
      <c r="D3" s="69" t="s">
        <v>0</v>
      </c>
      <c r="E3" s="72">
        <v>6000</v>
      </c>
    </row>
    <row r="4" spans="2:13" ht="18" customHeight="1" x14ac:dyDescent="0.35">
      <c r="B4" s="88"/>
      <c r="C4" s="89"/>
      <c r="D4" s="70" t="s">
        <v>59</v>
      </c>
      <c r="E4" s="73">
        <v>3520</v>
      </c>
      <c r="F4" s="62" t="s">
        <v>68</v>
      </c>
      <c r="G4" s="62" t="s">
        <v>61</v>
      </c>
      <c r="H4" s="62" t="s">
        <v>62</v>
      </c>
      <c r="I4" s="62" t="s">
        <v>65</v>
      </c>
      <c r="J4" s="62" t="s">
        <v>63</v>
      </c>
      <c r="K4" s="62" t="s">
        <v>64</v>
      </c>
      <c r="L4" s="62" t="s">
        <v>67</v>
      </c>
      <c r="M4" s="62" t="s">
        <v>71</v>
      </c>
    </row>
    <row r="5" spans="2:13" ht="18" customHeight="1" thickBot="1" x14ac:dyDescent="0.4">
      <c r="B5" s="88"/>
      <c r="C5" s="89"/>
      <c r="D5" s="70" t="s">
        <v>1</v>
      </c>
      <c r="E5" s="73">
        <f>SUM(F5:M5)</f>
        <v>2573.5539999999996</v>
      </c>
      <c r="F5" s="63">
        <v>555.39</v>
      </c>
      <c r="G5" s="63">
        <v>93.17</v>
      </c>
      <c r="H5" s="63">
        <v>34.97</v>
      </c>
      <c r="I5" s="63">
        <v>26.14</v>
      </c>
      <c r="J5" s="63">
        <f>555.39*2</f>
        <v>1110.78</v>
      </c>
      <c r="K5" s="63">
        <v>29</v>
      </c>
      <c r="L5" s="63">
        <v>444.154</v>
      </c>
      <c r="M5" s="63">
        <f>132+147.95</f>
        <v>279.95</v>
      </c>
    </row>
    <row r="6" spans="2:13" ht="18" customHeight="1" thickTop="1" thickBot="1" x14ac:dyDescent="0.4">
      <c r="B6" s="90"/>
      <c r="C6" s="89"/>
      <c r="D6" s="71" t="s">
        <v>2</v>
      </c>
      <c r="E6" s="74">
        <v>900</v>
      </c>
      <c r="F6" s="64"/>
      <c r="G6" s="64"/>
      <c r="H6" s="64"/>
      <c r="I6" s="64"/>
      <c r="J6" s="64"/>
      <c r="K6" s="64"/>
      <c r="L6" s="64"/>
      <c r="M6" s="64"/>
    </row>
    <row r="7" spans="2:13" ht="18" customHeight="1" x14ac:dyDescent="0.35">
      <c r="B7" s="83" t="s">
        <v>69</v>
      </c>
      <c r="C7" s="93"/>
      <c r="D7" s="66" t="s">
        <v>4</v>
      </c>
      <c r="E7" s="75">
        <v>400</v>
      </c>
      <c r="F7" s="64"/>
      <c r="G7" s="64"/>
      <c r="H7" s="64"/>
      <c r="I7" s="64"/>
      <c r="J7" s="64"/>
      <c r="K7" s="64"/>
      <c r="L7" s="64"/>
      <c r="M7" s="64"/>
    </row>
    <row r="8" spans="2:13" ht="18" customHeight="1" thickBot="1" x14ac:dyDescent="0.4">
      <c r="B8" s="84"/>
      <c r="C8" s="94"/>
      <c r="D8" s="68" t="s">
        <v>5</v>
      </c>
      <c r="E8" s="76">
        <v>100</v>
      </c>
      <c r="F8" s="64"/>
      <c r="G8" s="64"/>
      <c r="H8" s="64"/>
      <c r="I8" s="64"/>
      <c r="J8" s="64"/>
      <c r="K8" s="64"/>
      <c r="L8" s="64"/>
      <c r="M8" s="64"/>
    </row>
    <row r="9" spans="2:13" ht="18" customHeight="1" x14ac:dyDescent="0.35">
      <c r="B9" s="84"/>
      <c r="C9" s="91" t="s">
        <v>70</v>
      </c>
      <c r="D9" s="66" t="s">
        <v>58</v>
      </c>
      <c r="E9" s="75">
        <v>30</v>
      </c>
      <c r="F9" s="65" t="s">
        <v>66</v>
      </c>
      <c r="G9" s="64"/>
      <c r="H9" s="64"/>
      <c r="I9" s="64"/>
      <c r="J9" s="64"/>
      <c r="K9" s="64"/>
      <c r="L9" s="64"/>
      <c r="M9" s="64"/>
    </row>
    <row r="10" spans="2:13" ht="18" customHeight="1" thickBot="1" x14ac:dyDescent="0.4">
      <c r="B10" s="84"/>
      <c r="C10" s="91"/>
      <c r="D10" s="67" t="s">
        <v>3</v>
      </c>
      <c r="E10" s="77">
        <f>SUM(F10:G10)</f>
        <v>34.950000000000003</v>
      </c>
      <c r="F10" s="63">
        <v>34.950000000000003</v>
      </c>
      <c r="G10" s="64"/>
      <c r="H10" s="64"/>
      <c r="I10" s="64"/>
      <c r="J10" s="64"/>
      <c r="K10" s="64"/>
      <c r="L10" s="64"/>
      <c r="M10" s="64"/>
    </row>
    <row r="11" spans="2:13" ht="18" customHeight="1" thickTop="1" x14ac:dyDescent="0.35">
      <c r="B11" s="84"/>
      <c r="C11" s="91"/>
      <c r="D11" s="67" t="s">
        <v>6</v>
      </c>
      <c r="E11" s="77">
        <v>3</v>
      </c>
    </row>
    <row r="12" spans="2:13" ht="18" customHeight="1" x14ac:dyDescent="0.35">
      <c r="B12" s="84"/>
      <c r="C12" s="91"/>
      <c r="D12" s="67" t="s">
        <v>7</v>
      </c>
      <c r="E12" s="77">
        <v>6</v>
      </c>
    </row>
    <row r="13" spans="2:13" ht="18" customHeight="1" x14ac:dyDescent="0.35">
      <c r="B13" s="84"/>
      <c r="C13" s="91"/>
      <c r="D13" s="67" t="s">
        <v>8</v>
      </c>
      <c r="E13" s="77">
        <v>18</v>
      </c>
    </row>
    <row r="14" spans="2:13" ht="18" customHeight="1" x14ac:dyDescent="0.35">
      <c r="B14" s="84"/>
      <c r="C14" s="91"/>
      <c r="D14" s="67" t="s">
        <v>9</v>
      </c>
      <c r="E14" s="77">
        <v>26</v>
      </c>
    </row>
    <row r="15" spans="2:13" ht="18" customHeight="1" x14ac:dyDescent="0.35">
      <c r="B15" s="84"/>
      <c r="C15" s="91"/>
      <c r="D15" s="67" t="s">
        <v>10</v>
      </c>
      <c r="E15" s="77">
        <f>750+700</f>
        <v>1450</v>
      </c>
    </row>
    <row r="16" spans="2:13" ht="18" customHeight="1" x14ac:dyDescent="0.35">
      <c r="B16" s="84"/>
      <c r="C16" s="91"/>
      <c r="D16" s="67" t="s">
        <v>60</v>
      </c>
      <c r="E16" s="77">
        <v>50</v>
      </c>
    </row>
    <row r="17" spans="2:5" ht="18" customHeight="1" thickBot="1" x14ac:dyDescent="0.4">
      <c r="B17" s="85"/>
      <c r="C17" s="92"/>
      <c r="D17" s="68" t="s">
        <v>11</v>
      </c>
      <c r="E17" s="76">
        <f>225+210</f>
        <v>435</v>
      </c>
    </row>
    <row r="18" spans="2:5" ht="18" customHeight="1" x14ac:dyDescent="0.35">
      <c r="D18" s="5"/>
      <c r="E18" s="5"/>
    </row>
    <row r="19" spans="2:5" ht="18" customHeight="1" x14ac:dyDescent="0.35">
      <c r="D19" s="1" t="s">
        <v>12</v>
      </c>
      <c r="E19" s="2">
        <f>SUM(E3:E6)</f>
        <v>12993.554</v>
      </c>
    </row>
    <row r="20" spans="2:5" ht="18" customHeight="1" x14ac:dyDescent="0.35">
      <c r="D20" s="3" t="s">
        <v>13</v>
      </c>
      <c r="E20" s="4">
        <f>SUM(E7:E17)</f>
        <v>2552.9499999999998</v>
      </c>
    </row>
    <row r="21" spans="2:5" ht="18" customHeight="1" x14ac:dyDescent="0.35">
      <c r="D21" s="3" t="s">
        <v>14</v>
      </c>
      <c r="E21" s="4">
        <f>SUM(E10:E17)</f>
        <v>2022.95</v>
      </c>
    </row>
    <row r="22" spans="2:5" ht="18" customHeight="1" x14ac:dyDescent="0.35">
      <c r="D22" s="5"/>
      <c r="E22" s="5"/>
    </row>
    <row r="23" spans="2:5" ht="18" customHeight="1" x14ac:dyDescent="0.35">
      <c r="D23" s="6" t="s">
        <v>15</v>
      </c>
      <c r="E23" s="7">
        <f>E19+E20+E21*2</f>
        <v>19592.404000000002</v>
      </c>
    </row>
  </sheetData>
  <mergeCells count="4">
    <mergeCell ref="B7:B17"/>
    <mergeCell ref="B3:C6"/>
    <mergeCell ref="C9:C17"/>
    <mergeCell ref="C7:C8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21"/>
  <sheetViews>
    <sheetView topLeftCell="E1" zoomScaleNormal="100" zoomScalePageLayoutView="40" workbookViewId="0">
      <selection activeCell="Q2" sqref="Q2:W21"/>
    </sheetView>
  </sheetViews>
  <sheetFormatPr baseColWidth="10" defaultColWidth="11.453125" defaultRowHeight="20" customHeight="1" x14ac:dyDescent="0.35"/>
  <cols>
    <col min="1" max="1" width="8" style="8" customWidth="1"/>
    <col min="2" max="2" width="15.90625" style="8" customWidth="1"/>
    <col min="3" max="3" width="11.54296875" style="8" bestFit="1" customWidth="1"/>
    <col min="4" max="4" width="11.26953125" style="8" customWidth="1"/>
    <col min="5" max="10" width="11.453125" style="8"/>
    <col min="11" max="11" width="11.81640625" style="8" bestFit="1" customWidth="1"/>
    <col min="12" max="12" width="11.453125" style="8"/>
    <col min="13" max="13" width="11.81640625" style="8" bestFit="1" customWidth="1"/>
    <col min="14" max="16384" width="11.453125" style="8"/>
  </cols>
  <sheetData>
    <row r="2" spans="1:23" ht="20" customHeight="1" thickBot="1" x14ac:dyDescent="0.4"/>
    <row r="3" spans="1:23" ht="20" customHeight="1" thickTop="1" thickBot="1" x14ac:dyDescent="0.4">
      <c r="B3" s="9"/>
      <c r="C3" s="10" t="s">
        <v>16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2" t="s">
        <v>27</v>
      </c>
      <c r="O3" s="13" t="s">
        <v>28</v>
      </c>
      <c r="R3" s="9"/>
      <c r="S3" s="10" t="s">
        <v>16</v>
      </c>
      <c r="T3" s="11" t="s">
        <v>19</v>
      </c>
      <c r="U3" s="11" t="s">
        <v>22</v>
      </c>
      <c r="V3" s="11" t="s">
        <v>25</v>
      </c>
      <c r="W3" s="13" t="s">
        <v>28</v>
      </c>
    </row>
    <row r="4" spans="1:23" ht="20" customHeight="1" thickTop="1" thickBot="1" x14ac:dyDescent="0.4">
      <c r="A4" s="95" t="s">
        <v>34</v>
      </c>
      <c r="B4" s="14" t="s">
        <v>29</v>
      </c>
      <c r="C4" s="15">
        <v>3000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>
        <f>SUM(C4:N4)</f>
        <v>3000</v>
      </c>
      <c r="Q4" s="95" t="s">
        <v>34</v>
      </c>
      <c r="R4" s="14" t="s">
        <v>29</v>
      </c>
      <c r="S4" s="15">
        <v>3000</v>
      </c>
      <c r="T4" s="16"/>
      <c r="U4" s="16"/>
      <c r="V4" s="16"/>
      <c r="W4" s="17">
        <v>3000</v>
      </c>
    </row>
    <row r="5" spans="1:23" ht="20" customHeight="1" thickTop="1" thickBot="1" x14ac:dyDescent="0.4">
      <c r="A5" s="95"/>
      <c r="B5" s="14" t="s">
        <v>30</v>
      </c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0">
        <f t="shared" ref="O5" si="0">SUM(C5:N5)</f>
        <v>0</v>
      </c>
      <c r="Q5" s="95"/>
      <c r="R5" s="14" t="s">
        <v>30</v>
      </c>
      <c r="S5" s="18"/>
      <c r="T5" s="19"/>
      <c r="U5" s="19"/>
      <c r="V5" s="19"/>
      <c r="W5" s="20">
        <v>0</v>
      </c>
    </row>
    <row r="6" spans="1:23" ht="20" customHeight="1" thickTop="1" thickBot="1" x14ac:dyDescent="0.4">
      <c r="A6" s="95"/>
      <c r="B6" s="14" t="s">
        <v>39</v>
      </c>
      <c r="C6" s="18">
        <v>0</v>
      </c>
      <c r="D6" s="19">
        <v>900</v>
      </c>
      <c r="E6" s="19">
        <v>900</v>
      </c>
      <c r="F6" s="19">
        <v>900</v>
      </c>
      <c r="G6" s="19">
        <v>900</v>
      </c>
      <c r="H6" s="19">
        <v>1100</v>
      </c>
      <c r="I6" s="19">
        <v>1100</v>
      </c>
      <c r="J6" s="19">
        <v>1100</v>
      </c>
      <c r="K6" s="19">
        <v>1100</v>
      </c>
      <c r="L6" s="19">
        <v>900</v>
      </c>
      <c r="M6" s="19">
        <v>900</v>
      </c>
      <c r="N6" s="19">
        <v>900</v>
      </c>
      <c r="O6" s="20">
        <f>SUM(C6:N6)</f>
        <v>10700</v>
      </c>
      <c r="Q6" s="95"/>
      <c r="R6" s="14" t="s">
        <v>39</v>
      </c>
      <c r="S6" s="18">
        <v>0</v>
      </c>
      <c r="T6" s="19">
        <v>900</v>
      </c>
      <c r="U6" s="19">
        <v>1100</v>
      </c>
      <c r="V6" s="19">
        <v>900</v>
      </c>
      <c r="W6" s="20">
        <v>10700</v>
      </c>
    </row>
    <row r="7" spans="1:23" ht="20" customHeight="1" thickTop="1" thickBot="1" x14ac:dyDescent="0.4">
      <c r="A7" s="96" t="s">
        <v>35</v>
      </c>
      <c r="B7" s="14" t="s">
        <v>2</v>
      </c>
      <c r="C7" s="21">
        <v>166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3">
        <f t="shared" ref="O7:O14" si="1">SUM(C7:N7)</f>
        <v>166</v>
      </c>
      <c r="Q7" s="96" t="s">
        <v>35</v>
      </c>
      <c r="R7" s="14" t="s">
        <v>2</v>
      </c>
      <c r="S7" s="21">
        <v>166</v>
      </c>
      <c r="T7" s="22"/>
      <c r="U7" s="22"/>
      <c r="V7" s="22"/>
      <c r="W7" s="23">
        <v>166</v>
      </c>
    </row>
    <row r="8" spans="1:23" ht="20" customHeight="1" thickTop="1" thickBot="1" x14ac:dyDescent="0.4">
      <c r="A8" s="96"/>
      <c r="B8" s="14" t="s">
        <v>42</v>
      </c>
      <c r="C8" s="21">
        <v>450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>
        <f t="shared" si="1"/>
        <v>450</v>
      </c>
      <c r="Q8" s="96"/>
      <c r="R8" s="14" t="s">
        <v>42</v>
      </c>
      <c r="S8" s="21">
        <v>450</v>
      </c>
      <c r="T8" s="22"/>
      <c r="U8" s="22"/>
      <c r="V8" s="22"/>
      <c r="W8" s="23">
        <v>450</v>
      </c>
    </row>
    <row r="9" spans="1:23" ht="20" customHeight="1" thickTop="1" thickBot="1" x14ac:dyDescent="0.4">
      <c r="A9" s="96"/>
      <c r="B9" s="14" t="s">
        <v>72</v>
      </c>
      <c r="C9" s="80">
        <v>92</v>
      </c>
      <c r="D9" s="79"/>
      <c r="E9" s="78"/>
      <c r="F9" s="78"/>
      <c r="G9" s="78"/>
      <c r="H9" s="78"/>
      <c r="I9" s="78"/>
      <c r="J9" s="78"/>
      <c r="K9" s="78"/>
      <c r="L9" s="78"/>
      <c r="M9" s="78"/>
      <c r="N9" s="78"/>
      <c r="O9" s="23">
        <f>SUM(C9:N9)</f>
        <v>92</v>
      </c>
      <c r="Q9" s="96"/>
      <c r="R9" s="14" t="s">
        <v>72</v>
      </c>
      <c r="S9" s="80">
        <v>92</v>
      </c>
      <c r="T9" s="78"/>
      <c r="U9" s="78"/>
      <c r="V9" s="78"/>
      <c r="W9" s="23">
        <v>92</v>
      </c>
    </row>
    <row r="10" spans="1:23" ht="20" customHeight="1" thickTop="1" thickBot="1" x14ac:dyDescent="0.4">
      <c r="A10" s="96"/>
      <c r="B10" s="14" t="s">
        <v>6</v>
      </c>
      <c r="C10" s="80">
        <v>395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23">
        <f t="shared" si="1"/>
        <v>395</v>
      </c>
      <c r="Q10" s="96"/>
      <c r="R10" s="14" t="s">
        <v>6</v>
      </c>
      <c r="S10" s="80">
        <v>395</v>
      </c>
      <c r="T10" s="78"/>
      <c r="U10" s="78"/>
      <c r="V10" s="78"/>
      <c r="W10" s="23">
        <v>395</v>
      </c>
    </row>
    <row r="11" spans="1:23" ht="20" customHeight="1" thickTop="1" thickBot="1" x14ac:dyDescent="0.4">
      <c r="A11" s="96"/>
      <c r="B11" s="14" t="s">
        <v>31</v>
      </c>
      <c r="C11" s="80">
        <v>850</v>
      </c>
      <c r="D11" s="80">
        <v>850</v>
      </c>
      <c r="E11" s="80">
        <v>850</v>
      </c>
      <c r="F11" s="80">
        <v>850</v>
      </c>
      <c r="G11" s="80">
        <v>850</v>
      </c>
      <c r="H11" s="80">
        <v>850</v>
      </c>
      <c r="I11" s="80">
        <v>850</v>
      </c>
      <c r="J11" s="80">
        <v>850</v>
      </c>
      <c r="K11" s="80">
        <v>850</v>
      </c>
      <c r="L11" s="80">
        <v>850</v>
      </c>
      <c r="M11" s="80">
        <v>850</v>
      </c>
      <c r="N11" s="80">
        <v>850</v>
      </c>
      <c r="O11" s="23">
        <f t="shared" si="1"/>
        <v>10200</v>
      </c>
      <c r="Q11" s="96"/>
      <c r="R11" s="14" t="s">
        <v>31</v>
      </c>
      <c r="S11" s="80">
        <v>850</v>
      </c>
      <c r="T11" s="80">
        <v>850</v>
      </c>
      <c r="U11" s="80">
        <v>850</v>
      </c>
      <c r="V11" s="80">
        <v>850</v>
      </c>
      <c r="W11" s="23">
        <v>10200</v>
      </c>
    </row>
    <row r="12" spans="1:23" ht="20" customHeight="1" thickTop="1" thickBot="1" x14ac:dyDescent="0.4">
      <c r="A12" s="96"/>
      <c r="B12" s="14" t="s">
        <v>78</v>
      </c>
      <c r="C12" s="80">
        <v>60</v>
      </c>
      <c r="D12" s="80">
        <v>60</v>
      </c>
      <c r="E12" s="80">
        <v>60</v>
      </c>
      <c r="F12" s="80">
        <v>60</v>
      </c>
      <c r="G12" s="80">
        <v>60</v>
      </c>
      <c r="H12" s="80">
        <v>60</v>
      </c>
      <c r="I12" s="80">
        <v>60</v>
      </c>
      <c r="J12" s="80">
        <v>60</v>
      </c>
      <c r="K12" s="80">
        <v>60</v>
      </c>
      <c r="L12" s="80">
        <v>60</v>
      </c>
      <c r="M12" s="80">
        <v>60</v>
      </c>
      <c r="N12" s="80">
        <v>60</v>
      </c>
      <c r="O12" s="23">
        <f t="shared" si="1"/>
        <v>720</v>
      </c>
      <c r="Q12" s="96"/>
      <c r="R12" s="14" t="s">
        <v>78</v>
      </c>
      <c r="S12" s="80">
        <v>60</v>
      </c>
      <c r="T12" s="80">
        <v>60</v>
      </c>
      <c r="U12" s="80">
        <v>60</v>
      </c>
      <c r="V12" s="80">
        <v>60</v>
      </c>
      <c r="W12" s="23">
        <v>720</v>
      </c>
    </row>
    <row r="13" spans="1:23" ht="20" customHeight="1" thickTop="1" thickBot="1" x14ac:dyDescent="0.4">
      <c r="A13" s="96"/>
      <c r="B13" s="14" t="s">
        <v>75</v>
      </c>
      <c r="C13" s="80">
        <v>25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23">
        <f t="shared" si="1"/>
        <v>25</v>
      </c>
      <c r="Q13" s="96"/>
      <c r="R13" s="14" t="s">
        <v>75</v>
      </c>
      <c r="S13" s="80">
        <v>25</v>
      </c>
      <c r="T13" s="78"/>
      <c r="U13" s="78"/>
      <c r="V13" s="78"/>
      <c r="W13" s="23">
        <v>25</v>
      </c>
    </row>
    <row r="14" spans="1:23" ht="20" customHeight="1" thickTop="1" thickBot="1" x14ac:dyDescent="0.4">
      <c r="A14" s="96"/>
      <c r="B14" s="14" t="s">
        <v>33</v>
      </c>
      <c r="C14" s="80">
        <v>35.6</v>
      </c>
      <c r="D14" s="80">
        <v>35.6</v>
      </c>
      <c r="E14" s="80">
        <v>35.6</v>
      </c>
      <c r="F14" s="80">
        <v>35.6</v>
      </c>
      <c r="G14" s="80">
        <v>35.6</v>
      </c>
      <c r="H14" s="80">
        <v>35.6</v>
      </c>
      <c r="I14" s="80">
        <v>35.6</v>
      </c>
      <c r="J14" s="80">
        <v>35.6</v>
      </c>
      <c r="K14" s="80">
        <v>35.6</v>
      </c>
      <c r="L14" s="80">
        <v>35.6</v>
      </c>
      <c r="M14" s="80">
        <v>35.6</v>
      </c>
      <c r="N14" s="80">
        <v>35.6</v>
      </c>
      <c r="O14" s="23">
        <f t="shared" si="1"/>
        <v>427.2000000000001</v>
      </c>
      <c r="Q14" s="96"/>
      <c r="R14" s="14" t="s">
        <v>33</v>
      </c>
      <c r="S14" s="80">
        <v>35.6</v>
      </c>
      <c r="T14" s="80">
        <v>35.6</v>
      </c>
      <c r="U14" s="80">
        <v>35.6</v>
      </c>
      <c r="V14" s="80">
        <v>35.6</v>
      </c>
      <c r="W14" s="23">
        <v>427.2000000000001</v>
      </c>
    </row>
    <row r="15" spans="1:23" ht="20" customHeight="1" thickTop="1" x14ac:dyDescent="0.35"/>
    <row r="16" spans="1:23" ht="20" customHeight="1" x14ac:dyDescent="0.35">
      <c r="B16" s="24"/>
      <c r="C16" s="25" t="s">
        <v>16</v>
      </c>
      <c r="D16" s="25" t="s">
        <v>17</v>
      </c>
      <c r="E16" s="25" t="s">
        <v>18</v>
      </c>
      <c r="F16" s="25" t="s">
        <v>19</v>
      </c>
      <c r="G16" s="25" t="s">
        <v>20</v>
      </c>
      <c r="H16" s="25" t="s">
        <v>21</v>
      </c>
      <c r="I16" s="25" t="s">
        <v>22</v>
      </c>
      <c r="J16" s="25" t="s">
        <v>23</v>
      </c>
      <c r="K16" s="25" t="s">
        <v>24</v>
      </c>
      <c r="L16" s="25" t="s">
        <v>25</v>
      </c>
      <c r="M16" s="25" t="s">
        <v>26</v>
      </c>
      <c r="N16" s="26" t="s">
        <v>27</v>
      </c>
      <c r="O16" s="25" t="s">
        <v>28</v>
      </c>
      <c r="R16" s="24"/>
      <c r="S16" s="25" t="s">
        <v>16</v>
      </c>
      <c r="T16" s="25" t="s">
        <v>19</v>
      </c>
      <c r="U16" s="25" t="s">
        <v>22</v>
      </c>
      <c r="V16" s="25" t="s">
        <v>25</v>
      </c>
      <c r="W16" s="25" t="s">
        <v>28</v>
      </c>
    </row>
    <row r="17" spans="2:23" ht="20" customHeight="1" x14ac:dyDescent="0.35">
      <c r="B17" s="20" t="s">
        <v>34</v>
      </c>
      <c r="C17" s="20">
        <f>SUM(C4:C6)</f>
        <v>3000</v>
      </c>
      <c r="D17" s="20">
        <f>SUM(D4:D6)</f>
        <v>900</v>
      </c>
      <c r="E17" s="20">
        <f>SUM(E4:E6)</f>
        <v>900</v>
      </c>
      <c r="F17" s="20">
        <f>SUM(F4:F6)</f>
        <v>900</v>
      </c>
      <c r="G17" s="20">
        <f>SUM(G4:G6)</f>
        <v>900</v>
      </c>
      <c r="H17" s="20">
        <f>SUM(H4:H6)</f>
        <v>1100</v>
      </c>
      <c r="I17" s="20">
        <f>SUM(I4:I6)</f>
        <v>1100</v>
      </c>
      <c r="J17" s="20">
        <f>SUM(J4:J6)</f>
        <v>1100</v>
      </c>
      <c r="K17" s="20">
        <f>SUM(K4:K6)</f>
        <v>1100</v>
      </c>
      <c r="L17" s="20">
        <f>SUM(L4:L6)</f>
        <v>900</v>
      </c>
      <c r="M17" s="20">
        <f>SUM(M4:M6)</f>
        <v>900</v>
      </c>
      <c r="N17" s="27">
        <f>SUM(N4:N6)</f>
        <v>900</v>
      </c>
      <c r="O17" s="20">
        <f>SUM(C17:N17)</f>
        <v>13700</v>
      </c>
      <c r="R17" s="20" t="s">
        <v>34</v>
      </c>
      <c r="S17" s="20">
        <v>3000</v>
      </c>
      <c r="T17" s="20">
        <v>900</v>
      </c>
      <c r="U17" s="20">
        <v>1100</v>
      </c>
      <c r="V17" s="20">
        <v>900</v>
      </c>
      <c r="W17" s="20">
        <v>13700</v>
      </c>
    </row>
    <row r="18" spans="2:23" ht="20" customHeight="1" x14ac:dyDescent="0.35">
      <c r="B18" s="23" t="s">
        <v>35</v>
      </c>
      <c r="C18" s="23">
        <f>SUM(C7:C14)</f>
        <v>2073.6</v>
      </c>
      <c r="D18" s="23">
        <f>SUM(D7:D14)</f>
        <v>945.6</v>
      </c>
      <c r="E18" s="23">
        <f>SUM(E7:E14)</f>
        <v>945.6</v>
      </c>
      <c r="F18" s="23">
        <f>SUM(F7:F14)</f>
        <v>945.6</v>
      </c>
      <c r="G18" s="23">
        <f>SUM(G7:G14)</f>
        <v>945.6</v>
      </c>
      <c r="H18" s="23">
        <f>SUM(H7:H14)</f>
        <v>945.6</v>
      </c>
      <c r="I18" s="23">
        <f>SUM(I7:I14)</f>
        <v>945.6</v>
      </c>
      <c r="J18" s="23">
        <f>SUM(J7:J14)</f>
        <v>945.6</v>
      </c>
      <c r="K18" s="23">
        <f>SUM(K7:K14)</f>
        <v>945.6</v>
      </c>
      <c r="L18" s="23">
        <f>SUM(L7:L14)</f>
        <v>945.6</v>
      </c>
      <c r="M18" s="23">
        <f>SUM(M7:M14)</f>
        <v>945.6</v>
      </c>
      <c r="N18" s="23">
        <f>SUM(N7:N14)</f>
        <v>945.6</v>
      </c>
      <c r="O18" s="23">
        <f>SUM(O7:O14)</f>
        <v>12475.2</v>
      </c>
      <c r="R18" s="23" t="s">
        <v>35</v>
      </c>
      <c r="S18" s="23">
        <v>2073.6</v>
      </c>
      <c r="T18" s="23">
        <v>945.6</v>
      </c>
      <c r="U18" s="23">
        <v>945.6</v>
      </c>
      <c r="V18" s="23">
        <v>945.6</v>
      </c>
      <c r="W18" s="23">
        <v>12475.2</v>
      </c>
    </row>
    <row r="19" spans="2:23" ht="20" customHeight="1" x14ac:dyDescent="0.35">
      <c r="B19" s="28" t="s">
        <v>36</v>
      </c>
      <c r="C19" s="28">
        <f>C17-C18</f>
        <v>926.40000000000009</v>
      </c>
      <c r="D19" s="28">
        <f>D17-D18</f>
        <v>-45.600000000000023</v>
      </c>
      <c r="E19" s="28">
        <f t="shared" ref="E19:N19" si="2">E17-E18</f>
        <v>-45.600000000000023</v>
      </c>
      <c r="F19" s="28">
        <f t="shared" si="2"/>
        <v>-45.600000000000023</v>
      </c>
      <c r="G19" s="28">
        <f t="shared" si="2"/>
        <v>-45.600000000000023</v>
      </c>
      <c r="H19" s="28">
        <f t="shared" si="2"/>
        <v>154.39999999999998</v>
      </c>
      <c r="I19" s="28">
        <f t="shared" si="2"/>
        <v>154.39999999999998</v>
      </c>
      <c r="J19" s="28">
        <f t="shared" si="2"/>
        <v>154.39999999999998</v>
      </c>
      <c r="K19" s="28">
        <f t="shared" si="2"/>
        <v>154.39999999999998</v>
      </c>
      <c r="L19" s="28">
        <f t="shared" si="2"/>
        <v>-45.600000000000023</v>
      </c>
      <c r="M19" s="28">
        <f t="shared" si="2"/>
        <v>-45.600000000000023</v>
      </c>
      <c r="N19" s="29">
        <f t="shared" si="2"/>
        <v>-45.600000000000023</v>
      </c>
      <c r="O19" s="28">
        <f>SUM(C19:N19)</f>
        <v>1224.8000000000002</v>
      </c>
      <c r="R19" s="28" t="s">
        <v>36</v>
      </c>
      <c r="S19" s="28">
        <v>926.4</v>
      </c>
      <c r="T19" s="28">
        <v>-45.600000000000023</v>
      </c>
      <c r="U19" s="28">
        <v>154.39999999999998</v>
      </c>
      <c r="V19" s="28">
        <v>-45.600000000000023</v>
      </c>
      <c r="W19" s="28">
        <v>1224.8000000000002</v>
      </c>
    </row>
    <row r="20" spans="2:23" ht="20" customHeight="1" x14ac:dyDescent="0.35">
      <c r="B20" s="30" t="s">
        <v>37</v>
      </c>
      <c r="C20" s="30">
        <f>IF(C19&gt;=0,C19,0)</f>
        <v>926.40000000000009</v>
      </c>
      <c r="D20" s="30">
        <f>IF((C20+C21+D19)&gt;=0,D19+C21+C20,0)</f>
        <v>880.80000000000007</v>
      </c>
      <c r="E20" s="30">
        <f t="shared" ref="E20:M20" si="3">IF((D20+D21+E19)&gt;=0,E19+D21+D20,0)</f>
        <v>835.2</v>
      </c>
      <c r="F20" s="30">
        <f t="shared" si="3"/>
        <v>789.6</v>
      </c>
      <c r="G20" s="30">
        <f t="shared" si="3"/>
        <v>744</v>
      </c>
      <c r="H20" s="30">
        <f t="shared" si="3"/>
        <v>898.4</v>
      </c>
      <c r="I20" s="30">
        <f t="shared" si="3"/>
        <v>1052.8</v>
      </c>
      <c r="J20" s="30">
        <f t="shared" si="3"/>
        <v>1207.1999999999998</v>
      </c>
      <c r="K20" s="30">
        <f t="shared" si="3"/>
        <v>1361.6</v>
      </c>
      <c r="L20" s="30">
        <f t="shared" si="3"/>
        <v>1316</v>
      </c>
      <c r="M20" s="30">
        <f t="shared" si="3"/>
        <v>1270.4000000000001</v>
      </c>
      <c r="N20" s="30">
        <f>IF((M20+M21+N19)&gt;=0,N19+M21+M20,0)</f>
        <v>1224.8000000000002</v>
      </c>
      <c r="O20" s="31"/>
      <c r="R20" s="30" t="s">
        <v>37</v>
      </c>
      <c r="S20" s="30">
        <v>926.40000000000009</v>
      </c>
      <c r="T20" s="30">
        <v>789.6</v>
      </c>
      <c r="U20" s="30">
        <v>1052.8</v>
      </c>
      <c r="V20" s="30">
        <v>1316</v>
      </c>
      <c r="W20" s="31"/>
    </row>
    <row r="21" spans="2:23" ht="20" customHeight="1" x14ac:dyDescent="0.35">
      <c r="B21" s="32" t="s">
        <v>38</v>
      </c>
      <c r="C21" s="33">
        <f>IF(C19&lt;0,C19,0)</f>
        <v>0</v>
      </c>
      <c r="D21" s="33">
        <f>IF((C21+C20+D19)&lt;0,C21+C20+D19,0)</f>
        <v>0</v>
      </c>
      <c r="E21" s="33">
        <f t="shared" ref="E21:N21" si="4">IF((D21+D20+E19)&lt;0,D21+D20+E19,0)</f>
        <v>0</v>
      </c>
      <c r="F21" s="33">
        <f t="shared" si="4"/>
        <v>0</v>
      </c>
      <c r="G21" s="33">
        <f t="shared" si="4"/>
        <v>0</v>
      </c>
      <c r="H21" s="33">
        <f>IF((G21+G20+H19)&lt;0,G21+G20+H19,0)</f>
        <v>0</v>
      </c>
      <c r="I21" s="33">
        <f t="shared" si="4"/>
        <v>0</v>
      </c>
      <c r="J21" s="33">
        <f t="shared" si="4"/>
        <v>0</v>
      </c>
      <c r="K21" s="33">
        <f t="shared" si="4"/>
        <v>0</v>
      </c>
      <c r="L21" s="33">
        <f t="shared" si="4"/>
        <v>0</v>
      </c>
      <c r="M21" s="33">
        <f t="shared" si="4"/>
        <v>0</v>
      </c>
      <c r="N21" s="33">
        <f t="shared" si="4"/>
        <v>0</v>
      </c>
      <c r="O21" s="31"/>
      <c r="R21" s="32" t="s">
        <v>38</v>
      </c>
      <c r="S21" s="33">
        <v>0</v>
      </c>
      <c r="T21" s="33">
        <v>0</v>
      </c>
      <c r="U21" s="33">
        <v>0</v>
      </c>
      <c r="V21" s="33">
        <v>0</v>
      </c>
      <c r="W21" s="31"/>
    </row>
  </sheetData>
  <mergeCells count="4">
    <mergeCell ref="Q4:Q6"/>
    <mergeCell ref="Q7:Q14"/>
    <mergeCell ref="A4:A6"/>
    <mergeCell ref="A7:A14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D24" sqref="D24"/>
    </sheetView>
  </sheetViews>
  <sheetFormatPr baseColWidth="10" defaultRowHeight="14.5" x14ac:dyDescent="0.35"/>
  <cols>
    <col min="1" max="1" width="16.26953125" bestFit="1" customWidth="1"/>
    <col min="2" max="2" width="19.26953125" bestFit="1" customWidth="1"/>
    <col min="3" max="3" width="18.453125" bestFit="1" customWidth="1"/>
    <col min="4" max="4" width="17.7265625" bestFit="1" customWidth="1"/>
    <col min="5" max="5" width="11.7265625" customWidth="1"/>
  </cols>
  <sheetData>
    <row r="1" spans="1:7" ht="15" thickBot="1" x14ac:dyDescent="0.4">
      <c r="B1" s="34" t="s">
        <v>40</v>
      </c>
      <c r="D1" s="34" t="s">
        <v>41</v>
      </c>
    </row>
    <row r="2" spans="1:7" ht="15" thickTop="1" x14ac:dyDescent="0.35">
      <c r="A2" s="35" t="s">
        <v>39</v>
      </c>
      <c r="B2" s="56">
        <f>'Plan de Tesorería'!O6</f>
        <v>10700</v>
      </c>
      <c r="C2" s="57" t="s">
        <v>2</v>
      </c>
      <c r="D2" s="56">
        <f>'Plan de Tesorería'!O7/G2</f>
        <v>8.3000000000000007</v>
      </c>
      <c r="E2" s="97" t="s">
        <v>76</v>
      </c>
      <c r="F2" s="97"/>
      <c r="G2">
        <v>20</v>
      </c>
    </row>
    <row r="3" spans="1:7" x14ac:dyDescent="0.35">
      <c r="B3" s="56"/>
      <c r="C3" s="57" t="s">
        <v>42</v>
      </c>
      <c r="D3" s="56">
        <f>'Plan de Tesorería'!O8</f>
        <v>450</v>
      </c>
      <c r="E3" s="97" t="s">
        <v>76</v>
      </c>
      <c r="F3" s="97"/>
      <c r="G3">
        <v>10</v>
      </c>
    </row>
    <row r="4" spans="1:7" x14ac:dyDescent="0.35">
      <c r="B4" s="56"/>
      <c r="C4" s="57" t="s">
        <v>32</v>
      </c>
      <c r="D4" s="56">
        <f>'Plan de Tesorería'!O13</f>
        <v>25</v>
      </c>
      <c r="E4" s="56"/>
    </row>
    <row r="5" spans="1:7" x14ac:dyDescent="0.35">
      <c r="B5" s="56"/>
      <c r="C5" s="57" t="s">
        <v>74</v>
      </c>
      <c r="D5" s="56">
        <f>'Plan de Tesorería'!O11</f>
        <v>10200</v>
      </c>
      <c r="E5" s="56"/>
    </row>
    <row r="6" spans="1:7" x14ac:dyDescent="0.35">
      <c r="B6" s="56"/>
      <c r="C6" s="57" t="s">
        <v>77</v>
      </c>
      <c r="D6" s="56">
        <f>'Plan de Tesorería'!O12</f>
        <v>720</v>
      </c>
      <c r="E6" s="56"/>
    </row>
    <row r="7" spans="1:7" x14ac:dyDescent="0.35">
      <c r="B7" s="56"/>
      <c r="C7" s="57" t="s">
        <v>33</v>
      </c>
      <c r="D7" s="56">
        <f>'Plan de Tesorería'!O14</f>
        <v>427.2000000000001</v>
      </c>
      <c r="E7" s="56"/>
    </row>
    <row r="8" spans="1:7" x14ac:dyDescent="0.35">
      <c r="B8" s="56"/>
      <c r="C8" s="57" t="s">
        <v>6</v>
      </c>
      <c r="D8" s="56">
        <f>'Plan de Tesorería'!O10</f>
        <v>395</v>
      </c>
      <c r="E8" s="56"/>
    </row>
    <row r="9" spans="1:7" x14ac:dyDescent="0.35">
      <c r="B9" s="56"/>
      <c r="C9" s="57" t="s">
        <v>72</v>
      </c>
      <c r="D9" s="56">
        <f>'Plan de Tesorería'!O9</f>
        <v>92</v>
      </c>
      <c r="E9" s="56"/>
    </row>
    <row r="10" spans="1:7" x14ac:dyDescent="0.35">
      <c r="B10" s="56"/>
      <c r="C10" s="57"/>
      <c r="D10" s="56"/>
      <c r="E10" s="56"/>
    </row>
    <row r="11" spans="1:7" x14ac:dyDescent="0.35">
      <c r="A11" s="36" t="s">
        <v>43</v>
      </c>
      <c r="B11" s="58">
        <f>SUM(B2:B10)</f>
        <v>10700</v>
      </c>
      <c r="C11" s="56"/>
      <c r="D11" s="59">
        <f>SUM(D2:D10)*-1</f>
        <v>-12317.5</v>
      </c>
      <c r="E11" s="60">
        <f>SUM(B11:D11)</f>
        <v>-1617.5</v>
      </c>
    </row>
    <row r="12" spans="1:7" x14ac:dyDescent="0.35">
      <c r="B12" s="56"/>
      <c r="C12" s="56"/>
      <c r="D12" s="56"/>
      <c r="E12" s="56"/>
    </row>
    <row r="13" spans="1:7" x14ac:dyDescent="0.35">
      <c r="B13" s="56"/>
      <c r="C13" s="56"/>
      <c r="D13" s="56"/>
      <c r="E13" s="56"/>
    </row>
    <row r="14" spans="1:7" ht="15" thickBot="1" x14ac:dyDescent="0.4">
      <c r="B14" s="61" t="s">
        <v>44</v>
      </c>
      <c r="C14" s="56"/>
      <c r="D14" s="61" t="s">
        <v>45</v>
      </c>
      <c r="E14" s="56"/>
    </row>
    <row r="15" spans="1:7" ht="15" thickTop="1" x14ac:dyDescent="0.35">
      <c r="A15" s="35" t="s">
        <v>48</v>
      </c>
      <c r="B15" s="56">
        <v>0</v>
      </c>
      <c r="C15" s="57" t="s">
        <v>46</v>
      </c>
      <c r="D15" s="56">
        <v>0</v>
      </c>
      <c r="E15" s="56"/>
    </row>
    <row r="16" spans="1:7" x14ac:dyDescent="0.35">
      <c r="A16" s="36" t="s">
        <v>47</v>
      </c>
      <c r="B16" s="58">
        <f>SUM(B15)</f>
        <v>0</v>
      </c>
      <c r="C16" s="56"/>
      <c r="D16" s="59">
        <f>SUM(D15)*-1</f>
        <v>0</v>
      </c>
      <c r="E16" s="60">
        <f>SUM(B16:D16)</f>
        <v>0</v>
      </c>
    </row>
    <row r="17" spans="2:5" x14ac:dyDescent="0.35">
      <c r="B17" s="56"/>
      <c r="C17" s="56"/>
      <c r="D17" s="56"/>
      <c r="E17" s="60">
        <f>SUM(E16,E11)</f>
        <v>-1617.5</v>
      </c>
    </row>
  </sheetData>
  <mergeCells count="2">
    <mergeCell ref="E2:F2"/>
    <mergeCell ref="E3:F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3"/>
  <sheetViews>
    <sheetView tabSelected="1" workbookViewId="0">
      <selection activeCell="B2" sqref="B2:E13"/>
    </sheetView>
  </sheetViews>
  <sheetFormatPr baseColWidth="10" defaultColWidth="11.453125" defaultRowHeight="14.5" x14ac:dyDescent="0.35"/>
  <cols>
    <col min="1" max="1" width="11.453125" style="31"/>
    <col min="2" max="2" width="17.81640625" style="31" bestFit="1" customWidth="1"/>
    <col min="3" max="3" width="14.1796875" style="31" bestFit="1" customWidth="1"/>
    <col min="4" max="4" width="17.1796875" style="31" bestFit="1" customWidth="1"/>
    <col min="5" max="5" width="14.1796875" style="31" bestFit="1" customWidth="1"/>
    <col min="6" max="16384" width="11.453125" style="31"/>
  </cols>
  <sheetData>
    <row r="1" spans="2:9" ht="15" thickBot="1" x14ac:dyDescent="0.4"/>
    <row r="2" spans="2:9" ht="15" thickBot="1" x14ac:dyDescent="0.4">
      <c r="B2" s="37"/>
      <c r="C2" s="38" t="s">
        <v>49</v>
      </c>
      <c r="D2" s="37"/>
      <c r="E2" s="38" t="s">
        <v>50</v>
      </c>
    </row>
    <row r="3" spans="2:9" ht="15" thickBot="1" x14ac:dyDescent="0.4">
      <c r="B3" s="39"/>
      <c r="C3" s="40" t="s">
        <v>51</v>
      </c>
      <c r="D3" s="41"/>
      <c r="E3" s="42" t="s">
        <v>52</v>
      </c>
      <c r="H3" s="31" t="s">
        <v>50</v>
      </c>
      <c r="I3" s="31" t="s">
        <v>49</v>
      </c>
    </row>
    <row r="4" spans="2:9" ht="15" thickTop="1" x14ac:dyDescent="0.35">
      <c r="B4" s="43" t="s">
        <v>2</v>
      </c>
      <c r="C4" s="44">
        <f>'Plan de Tesorería'!O7</f>
        <v>166</v>
      </c>
      <c r="D4" s="45" t="s">
        <v>53</v>
      </c>
      <c r="E4" s="46">
        <f>'Cuenta de Resultados'!E17</f>
        <v>-1617.5</v>
      </c>
      <c r="G4" s="31" t="s">
        <v>52</v>
      </c>
      <c r="H4" s="31">
        <f>SUM(E4:E5)</f>
        <v>1382.5</v>
      </c>
    </row>
    <row r="5" spans="2:9" x14ac:dyDescent="0.35">
      <c r="B5" s="81" t="s">
        <v>73</v>
      </c>
      <c r="C5" s="82">
        <f>'Cuenta de Resultados'!D2*-1</f>
        <v>-8.3000000000000007</v>
      </c>
      <c r="D5" s="45" t="s">
        <v>29</v>
      </c>
      <c r="E5" s="46">
        <f>'Plan de Tesorería'!C4</f>
        <v>3000</v>
      </c>
      <c r="G5" s="31" t="s">
        <v>79</v>
      </c>
      <c r="H5" s="31">
        <f>E12</f>
        <v>0</v>
      </c>
      <c r="I5" s="31">
        <f>SUM(C9)</f>
        <v>1224.8000000000002</v>
      </c>
    </row>
    <row r="6" spans="2:9" x14ac:dyDescent="0.35">
      <c r="B6" s="43" t="s">
        <v>42</v>
      </c>
      <c r="C6" s="44">
        <f>'Plan de Tesorería'!O8</f>
        <v>450</v>
      </c>
      <c r="D6" s="45"/>
      <c r="E6" s="46"/>
      <c r="G6" s="31" t="s">
        <v>80</v>
      </c>
      <c r="I6" s="31">
        <f>SUM(C4:C7)</f>
        <v>157.70000000000005</v>
      </c>
    </row>
    <row r="7" spans="2:9" x14ac:dyDescent="0.35">
      <c r="B7" s="81" t="s">
        <v>73</v>
      </c>
      <c r="C7" s="44">
        <f>'Cuenta de Resultados'!D3*-1</f>
        <v>-450</v>
      </c>
      <c r="D7" s="45"/>
      <c r="E7" s="46"/>
    </row>
    <row r="8" spans="2:9" ht="15" thickBot="1" x14ac:dyDescent="0.4">
      <c r="B8" s="43"/>
      <c r="C8" s="47" t="s">
        <v>54</v>
      </c>
      <c r="D8" s="48"/>
      <c r="E8" s="49" t="s">
        <v>51</v>
      </c>
    </row>
    <row r="9" spans="2:9" ht="15" thickTop="1" x14ac:dyDescent="0.35">
      <c r="B9" s="43" t="s">
        <v>55</v>
      </c>
      <c r="C9" s="44">
        <f>'Plan de Tesorería'!O19</f>
        <v>1224.8000000000002</v>
      </c>
      <c r="D9" s="45" t="s">
        <v>30</v>
      </c>
      <c r="E9" s="46">
        <f>'Plan de Tesorería'!C5</f>
        <v>0</v>
      </c>
    </row>
    <row r="10" spans="2:9" x14ac:dyDescent="0.35">
      <c r="B10" s="43"/>
      <c r="C10" s="44"/>
      <c r="D10" s="50"/>
      <c r="E10" s="46"/>
    </row>
    <row r="11" spans="2:9" ht="15" thickBot="1" x14ac:dyDescent="0.4">
      <c r="B11" s="43"/>
      <c r="C11" s="44"/>
      <c r="D11" s="45"/>
      <c r="E11" s="49" t="s">
        <v>54</v>
      </c>
    </row>
    <row r="12" spans="2:9" ht="15.5" thickTop="1" thickBot="1" x14ac:dyDescent="0.4">
      <c r="B12" s="43"/>
      <c r="C12" s="44"/>
      <c r="D12" s="45" t="s">
        <v>57</v>
      </c>
      <c r="E12" s="55">
        <v>0</v>
      </c>
    </row>
    <row r="13" spans="2:9" ht="15" thickBot="1" x14ac:dyDescent="0.4">
      <c r="B13" s="51" t="s">
        <v>56</v>
      </c>
      <c r="C13" s="52">
        <f>SUM(C4:C12)</f>
        <v>1382.5000000000002</v>
      </c>
      <c r="D13" s="53"/>
      <c r="E13" s="54">
        <f>SUM(E4:E12)</f>
        <v>1382.5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Inversiones-Gastos</vt:lpstr>
      <vt:lpstr>Plan de Tesorería</vt:lpstr>
      <vt:lpstr>Cuenta de Resultados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2020-04-21T18:49:10Z</dcterms:modified>
</cp:coreProperties>
</file>