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deskco-my.sharepoint.com/personal/mhalili_microdesk_com/Documents/Learn with Leon/electrical-data/dims data/"/>
    </mc:Choice>
  </mc:AlternateContent>
  <xr:revisionPtr revIDLastSave="701" documentId="8_{5613003D-A7C4-4076-9680-28C814615563}" xr6:coauthVersionLast="47" xr6:coauthVersionMax="47" xr10:uidLastSave="{5A864A47-A4FF-4D74-B799-2332FAC74B7D}"/>
  <bookViews>
    <workbookView xWindow="-108" yWindow="-108" windowWidth="23256" windowHeight="14016" tabRatio="940" firstSheet="7" activeTab="15" xr2:uid="{368A1ED9-66F0-45A1-B858-FF523C5E16EF}"/>
  </bookViews>
  <sheets>
    <sheet name="_all" sheetId="27" r:id="rId1"/>
    <sheet name="CU_THHN" sheetId="1" r:id="rId2"/>
    <sheet name="CU_THWN2" sheetId="16" r:id="rId3"/>
    <sheet name="CU_XHHW" sheetId="17" r:id="rId4"/>
    <sheet name="CU_XHHW2" sheetId="18" r:id="rId5"/>
    <sheet name="CU_RHHUSE" sheetId="22" r:id="rId6"/>
    <sheet name="AL_THHN" sheetId="19" r:id="rId7"/>
    <sheet name="AL_XHHW" sheetId="20" r:id="rId8"/>
    <sheet name="AL_RHH-USE" sheetId="21" r:id="rId9"/>
    <sheet name="CU_24KV_XLP" sheetId="23" r:id="rId10"/>
    <sheet name="CU_24KV_EPR_LSZH" sheetId="24" r:id="rId11"/>
    <sheet name="CU_24KV_EPR_PVC" sheetId="25" r:id="rId12"/>
    <sheet name="AL_5KV_MV105_100%" sheetId="26" r:id="rId13"/>
    <sheet name="AL_8KV_MV105" sheetId="28" r:id="rId14"/>
    <sheet name="AL_5KV_MV105_133%" sheetId="29" r:id="rId15"/>
    <sheet name="AL_15KV_MV105_100%" sheetId="30" r:id="rId16"/>
    <sheet name="CND_EMT" sheetId="3" r:id="rId17"/>
    <sheet name="CND_ENT" sheetId="5" r:id="rId18"/>
    <sheet name="CND_FMC" sheetId="6" r:id="rId19"/>
    <sheet name="CND_IMC" sheetId="7" r:id="rId20"/>
    <sheet name="CND_LFNC-B" sheetId="8" r:id="rId21"/>
    <sheet name="CND_LFNC-A" sheetId="9" r:id="rId22"/>
    <sheet name="CND_LFMC" sheetId="10" r:id="rId23"/>
    <sheet name="CND_RMC" sheetId="11" r:id="rId24"/>
    <sheet name="CND_PVCSCH80" sheetId="12" r:id="rId25"/>
    <sheet name="CND_PVCSCH40" sheetId="13" r:id="rId26"/>
    <sheet name="CND_PVCTYPEA" sheetId="14" r:id="rId27"/>
    <sheet name="CND_PVCTYPEEB" sheetId="15" r:id="rId2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9" i="27" l="1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D97" i="27"/>
  <c r="D113" i="27"/>
  <c r="D114" i="27"/>
  <c r="D119" i="27"/>
  <c r="D120" i="27"/>
  <c r="D121" i="27"/>
  <c r="D129" i="27"/>
  <c r="D137" i="27"/>
  <c r="D152" i="27"/>
  <c r="D153" i="27"/>
  <c r="D161" i="27"/>
  <c r="D162" i="27"/>
  <c r="D167" i="27"/>
  <c r="D169" i="27"/>
  <c r="D183" i="27"/>
  <c r="D184" i="27"/>
  <c r="D199" i="27"/>
  <c r="D200" i="27"/>
  <c r="D201" i="27"/>
  <c r="D205" i="27"/>
  <c r="D209" i="27"/>
  <c r="D215" i="27"/>
  <c r="D225" i="27"/>
  <c r="D241" i="27"/>
  <c r="D242" i="27"/>
  <c r="D247" i="27"/>
  <c r="D248" i="27"/>
  <c r="D249" i="27"/>
  <c r="D257" i="27"/>
  <c r="D265" i="27"/>
  <c r="D280" i="27"/>
  <c r="D281" i="27"/>
  <c r="D289" i="27"/>
  <c r="D290" i="27"/>
  <c r="D295" i="27"/>
  <c r="D297" i="27"/>
  <c r="D311" i="27"/>
  <c r="D312" i="27"/>
  <c r="B89" i="27"/>
  <c r="D89" i="27" s="1"/>
  <c r="B90" i="27"/>
  <c r="D90" i="27" s="1"/>
  <c r="B91" i="27"/>
  <c r="D91" i="27" s="1"/>
  <c r="B92" i="27"/>
  <c r="D92" i="27" s="1"/>
  <c r="B93" i="27"/>
  <c r="D93" i="27" s="1"/>
  <c r="B94" i="27"/>
  <c r="D94" i="27" s="1"/>
  <c r="B95" i="27"/>
  <c r="D95" i="27" s="1"/>
  <c r="B96" i="27"/>
  <c r="D96" i="27" s="1"/>
  <c r="B97" i="27"/>
  <c r="B98" i="27"/>
  <c r="D98" i="27" s="1"/>
  <c r="B99" i="27"/>
  <c r="D99" i="27" s="1"/>
  <c r="B100" i="27"/>
  <c r="D100" i="27" s="1"/>
  <c r="B101" i="27"/>
  <c r="D101" i="27" s="1"/>
  <c r="B102" i="27"/>
  <c r="D102" i="27" s="1"/>
  <c r="B103" i="27"/>
  <c r="D103" i="27" s="1"/>
  <c r="B104" i="27"/>
  <c r="D104" i="27" s="1"/>
  <c r="B105" i="27"/>
  <c r="D105" i="27" s="1"/>
  <c r="B106" i="27"/>
  <c r="D106" i="27" s="1"/>
  <c r="B107" i="27"/>
  <c r="D107" i="27" s="1"/>
  <c r="B108" i="27"/>
  <c r="D108" i="27" s="1"/>
  <c r="B109" i="27"/>
  <c r="D109" i="27" s="1"/>
  <c r="B110" i="27"/>
  <c r="D110" i="27" s="1"/>
  <c r="B111" i="27"/>
  <c r="D111" i="27" s="1"/>
  <c r="B112" i="27"/>
  <c r="D112" i="27" s="1"/>
  <c r="B113" i="27"/>
  <c r="B114" i="27"/>
  <c r="B115" i="27"/>
  <c r="D115" i="27" s="1"/>
  <c r="B116" i="27"/>
  <c r="D116" i="27" s="1"/>
  <c r="B117" i="27"/>
  <c r="D117" i="27" s="1"/>
  <c r="B118" i="27"/>
  <c r="D118" i="27" s="1"/>
  <c r="B119" i="27"/>
  <c r="B120" i="27"/>
  <c r="B121" i="27"/>
  <c r="B122" i="27"/>
  <c r="D122" i="27" s="1"/>
  <c r="B123" i="27"/>
  <c r="D123" i="27" s="1"/>
  <c r="B124" i="27"/>
  <c r="D124" i="27" s="1"/>
  <c r="B125" i="27"/>
  <c r="D125" i="27" s="1"/>
  <c r="B126" i="27"/>
  <c r="D126" i="27" s="1"/>
  <c r="B127" i="27"/>
  <c r="D127" i="27" s="1"/>
  <c r="B128" i="27"/>
  <c r="D128" i="27" s="1"/>
  <c r="B129" i="27"/>
  <c r="B130" i="27"/>
  <c r="D130" i="27" s="1"/>
  <c r="B131" i="27"/>
  <c r="D131" i="27" s="1"/>
  <c r="B132" i="27"/>
  <c r="D132" i="27" s="1"/>
  <c r="B133" i="27"/>
  <c r="D133" i="27" s="1"/>
  <c r="B134" i="27"/>
  <c r="D134" i="27" s="1"/>
  <c r="B135" i="27"/>
  <c r="D135" i="27" s="1"/>
  <c r="B136" i="27"/>
  <c r="D136" i="27" s="1"/>
  <c r="B137" i="27"/>
  <c r="B138" i="27"/>
  <c r="D138" i="27" s="1"/>
  <c r="B139" i="27"/>
  <c r="D139" i="27" s="1"/>
  <c r="B140" i="27"/>
  <c r="D140" i="27" s="1"/>
  <c r="B141" i="27"/>
  <c r="D141" i="27" s="1"/>
  <c r="B142" i="27"/>
  <c r="D142" i="27" s="1"/>
  <c r="B143" i="27"/>
  <c r="D143" i="27" s="1"/>
  <c r="B144" i="27"/>
  <c r="D144" i="27" s="1"/>
  <c r="B145" i="27"/>
  <c r="D145" i="27" s="1"/>
  <c r="B146" i="27"/>
  <c r="D146" i="27" s="1"/>
  <c r="B147" i="27"/>
  <c r="D147" i="27" s="1"/>
  <c r="B148" i="27"/>
  <c r="D148" i="27" s="1"/>
  <c r="B149" i="27"/>
  <c r="D149" i="27" s="1"/>
  <c r="B150" i="27"/>
  <c r="D150" i="27" s="1"/>
  <c r="B151" i="27"/>
  <c r="D151" i="27" s="1"/>
  <c r="B152" i="27"/>
  <c r="B153" i="27"/>
  <c r="B154" i="27"/>
  <c r="D154" i="27" s="1"/>
  <c r="B155" i="27"/>
  <c r="D155" i="27" s="1"/>
  <c r="B156" i="27"/>
  <c r="D156" i="27" s="1"/>
  <c r="B157" i="27"/>
  <c r="D157" i="27" s="1"/>
  <c r="B158" i="27"/>
  <c r="D158" i="27" s="1"/>
  <c r="B159" i="27"/>
  <c r="D159" i="27" s="1"/>
  <c r="B160" i="27"/>
  <c r="D160" i="27" s="1"/>
  <c r="B161" i="27"/>
  <c r="B162" i="27"/>
  <c r="B163" i="27"/>
  <c r="D163" i="27" s="1"/>
  <c r="B164" i="27"/>
  <c r="D164" i="27" s="1"/>
  <c r="B165" i="27"/>
  <c r="D165" i="27" s="1"/>
  <c r="B166" i="27"/>
  <c r="D166" i="27" s="1"/>
  <c r="B167" i="27"/>
  <c r="B168" i="27"/>
  <c r="D168" i="27" s="1"/>
  <c r="B169" i="27"/>
  <c r="B170" i="27"/>
  <c r="D170" i="27" s="1"/>
  <c r="B171" i="27"/>
  <c r="D171" i="27" s="1"/>
  <c r="B172" i="27"/>
  <c r="D172" i="27" s="1"/>
  <c r="B173" i="27"/>
  <c r="D173" i="27" s="1"/>
  <c r="B174" i="27"/>
  <c r="D174" i="27" s="1"/>
  <c r="B175" i="27"/>
  <c r="D175" i="27" s="1"/>
  <c r="B176" i="27"/>
  <c r="D176" i="27" s="1"/>
  <c r="B177" i="27"/>
  <c r="D177" i="27" s="1"/>
  <c r="B178" i="27"/>
  <c r="D178" i="27" s="1"/>
  <c r="B179" i="27"/>
  <c r="D179" i="27" s="1"/>
  <c r="B180" i="27"/>
  <c r="D180" i="27" s="1"/>
  <c r="B181" i="27"/>
  <c r="D181" i="27" s="1"/>
  <c r="B182" i="27"/>
  <c r="D182" i="27" s="1"/>
  <c r="B183" i="27"/>
  <c r="B184" i="27"/>
  <c r="B185" i="27"/>
  <c r="D185" i="27" s="1"/>
  <c r="B186" i="27"/>
  <c r="D186" i="27" s="1"/>
  <c r="B187" i="27"/>
  <c r="D187" i="27" s="1"/>
  <c r="B188" i="27"/>
  <c r="D188" i="27" s="1"/>
  <c r="B189" i="27"/>
  <c r="D189" i="27" s="1"/>
  <c r="B190" i="27"/>
  <c r="D190" i="27" s="1"/>
  <c r="B191" i="27"/>
  <c r="D191" i="27" s="1"/>
  <c r="B192" i="27"/>
  <c r="D192" i="27" s="1"/>
  <c r="B193" i="27"/>
  <c r="D193" i="27" s="1"/>
  <c r="B194" i="27"/>
  <c r="D194" i="27" s="1"/>
  <c r="B195" i="27"/>
  <c r="D195" i="27" s="1"/>
  <c r="B196" i="27"/>
  <c r="D196" i="27" s="1"/>
  <c r="B197" i="27"/>
  <c r="D197" i="27" s="1"/>
  <c r="B198" i="27"/>
  <c r="D198" i="27" s="1"/>
  <c r="B199" i="27"/>
  <c r="B200" i="27"/>
  <c r="B201" i="27"/>
  <c r="B202" i="27"/>
  <c r="D202" i="27" s="1"/>
  <c r="B203" i="27"/>
  <c r="D203" i="27" s="1"/>
  <c r="B204" i="27"/>
  <c r="D204" i="27" s="1"/>
  <c r="B205" i="27"/>
  <c r="B206" i="27"/>
  <c r="D206" i="27" s="1"/>
  <c r="B207" i="27"/>
  <c r="D207" i="27" s="1"/>
  <c r="B208" i="27"/>
  <c r="D208" i="27" s="1"/>
  <c r="B209" i="27"/>
  <c r="B210" i="27"/>
  <c r="D210" i="27" s="1"/>
  <c r="B211" i="27"/>
  <c r="D211" i="27" s="1"/>
  <c r="B212" i="27"/>
  <c r="D212" i="27" s="1"/>
  <c r="B213" i="27"/>
  <c r="D213" i="27" s="1"/>
  <c r="B214" i="27"/>
  <c r="D214" i="27" s="1"/>
  <c r="B215" i="27"/>
  <c r="B216" i="27"/>
  <c r="D216" i="27" s="1"/>
  <c r="B217" i="27"/>
  <c r="D217" i="27" s="1"/>
  <c r="B218" i="27"/>
  <c r="D218" i="27" s="1"/>
  <c r="B219" i="27"/>
  <c r="D219" i="27" s="1"/>
  <c r="B220" i="27"/>
  <c r="D220" i="27" s="1"/>
  <c r="B221" i="27"/>
  <c r="D221" i="27" s="1"/>
  <c r="B222" i="27"/>
  <c r="D222" i="27" s="1"/>
  <c r="B223" i="27"/>
  <c r="D223" i="27" s="1"/>
  <c r="B224" i="27"/>
  <c r="D224" i="27" s="1"/>
  <c r="B225" i="27"/>
  <c r="B226" i="27"/>
  <c r="D226" i="27" s="1"/>
  <c r="B227" i="27"/>
  <c r="D227" i="27" s="1"/>
  <c r="B228" i="27"/>
  <c r="D228" i="27" s="1"/>
  <c r="B229" i="27"/>
  <c r="D229" i="27" s="1"/>
  <c r="B230" i="27"/>
  <c r="D230" i="27" s="1"/>
  <c r="B231" i="27"/>
  <c r="D231" i="27" s="1"/>
  <c r="B232" i="27"/>
  <c r="D232" i="27" s="1"/>
  <c r="B233" i="27"/>
  <c r="D233" i="27" s="1"/>
  <c r="B234" i="27"/>
  <c r="D234" i="27" s="1"/>
  <c r="B235" i="27"/>
  <c r="D235" i="27" s="1"/>
  <c r="B236" i="27"/>
  <c r="D236" i="27" s="1"/>
  <c r="B237" i="27"/>
  <c r="D237" i="27" s="1"/>
  <c r="B238" i="27"/>
  <c r="D238" i="27" s="1"/>
  <c r="B239" i="27"/>
  <c r="D239" i="27" s="1"/>
  <c r="B240" i="27"/>
  <c r="D240" i="27" s="1"/>
  <c r="B241" i="27"/>
  <c r="B242" i="27"/>
  <c r="B243" i="27"/>
  <c r="D243" i="27" s="1"/>
  <c r="B244" i="27"/>
  <c r="D244" i="27" s="1"/>
  <c r="B245" i="27"/>
  <c r="D245" i="27" s="1"/>
  <c r="B246" i="27"/>
  <c r="D246" i="27" s="1"/>
  <c r="B247" i="27"/>
  <c r="B248" i="27"/>
  <c r="B249" i="27"/>
  <c r="B250" i="27"/>
  <c r="D250" i="27" s="1"/>
  <c r="B251" i="27"/>
  <c r="D251" i="27" s="1"/>
  <c r="B252" i="27"/>
  <c r="D252" i="27" s="1"/>
  <c r="B253" i="27"/>
  <c r="D253" i="27" s="1"/>
  <c r="B254" i="27"/>
  <c r="D254" i="27" s="1"/>
  <c r="B255" i="27"/>
  <c r="D255" i="27" s="1"/>
  <c r="B256" i="27"/>
  <c r="D256" i="27" s="1"/>
  <c r="B257" i="27"/>
  <c r="B258" i="27"/>
  <c r="D258" i="27" s="1"/>
  <c r="B259" i="27"/>
  <c r="D259" i="27" s="1"/>
  <c r="B260" i="27"/>
  <c r="D260" i="27" s="1"/>
  <c r="B261" i="27"/>
  <c r="D261" i="27" s="1"/>
  <c r="B262" i="27"/>
  <c r="D262" i="27" s="1"/>
  <c r="B263" i="27"/>
  <c r="D263" i="27" s="1"/>
  <c r="B264" i="27"/>
  <c r="D264" i="27" s="1"/>
  <c r="B265" i="27"/>
  <c r="B266" i="27"/>
  <c r="D266" i="27" s="1"/>
  <c r="B267" i="27"/>
  <c r="D267" i="27" s="1"/>
  <c r="B268" i="27"/>
  <c r="D268" i="27" s="1"/>
  <c r="B269" i="27"/>
  <c r="D269" i="27" s="1"/>
  <c r="B270" i="27"/>
  <c r="D270" i="27" s="1"/>
  <c r="B271" i="27"/>
  <c r="D271" i="27" s="1"/>
  <c r="B272" i="27"/>
  <c r="D272" i="27" s="1"/>
  <c r="B273" i="27"/>
  <c r="D273" i="27" s="1"/>
  <c r="B274" i="27"/>
  <c r="D274" i="27" s="1"/>
  <c r="B275" i="27"/>
  <c r="D275" i="27" s="1"/>
  <c r="B276" i="27"/>
  <c r="D276" i="27" s="1"/>
  <c r="B277" i="27"/>
  <c r="D277" i="27" s="1"/>
  <c r="B278" i="27"/>
  <c r="D278" i="27" s="1"/>
  <c r="B279" i="27"/>
  <c r="D279" i="27" s="1"/>
  <c r="B280" i="27"/>
  <c r="B281" i="27"/>
  <c r="B282" i="27"/>
  <c r="D282" i="27" s="1"/>
  <c r="B283" i="27"/>
  <c r="D283" i="27" s="1"/>
  <c r="B284" i="27"/>
  <c r="D284" i="27" s="1"/>
  <c r="B285" i="27"/>
  <c r="D285" i="27" s="1"/>
  <c r="B286" i="27"/>
  <c r="D286" i="27" s="1"/>
  <c r="B287" i="27"/>
  <c r="D287" i="27" s="1"/>
  <c r="B288" i="27"/>
  <c r="D288" i="27" s="1"/>
  <c r="B289" i="27"/>
  <c r="B290" i="27"/>
  <c r="B291" i="27"/>
  <c r="D291" i="27" s="1"/>
  <c r="B292" i="27"/>
  <c r="D292" i="27" s="1"/>
  <c r="B293" i="27"/>
  <c r="D293" i="27" s="1"/>
  <c r="B294" i="27"/>
  <c r="D294" i="27" s="1"/>
  <c r="B295" i="27"/>
  <c r="B296" i="27"/>
  <c r="D296" i="27" s="1"/>
  <c r="B297" i="27"/>
  <c r="B298" i="27"/>
  <c r="D298" i="27" s="1"/>
  <c r="B299" i="27"/>
  <c r="D299" i="27" s="1"/>
  <c r="B300" i="27"/>
  <c r="D300" i="27" s="1"/>
  <c r="B301" i="27"/>
  <c r="D301" i="27" s="1"/>
  <c r="B302" i="27"/>
  <c r="D302" i="27" s="1"/>
  <c r="B303" i="27"/>
  <c r="D303" i="27" s="1"/>
  <c r="B304" i="27"/>
  <c r="D304" i="27" s="1"/>
  <c r="B305" i="27"/>
  <c r="D305" i="27" s="1"/>
  <c r="B306" i="27"/>
  <c r="D306" i="27" s="1"/>
  <c r="B307" i="27"/>
  <c r="D307" i="27" s="1"/>
  <c r="B308" i="27"/>
  <c r="D308" i="27" s="1"/>
  <c r="B309" i="27"/>
  <c r="D309" i="27" s="1"/>
  <c r="B310" i="27"/>
  <c r="D310" i="27" s="1"/>
  <c r="B311" i="27"/>
  <c r="B312" i="27"/>
  <c r="B313" i="27"/>
  <c r="D313" i="27" s="1"/>
  <c r="B314" i="27"/>
  <c r="D314" i="27" s="1"/>
  <c r="B315" i="27"/>
  <c r="D315" i="27" s="1"/>
  <c r="E13" i="30"/>
  <c r="B13" i="30"/>
  <c r="D13" i="30" s="1"/>
  <c r="E12" i="30"/>
  <c r="B12" i="30"/>
  <c r="D12" i="30" s="1"/>
  <c r="E11" i="30"/>
  <c r="B11" i="30"/>
  <c r="D11" i="30" s="1"/>
  <c r="E10" i="30"/>
  <c r="B10" i="30"/>
  <c r="D10" i="30" s="1"/>
  <c r="E9" i="30"/>
  <c r="B9" i="30"/>
  <c r="D9" i="30" s="1"/>
  <c r="E8" i="30"/>
  <c r="B8" i="30"/>
  <c r="D8" i="30" s="1"/>
  <c r="E7" i="30"/>
  <c r="B7" i="30"/>
  <c r="D7" i="30" s="1"/>
  <c r="E6" i="30"/>
  <c r="B6" i="30"/>
  <c r="D6" i="30" s="1"/>
  <c r="E5" i="30"/>
  <c r="B5" i="30"/>
  <c r="D5" i="30" s="1"/>
  <c r="E4" i="30"/>
  <c r="D4" i="30"/>
  <c r="B4" i="30"/>
  <c r="E3" i="30"/>
  <c r="B3" i="30"/>
  <c r="D3" i="30" s="1"/>
  <c r="E2" i="30"/>
  <c r="B2" i="30"/>
  <c r="D2" i="30" s="1"/>
  <c r="E12" i="29"/>
  <c r="B12" i="29"/>
  <c r="D12" i="29" s="1"/>
  <c r="E13" i="29"/>
  <c r="B13" i="29"/>
  <c r="D13" i="29" s="1"/>
  <c r="E11" i="29"/>
  <c r="B11" i="29"/>
  <c r="D11" i="29" s="1"/>
  <c r="E10" i="29"/>
  <c r="B10" i="29"/>
  <c r="D10" i="29" s="1"/>
  <c r="E9" i="29"/>
  <c r="B9" i="29"/>
  <c r="D9" i="29" s="1"/>
  <c r="E8" i="29"/>
  <c r="B8" i="29"/>
  <c r="D8" i="29" s="1"/>
  <c r="E7" i="29"/>
  <c r="B7" i="29"/>
  <c r="D7" i="29" s="1"/>
  <c r="E6" i="29"/>
  <c r="B6" i="29"/>
  <c r="D6" i="29" s="1"/>
  <c r="E5" i="29"/>
  <c r="B5" i="29"/>
  <c r="D5" i="29" s="1"/>
  <c r="E4" i="29"/>
  <c r="B4" i="29"/>
  <c r="D4" i="29" s="1"/>
  <c r="E3" i="29"/>
  <c r="B3" i="29"/>
  <c r="D3" i="29" s="1"/>
  <c r="E2" i="29"/>
  <c r="B2" i="29"/>
  <c r="D2" i="29" s="1"/>
  <c r="E3" i="28"/>
  <c r="B3" i="28"/>
  <c r="D3" i="28" s="1"/>
  <c r="E2" i="28"/>
  <c r="D2" i="28"/>
  <c r="B2" i="28"/>
  <c r="E14" i="28"/>
  <c r="B14" i="28"/>
  <c r="D14" i="28" s="1"/>
  <c r="E13" i="28"/>
  <c r="B13" i="28"/>
  <c r="D13" i="28" s="1"/>
  <c r="E12" i="28"/>
  <c r="B12" i="28"/>
  <c r="D12" i="28" s="1"/>
  <c r="E11" i="28"/>
  <c r="B11" i="28"/>
  <c r="D11" i="28" s="1"/>
  <c r="E10" i="28"/>
  <c r="B10" i="28"/>
  <c r="D10" i="28" s="1"/>
  <c r="E9" i="28"/>
  <c r="B9" i="28"/>
  <c r="D9" i="28" s="1"/>
  <c r="E8" i="28"/>
  <c r="B8" i="28"/>
  <c r="D8" i="28" s="1"/>
  <c r="E7" i="28"/>
  <c r="B7" i="28"/>
  <c r="D7" i="28" s="1"/>
  <c r="E6" i="28"/>
  <c r="B6" i="28"/>
  <c r="D6" i="28" s="1"/>
  <c r="E5" i="28"/>
  <c r="B5" i="28"/>
  <c r="D5" i="28" s="1"/>
  <c r="E4" i="28"/>
  <c r="B4" i="28"/>
  <c r="D4" i="28" s="1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B51" i="27"/>
  <c r="D51" i="27" s="1"/>
  <c r="B52" i="27"/>
  <c r="D52" i="27" s="1"/>
  <c r="B53" i="27"/>
  <c r="D53" i="27" s="1"/>
  <c r="B54" i="27"/>
  <c r="D54" i="27" s="1"/>
  <c r="B55" i="27"/>
  <c r="D55" i="27" s="1"/>
  <c r="B56" i="27"/>
  <c r="D56" i="27" s="1"/>
  <c r="B57" i="27"/>
  <c r="D57" i="27" s="1"/>
  <c r="B58" i="27"/>
  <c r="D58" i="27" s="1"/>
  <c r="B59" i="27"/>
  <c r="D59" i="27" s="1"/>
  <c r="B60" i="27"/>
  <c r="D60" i="27" s="1"/>
  <c r="B61" i="27"/>
  <c r="D61" i="27" s="1"/>
  <c r="B62" i="27"/>
  <c r="D62" i="27" s="1"/>
  <c r="B63" i="27"/>
  <c r="D63" i="27" s="1"/>
  <c r="B64" i="27"/>
  <c r="D64" i="27" s="1"/>
  <c r="B65" i="27"/>
  <c r="D65" i="27" s="1"/>
  <c r="B66" i="27"/>
  <c r="D66" i="27" s="1"/>
  <c r="B67" i="27"/>
  <c r="D67" i="27" s="1"/>
  <c r="B68" i="27"/>
  <c r="D68" i="27" s="1"/>
  <c r="B69" i="27"/>
  <c r="D69" i="27" s="1"/>
  <c r="B70" i="27"/>
  <c r="D70" i="27" s="1"/>
  <c r="B71" i="27"/>
  <c r="D71" i="27" s="1"/>
  <c r="B72" i="27"/>
  <c r="D72" i="27" s="1"/>
  <c r="B73" i="27"/>
  <c r="D73" i="27" s="1"/>
  <c r="B74" i="27"/>
  <c r="D74" i="27" s="1"/>
  <c r="B75" i="27"/>
  <c r="D75" i="27" s="1"/>
  <c r="B76" i="27"/>
  <c r="D76" i="27" s="1"/>
  <c r="B77" i="27"/>
  <c r="B78" i="27"/>
  <c r="D78" i="27" s="1"/>
  <c r="B79" i="27"/>
  <c r="D79" i="27" s="1"/>
  <c r="B80" i="27"/>
  <c r="D80" i="27" s="1"/>
  <c r="B81" i="27"/>
  <c r="D81" i="27" s="1"/>
  <c r="B82" i="27"/>
  <c r="D82" i="27" s="1"/>
  <c r="B83" i="27"/>
  <c r="D83" i="27" s="1"/>
  <c r="B84" i="27"/>
  <c r="D84" i="27" s="1"/>
  <c r="B85" i="27"/>
  <c r="D85" i="27" s="1"/>
  <c r="B86" i="27"/>
  <c r="D86" i="27" s="1"/>
  <c r="B87" i="27"/>
  <c r="D87" i="27" s="1"/>
  <c r="B88" i="27"/>
  <c r="D77" i="27"/>
  <c r="D88" i="27"/>
  <c r="B50" i="27"/>
  <c r="D50" i="27" s="1"/>
  <c r="E50" i="27"/>
  <c r="E12" i="26"/>
  <c r="B12" i="26"/>
  <c r="D12" i="26" s="1"/>
  <c r="E11" i="26"/>
  <c r="B11" i="26"/>
  <c r="D11" i="26" s="1"/>
  <c r="E10" i="26"/>
  <c r="B10" i="26"/>
  <c r="D10" i="26" s="1"/>
  <c r="E9" i="26"/>
  <c r="B9" i="26"/>
  <c r="D9" i="26" s="1"/>
  <c r="E8" i="26"/>
  <c r="B8" i="26"/>
  <c r="D8" i="26" s="1"/>
  <c r="E7" i="26"/>
  <c r="B7" i="26"/>
  <c r="D7" i="26" s="1"/>
  <c r="E6" i="26"/>
  <c r="D6" i="26"/>
  <c r="B6" i="26"/>
  <c r="E5" i="26"/>
  <c r="B5" i="26"/>
  <c r="D5" i="26" s="1"/>
  <c r="E4" i="26"/>
  <c r="B4" i="26"/>
  <c r="D4" i="26" s="1"/>
  <c r="E3" i="26"/>
  <c r="B3" i="26"/>
  <c r="D3" i="26" s="1"/>
  <c r="E2" i="26"/>
  <c r="B2" i="26"/>
  <c r="D2" i="26" s="1"/>
  <c r="E12" i="25"/>
  <c r="B12" i="25"/>
  <c r="D12" i="25" s="1"/>
  <c r="E11" i="25"/>
  <c r="B11" i="25"/>
  <c r="D11" i="25" s="1"/>
  <c r="E10" i="25"/>
  <c r="B10" i="25"/>
  <c r="D10" i="25" s="1"/>
  <c r="E9" i="25"/>
  <c r="B9" i="25"/>
  <c r="D9" i="25" s="1"/>
  <c r="E8" i="25"/>
  <c r="D8" i="25"/>
  <c r="B8" i="25"/>
  <c r="E7" i="25"/>
  <c r="D7" i="25"/>
  <c r="B7" i="25"/>
  <c r="E6" i="25"/>
  <c r="B6" i="25"/>
  <c r="D6" i="25" s="1"/>
  <c r="E5" i="25"/>
  <c r="B5" i="25"/>
  <c r="D5" i="25" s="1"/>
  <c r="E4" i="25"/>
  <c r="D4" i="25"/>
  <c r="B4" i="25"/>
  <c r="E3" i="25"/>
  <c r="B3" i="25"/>
  <c r="D3" i="25" s="1"/>
  <c r="E2" i="25"/>
  <c r="D2" i="25"/>
  <c r="B2" i="25"/>
  <c r="E12" i="24"/>
  <c r="B12" i="24"/>
  <c r="D12" i="24" s="1"/>
  <c r="E11" i="24"/>
  <c r="B11" i="24"/>
  <c r="D11" i="24" s="1"/>
  <c r="E10" i="24"/>
  <c r="B10" i="24"/>
  <c r="D10" i="24" s="1"/>
  <c r="E9" i="24"/>
  <c r="B9" i="24"/>
  <c r="D9" i="24" s="1"/>
  <c r="E8" i="24"/>
  <c r="B8" i="24"/>
  <c r="D8" i="24" s="1"/>
  <c r="E7" i="24"/>
  <c r="B7" i="24"/>
  <c r="D7" i="24" s="1"/>
  <c r="E6" i="24"/>
  <c r="B6" i="24"/>
  <c r="D6" i="24" s="1"/>
  <c r="E5" i="24"/>
  <c r="B5" i="24"/>
  <c r="D5" i="24" s="1"/>
  <c r="E4" i="24"/>
  <c r="B4" i="24"/>
  <c r="D4" i="24" s="1"/>
  <c r="E3" i="24"/>
  <c r="B3" i="24"/>
  <c r="D3" i="24" s="1"/>
  <c r="E2" i="24"/>
  <c r="B2" i="24"/>
  <c r="D2" i="24" s="1"/>
  <c r="E14" i="23"/>
  <c r="B14" i="23"/>
  <c r="D14" i="23" s="1"/>
  <c r="E13" i="23"/>
  <c r="B13" i="23"/>
  <c r="D13" i="23" s="1"/>
  <c r="E12" i="23"/>
  <c r="B12" i="23"/>
  <c r="D12" i="23" s="1"/>
  <c r="E11" i="23"/>
  <c r="B11" i="23"/>
  <c r="D11" i="23" s="1"/>
  <c r="E10" i="23"/>
  <c r="B10" i="23"/>
  <c r="D10" i="23" s="1"/>
  <c r="E9" i="23"/>
  <c r="B9" i="23"/>
  <c r="D9" i="23" s="1"/>
  <c r="E8" i="23"/>
  <c r="B8" i="23"/>
  <c r="D8" i="23" s="1"/>
  <c r="E7" i="23"/>
  <c r="B7" i="23"/>
  <c r="D7" i="23" s="1"/>
  <c r="E6" i="23"/>
  <c r="B6" i="23"/>
  <c r="D6" i="23" s="1"/>
  <c r="E5" i="23"/>
  <c r="B5" i="23"/>
  <c r="D5" i="23" s="1"/>
  <c r="E4" i="23"/>
  <c r="B4" i="23"/>
  <c r="D4" i="23" s="1"/>
  <c r="E3" i="23"/>
  <c r="B3" i="23"/>
  <c r="D3" i="23" s="1"/>
  <c r="E2" i="23"/>
  <c r="B2" i="23"/>
  <c r="D2" i="23" s="1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" i="22"/>
  <c r="E19" i="21"/>
  <c r="B19" i="21"/>
  <c r="D19" i="21" s="1"/>
  <c r="E18" i="21"/>
  <c r="B18" i="21"/>
  <c r="D18" i="21" s="1"/>
  <c r="E17" i="21"/>
  <c r="B17" i="21"/>
  <c r="D17" i="21" s="1"/>
  <c r="E16" i="21"/>
  <c r="B16" i="21"/>
  <c r="D16" i="21" s="1"/>
  <c r="E15" i="21"/>
  <c r="B15" i="21"/>
  <c r="D15" i="21" s="1"/>
  <c r="E14" i="21"/>
  <c r="B14" i="21"/>
  <c r="D14" i="21" s="1"/>
  <c r="E13" i="21"/>
  <c r="B13" i="21"/>
  <c r="D13" i="21" s="1"/>
  <c r="E12" i="21"/>
  <c r="B12" i="21"/>
  <c r="D12" i="21" s="1"/>
  <c r="E11" i="21"/>
  <c r="B11" i="21"/>
  <c r="D11" i="21" s="1"/>
  <c r="E10" i="21"/>
  <c r="B10" i="21"/>
  <c r="D10" i="21" s="1"/>
  <c r="E9" i="21"/>
  <c r="B9" i="21"/>
  <c r="D9" i="21" s="1"/>
  <c r="E8" i="21"/>
  <c r="B8" i="21"/>
  <c r="D8" i="21" s="1"/>
  <c r="E7" i="21"/>
  <c r="B7" i="21"/>
  <c r="D7" i="21" s="1"/>
  <c r="E6" i="21"/>
  <c r="B6" i="21"/>
  <c r="D6" i="21" s="1"/>
  <c r="E5" i="21"/>
  <c r="B5" i="21"/>
  <c r="D5" i="21" s="1"/>
  <c r="E4" i="21"/>
  <c r="B4" i="21"/>
  <c r="D4" i="21" s="1"/>
  <c r="E3" i="21"/>
  <c r="B3" i="21"/>
  <c r="D3" i="21" s="1"/>
  <c r="E2" i="21"/>
  <c r="B2" i="21"/>
  <c r="D2" i="21" s="1"/>
  <c r="E20" i="20"/>
  <c r="B20" i="20"/>
  <c r="D20" i="20" s="1"/>
  <c r="E19" i="20"/>
  <c r="B19" i="20"/>
  <c r="D19" i="20" s="1"/>
  <c r="E18" i="20"/>
  <c r="D18" i="20"/>
  <c r="B18" i="20"/>
  <c r="E17" i="20"/>
  <c r="B17" i="20"/>
  <c r="D17" i="20" s="1"/>
  <c r="E16" i="20"/>
  <c r="B16" i="20"/>
  <c r="D16" i="20" s="1"/>
  <c r="E15" i="20"/>
  <c r="B15" i="20"/>
  <c r="D15" i="20" s="1"/>
  <c r="E14" i="20"/>
  <c r="B14" i="20"/>
  <c r="D14" i="20" s="1"/>
  <c r="E13" i="20"/>
  <c r="B13" i="20"/>
  <c r="D13" i="20" s="1"/>
  <c r="E12" i="20"/>
  <c r="B12" i="20"/>
  <c r="D12" i="20" s="1"/>
  <c r="E11" i="20"/>
  <c r="D11" i="20"/>
  <c r="B11" i="20"/>
  <c r="E10" i="20"/>
  <c r="D10" i="20"/>
  <c r="B10" i="20"/>
  <c r="E9" i="20"/>
  <c r="B9" i="20"/>
  <c r="D9" i="20" s="1"/>
  <c r="E8" i="20"/>
  <c r="B8" i="20"/>
  <c r="D8" i="20" s="1"/>
  <c r="E7" i="20"/>
  <c r="B7" i="20"/>
  <c r="D7" i="20" s="1"/>
  <c r="E6" i="20"/>
  <c r="B6" i="20"/>
  <c r="D6" i="20" s="1"/>
  <c r="E5" i="20"/>
  <c r="B5" i="20"/>
  <c r="D5" i="20" s="1"/>
  <c r="E4" i="20"/>
  <c r="B4" i="20"/>
  <c r="D4" i="20" s="1"/>
  <c r="E3" i="20"/>
  <c r="B3" i="20"/>
  <c r="D3" i="20" s="1"/>
  <c r="E2" i="20"/>
  <c r="B2" i="20"/>
  <c r="D2" i="20" s="1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" i="19"/>
  <c r="B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" i="19"/>
</calcChain>
</file>

<file path=xl/sharedStrings.xml><?xml version="1.0" encoding="utf-8"?>
<sst xmlns="http://schemas.openxmlformats.org/spreadsheetml/2006/main" count="911" uniqueCount="385">
  <si>
    <t>name</t>
  </si>
  <si>
    <t>diamm</t>
  </si>
  <si>
    <t>diain</t>
  </si>
  <si>
    <t>areamm</t>
  </si>
  <si>
    <t>areain</t>
  </si>
  <si>
    <t>emt0.5</t>
  </si>
  <si>
    <t>emt0.75</t>
  </si>
  <si>
    <t>emt1</t>
  </si>
  <si>
    <t>emt1.25</t>
  </si>
  <si>
    <t>emt1.5</t>
  </si>
  <si>
    <t>emt2</t>
  </si>
  <si>
    <t>emt2.5</t>
  </si>
  <si>
    <t>emt3</t>
  </si>
  <si>
    <t>emt3.5</t>
  </si>
  <si>
    <t>emt4</t>
  </si>
  <si>
    <t>ent0.5</t>
  </si>
  <si>
    <t>ent0.75</t>
  </si>
  <si>
    <t>ent1</t>
  </si>
  <si>
    <t>ent1.25</t>
  </si>
  <si>
    <t>ent1.5</t>
  </si>
  <si>
    <t>ent2</t>
  </si>
  <si>
    <t>fmc0.375</t>
  </si>
  <si>
    <t>fmc0.5</t>
  </si>
  <si>
    <t>fmc0.75</t>
  </si>
  <si>
    <t>fmc1</t>
  </si>
  <si>
    <t>fmc1.25</t>
  </si>
  <si>
    <t>fmc1.5</t>
  </si>
  <si>
    <t>fmc2</t>
  </si>
  <si>
    <t>fmc2.5</t>
  </si>
  <si>
    <t>fmc3</t>
  </si>
  <si>
    <t>fmc3.5</t>
  </si>
  <si>
    <t>fmc4</t>
  </si>
  <si>
    <t>imc0.5</t>
  </si>
  <si>
    <t>imc0.75</t>
  </si>
  <si>
    <t>imc1</t>
  </si>
  <si>
    <t>imc1.25</t>
  </si>
  <si>
    <t>imc1.5</t>
  </si>
  <si>
    <t>imc2</t>
  </si>
  <si>
    <t>imc2.5</t>
  </si>
  <si>
    <t>imc3</t>
  </si>
  <si>
    <t>imc3.5</t>
  </si>
  <si>
    <t>imc4</t>
  </si>
  <si>
    <t>lfncb0.375</t>
  </si>
  <si>
    <t>lfncb0.5</t>
  </si>
  <si>
    <t>lfncb0.75</t>
  </si>
  <si>
    <t>lfncb1</t>
  </si>
  <si>
    <t>lfncb1.25</t>
  </si>
  <si>
    <t>lfncb1.5</t>
  </si>
  <si>
    <t>lfncb2</t>
  </si>
  <si>
    <t>lfnca0.375</t>
  </si>
  <si>
    <t>lfnca0.5</t>
  </si>
  <si>
    <t>lfnca0.75</t>
  </si>
  <si>
    <t>lfnca1</t>
  </si>
  <si>
    <t>lfnca1.25</t>
  </si>
  <si>
    <t>lfnca1.5</t>
  </si>
  <si>
    <t>lfnca2</t>
  </si>
  <si>
    <t>lfmc0.375</t>
  </si>
  <si>
    <t>lfmc0.5</t>
  </si>
  <si>
    <t>lfmc0.75</t>
  </si>
  <si>
    <t>lfmc1</t>
  </si>
  <si>
    <t>lfmc1.25</t>
  </si>
  <si>
    <t>lfmc1.5</t>
  </si>
  <si>
    <t>lfmc2</t>
  </si>
  <si>
    <t>lfmc2.5</t>
  </si>
  <si>
    <t>lfmc3</t>
  </si>
  <si>
    <t>lfmc3.5</t>
  </si>
  <si>
    <t>lfmc4</t>
  </si>
  <si>
    <t>rmc0.5</t>
  </si>
  <si>
    <t>rmc0.75</t>
  </si>
  <si>
    <t>rmc1</t>
  </si>
  <si>
    <t>rmc1.25</t>
  </si>
  <si>
    <t>rmc1.5</t>
  </si>
  <si>
    <t>rmc2</t>
  </si>
  <si>
    <t>rmc2.5</t>
  </si>
  <si>
    <t>rmc3</t>
  </si>
  <si>
    <t>rmc3.5</t>
  </si>
  <si>
    <t>rmc4</t>
  </si>
  <si>
    <t>rmc5</t>
  </si>
  <si>
    <t>rmc6</t>
  </si>
  <si>
    <t>pvcsch800.5</t>
  </si>
  <si>
    <t>pvcsch800.75</t>
  </si>
  <si>
    <t>pvcsch801</t>
  </si>
  <si>
    <t>pvcsch801.25</t>
  </si>
  <si>
    <t>pvcsch801.5</t>
  </si>
  <si>
    <t>pvcsch802</t>
  </si>
  <si>
    <t>pvcsch802.5</t>
  </si>
  <si>
    <t>pvcsch803</t>
  </si>
  <si>
    <t>pvcsch803.5</t>
  </si>
  <si>
    <t>pvcsch804</t>
  </si>
  <si>
    <t>pvcsch805</t>
  </si>
  <si>
    <t>pvcsch806</t>
  </si>
  <si>
    <t>pvcsch400.5</t>
  </si>
  <si>
    <t>pvcsch400.75</t>
  </si>
  <si>
    <t>pvcsch401</t>
  </si>
  <si>
    <t>pvcsch401.25</t>
  </si>
  <si>
    <t>pvcsch401.5</t>
  </si>
  <si>
    <t>pvcsch402</t>
  </si>
  <si>
    <t>pvcsch402.5</t>
  </si>
  <si>
    <t>pvcsch403</t>
  </si>
  <si>
    <t>pvcsch403.5</t>
  </si>
  <si>
    <t>pvcsch404</t>
  </si>
  <si>
    <t>pvcsch405</t>
  </si>
  <si>
    <t>pvcsch406</t>
  </si>
  <si>
    <t>pvctypea0.5</t>
  </si>
  <si>
    <t>pvctypea0.75</t>
  </si>
  <si>
    <t>pvctypea1</t>
  </si>
  <si>
    <t>pvctypea1.25</t>
  </si>
  <si>
    <t>pvctypea1.5</t>
  </si>
  <si>
    <t>pvctypea2</t>
  </si>
  <si>
    <t>pvctypea2.5</t>
  </si>
  <si>
    <t>pvctypea3</t>
  </si>
  <si>
    <t>pvctypea3.5</t>
  </si>
  <si>
    <t>pvctypea4</t>
  </si>
  <si>
    <t>pvctypeb2</t>
  </si>
  <si>
    <t>pvctypeb3</t>
  </si>
  <si>
    <t>pvctypeb3.5</t>
  </si>
  <si>
    <t>pvctypeb4</t>
  </si>
  <si>
    <t>pvctypeb5</t>
  </si>
  <si>
    <t>pvctypeb6</t>
  </si>
  <si>
    <t>althhn#8</t>
  </si>
  <si>
    <t>althhn#6</t>
  </si>
  <si>
    <t>althhn#4</t>
  </si>
  <si>
    <t>althhn#2</t>
  </si>
  <si>
    <t>althhn#1</t>
  </si>
  <si>
    <t>althhn1/0</t>
  </si>
  <si>
    <t>althhn2/0</t>
  </si>
  <si>
    <t>althhn3/0</t>
  </si>
  <si>
    <t>althhn4/0</t>
  </si>
  <si>
    <t>althhn250</t>
  </si>
  <si>
    <t>althhn300</t>
  </si>
  <si>
    <t>althhn350</t>
  </si>
  <si>
    <t>althhn400</t>
  </si>
  <si>
    <t>althhn500</t>
  </si>
  <si>
    <t>althhn600</t>
  </si>
  <si>
    <t>althhn700</t>
  </si>
  <si>
    <t>althhn750</t>
  </si>
  <si>
    <t>althhn900</t>
  </si>
  <si>
    <t>althhn1000</t>
  </si>
  <si>
    <t>alxhhw#8</t>
  </si>
  <si>
    <t>alxhhw#6</t>
  </si>
  <si>
    <t>alxhhw#4</t>
  </si>
  <si>
    <t>alxhhw#2</t>
  </si>
  <si>
    <t>alxhhw#1</t>
  </si>
  <si>
    <t>alxhhw1/0</t>
  </si>
  <si>
    <t>alxhhw2/0</t>
  </si>
  <si>
    <t>alxhhw3/0</t>
  </si>
  <si>
    <t>alxhhw4/0</t>
  </si>
  <si>
    <t>alxhhw250</t>
  </si>
  <si>
    <t>alxhhw300</t>
  </si>
  <si>
    <t>alxhhw350</t>
  </si>
  <si>
    <t>alxhhw400</t>
  </si>
  <si>
    <t>alxhhw500</t>
  </si>
  <si>
    <t>alxhhw600</t>
  </si>
  <si>
    <t>alxhhw700</t>
  </si>
  <si>
    <t>alxhhw750</t>
  </si>
  <si>
    <t>alxhhw900</t>
  </si>
  <si>
    <t>alxhhw1000</t>
  </si>
  <si>
    <t>alrhhuse#6</t>
  </si>
  <si>
    <t>alrhhuse#4</t>
  </si>
  <si>
    <t>alrhhuse#2</t>
  </si>
  <si>
    <t>alrhhuse#1</t>
  </si>
  <si>
    <t>alrhhuse1/0</t>
  </si>
  <si>
    <t>alrhhuse2/0</t>
  </si>
  <si>
    <t>alrhhuse3/0</t>
  </si>
  <si>
    <t>alrhhuse4/0</t>
  </si>
  <si>
    <t>alrhhuse250</t>
  </si>
  <si>
    <t>alrhhuse300</t>
  </si>
  <si>
    <t>alrhhuse350</t>
  </si>
  <si>
    <t>alrhhuse400</t>
  </si>
  <si>
    <t>alrhhuse500</t>
  </si>
  <si>
    <t>alrhhuse600</t>
  </si>
  <si>
    <t>alrhhuse700</t>
  </si>
  <si>
    <t>alrhhuse750</t>
  </si>
  <si>
    <t>alrhhuse900</t>
  </si>
  <si>
    <t>alrhhuse1000</t>
  </si>
  <si>
    <t>curhhuse#14</t>
  </si>
  <si>
    <t>curhhuse#12</t>
  </si>
  <si>
    <t>curhhuse#10</t>
  </si>
  <si>
    <t>curhhuse#8</t>
  </si>
  <si>
    <t>curhhuse#6</t>
  </si>
  <si>
    <t>curhhuse#4</t>
  </si>
  <si>
    <t>curhhuse#2</t>
  </si>
  <si>
    <t>curhhuse#1</t>
  </si>
  <si>
    <t>curhhuse1/0</t>
  </si>
  <si>
    <t>curhhuse2/0</t>
  </si>
  <si>
    <t>curhhuse3/0</t>
  </si>
  <si>
    <t>curhhuse4/0</t>
  </si>
  <si>
    <t>curhhuse250</t>
  </si>
  <si>
    <t>curhhuse300</t>
  </si>
  <si>
    <t>curhhuse350</t>
  </si>
  <si>
    <t>curhhuse400</t>
  </si>
  <si>
    <t>curhhuse500</t>
  </si>
  <si>
    <t>curhhuse600</t>
  </si>
  <si>
    <t>curhhuse700</t>
  </si>
  <si>
    <t>curhhuse750</t>
  </si>
  <si>
    <t>curhhuse800</t>
  </si>
  <si>
    <t>curhhuse900</t>
  </si>
  <si>
    <t>curhhuse1000</t>
  </si>
  <si>
    <t>cuthhn#14</t>
  </si>
  <si>
    <t>cuthhn#12</t>
  </si>
  <si>
    <t>cuthhn#10</t>
  </si>
  <si>
    <t>cuthhn#8</t>
  </si>
  <si>
    <t>cuthhn#6</t>
  </si>
  <si>
    <t>cuthhn#4</t>
  </si>
  <si>
    <t>cuthhn#3</t>
  </si>
  <si>
    <t>cuthhn#2</t>
  </si>
  <si>
    <t>cuthhn#1</t>
  </si>
  <si>
    <t>cuthhn1/0</t>
  </si>
  <si>
    <t>cuthhn2/0</t>
  </si>
  <si>
    <t>cuthhn3/0</t>
  </si>
  <si>
    <t>cuthhn4/0</t>
  </si>
  <si>
    <t>cuthhn250</t>
  </si>
  <si>
    <t>cuthhn300</t>
  </si>
  <si>
    <t>cuthhn350</t>
  </si>
  <si>
    <t>cuthhn400</t>
  </si>
  <si>
    <t>cuthhn500</t>
  </si>
  <si>
    <t>cuthhn600</t>
  </si>
  <si>
    <t>cuthhn700</t>
  </si>
  <si>
    <t>cuthhn750</t>
  </si>
  <si>
    <t>cuthhn800</t>
  </si>
  <si>
    <t>cuthhn900</t>
  </si>
  <si>
    <t>cuthhn1000</t>
  </si>
  <si>
    <t>cuthwn2#14</t>
  </si>
  <si>
    <t>cuthwn2#12</t>
  </si>
  <si>
    <t>cuthwn2#10</t>
  </si>
  <si>
    <t>cuthwn2#8</t>
  </si>
  <si>
    <t>cuthwn2#6</t>
  </si>
  <si>
    <t>cuthwn2#4</t>
  </si>
  <si>
    <t>cuthwn2#3</t>
  </si>
  <si>
    <t>cuthwn2#2</t>
  </si>
  <si>
    <t>cuthwn2#1</t>
  </si>
  <si>
    <t>cuthwn21/0</t>
  </si>
  <si>
    <t>cuthwn22/0</t>
  </si>
  <si>
    <t>cuthwn23/0</t>
  </si>
  <si>
    <t>cuthwn24/0</t>
  </si>
  <si>
    <t>cuthwn2250</t>
  </si>
  <si>
    <t>cuthwn2300</t>
  </si>
  <si>
    <t>cuthwn2350</t>
  </si>
  <si>
    <t>cuthwn2400</t>
  </si>
  <si>
    <t>cuthwn2500</t>
  </si>
  <si>
    <t>cuthwn2600</t>
  </si>
  <si>
    <t>cuthwn2700</t>
  </si>
  <si>
    <t>cuthwn2750</t>
  </si>
  <si>
    <t>cuthwn2800</t>
  </si>
  <si>
    <t>cuthwn2900</t>
  </si>
  <si>
    <t>cuthwn21000</t>
  </si>
  <si>
    <t>cuxhhw#14</t>
  </si>
  <si>
    <t>cuxhhw#12</t>
  </si>
  <si>
    <t>cuxhhw#10</t>
  </si>
  <si>
    <t>cuxhhw#8</t>
  </si>
  <si>
    <t>cuxhhw#6</t>
  </si>
  <si>
    <t>cuxhhw#4</t>
  </si>
  <si>
    <t>cuxhhw#3</t>
  </si>
  <si>
    <t>cuxhhw#2</t>
  </si>
  <si>
    <t>cuxhhw#1</t>
  </si>
  <si>
    <t>cuxhhw1/0</t>
  </si>
  <si>
    <t>cuxhhw2/0</t>
  </si>
  <si>
    <t>cuxhhw3/0</t>
  </si>
  <si>
    <t>cuxhhw4/0</t>
  </si>
  <si>
    <t>cuxhhw250</t>
  </si>
  <si>
    <t>cuxhhw300</t>
  </si>
  <si>
    <t>cuxhhw350</t>
  </si>
  <si>
    <t>cuxhhw400</t>
  </si>
  <si>
    <t>cuxhhw500</t>
  </si>
  <si>
    <t>cuxhhw600</t>
  </si>
  <si>
    <t>cuxhhw700</t>
  </si>
  <si>
    <t>cuxhhw750</t>
  </si>
  <si>
    <t>cuxhhw800</t>
  </si>
  <si>
    <t>cuxhhw900</t>
  </si>
  <si>
    <t>cuxhhw1000</t>
  </si>
  <si>
    <t>cuxhhw1250</t>
  </si>
  <si>
    <t>cuxhhw1500</t>
  </si>
  <si>
    <t>cuxhhw1750</t>
  </si>
  <si>
    <t>cuxhhw2000</t>
  </si>
  <si>
    <t>cuxhhw2#14</t>
  </si>
  <si>
    <t>cuxhhw2#12</t>
  </si>
  <si>
    <t>cuxhhw2#10</t>
  </si>
  <si>
    <t>cuxhhw2#8</t>
  </si>
  <si>
    <t>cuxhhw2#6</t>
  </si>
  <si>
    <t>cuxhhw2#4</t>
  </si>
  <si>
    <t>cuxhhw2#3</t>
  </si>
  <si>
    <t>cuxhhw2#2</t>
  </si>
  <si>
    <t>cuxhhw2#1</t>
  </si>
  <si>
    <t>cuxhhw21/0</t>
  </si>
  <si>
    <t>cuxhhw22/0</t>
  </si>
  <si>
    <t>cuxhhw23/0</t>
  </si>
  <si>
    <t>cuxhhw24/0</t>
  </si>
  <si>
    <t>cuxhhw2250</t>
  </si>
  <si>
    <t>cuxhhw2300</t>
  </si>
  <si>
    <t>cuxhhw2350</t>
  </si>
  <si>
    <t>cuxhhw2400</t>
  </si>
  <si>
    <t>cuxhhw2500</t>
  </si>
  <si>
    <t>cuxhhw2600</t>
  </si>
  <si>
    <t>cuxhhw2700</t>
  </si>
  <si>
    <t>cuxhhw2750</t>
  </si>
  <si>
    <t>cuxhhw2800</t>
  </si>
  <si>
    <t>cuxhhw2900</t>
  </si>
  <si>
    <t>cuxhhw21000</t>
  </si>
  <si>
    <t>cuxhhw21250</t>
  </si>
  <si>
    <t>cuxhhw21500</t>
  </si>
  <si>
    <t>cuxhhw21750</t>
  </si>
  <si>
    <t>cuxhhw22000</t>
  </si>
  <si>
    <t>cu2d4kvxlp#6</t>
  </si>
  <si>
    <t>cu2d4kvxlp#4</t>
  </si>
  <si>
    <t>cu2d4kvxlp#2</t>
  </si>
  <si>
    <t>cu2d4kvxlp#1</t>
  </si>
  <si>
    <t>cu2d4kvxlp1/0</t>
  </si>
  <si>
    <t>cu2d4kvxlp2/0</t>
  </si>
  <si>
    <t>cu2d4kvxlp3/0</t>
  </si>
  <si>
    <t>cu2d4kvxlp4/0</t>
  </si>
  <si>
    <t>cu2d4kvxlp250</t>
  </si>
  <si>
    <t>cu2d4kvxlp350</t>
  </si>
  <si>
    <t>cu2d4kvxlp500</t>
  </si>
  <si>
    <t>cu2d4kvxlp750</t>
  </si>
  <si>
    <t>cu2d4kvxlp1000</t>
  </si>
  <si>
    <t>cu2d4kveprlszh#2</t>
  </si>
  <si>
    <t>cu2d4kveprlszh#1</t>
  </si>
  <si>
    <t>cu2d4kveprlszh1/0</t>
  </si>
  <si>
    <t>cu2d4kveprlszh2/0</t>
  </si>
  <si>
    <t>cu2d4kveprlszh3/0</t>
  </si>
  <si>
    <t>cu2d4kveprlszh4/0</t>
  </si>
  <si>
    <t>cu2d4kveprlszh250</t>
  </si>
  <si>
    <t>cu2d4kveprlszh350</t>
  </si>
  <si>
    <t>cu2d4kveprlszh500</t>
  </si>
  <si>
    <t>cu2d4kveprlszh750</t>
  </si>
  <si>
    <t>cu2d4kveprlszh1000</t>
  </si>
  <si>
    <t>cu2d4kveprpvc#2</t>
  </si>
  <si>
    <t>cu2d4kveprpvc#1</t>
  </si>
  <si>
    <t>cu2d4kveprpvc1/0</t>
  </si>
  <si>
    <t>cu2d4kveprpvc2/0</t>
  </si>
  <si>
    <t>cu2d4kveprpvc3/0</t>
  </si>
  <si>
    <t>cu2d4kveprpvc4/0</t>
  </si>
  <si>
    <t>cu2d4kveprpvc250</t>
  </si>
  <si>
    <t>cu2d4kveprpvc350</t>
  </si>
  <si>
    <t>cu2d4kveprpvc500</t>
  </si>
  <si>
    <t>cu2d4kveprpvc750</t>
  </si>
  <si>
    <t>cu2d4kveprpvc1000</t>
  </si>
  <si>
    <t>al5kvmv105100p#2</t>
  </si>
  <si>
    <t>al5kvmv105100p#1</t>
  </si>
  <si>
    <t>al5kvmv105100p1/0</t>
  </si>
  <si>
    <t>al5kvmv105100p2/0</t>
  </si>
  <si>
    <t>al5kvmv105100p3/0</t>
  </si>
  <si>
    <t>al5kvmv105100p4/0</t>
  </si>
  <si>
    <t>al5kvmv105100p250</t>
  </si>
  <si>
    <t>al5kvmv105100p350</t>
  </si>
  <si>
    <t>al5kvmv105100p500</t>
  </si>
  <si>
    <t>al5kvmv105100p750</t>
  </si>
  <si>
    <t>al5kvmv105100p1000</t>
  </si>
  <si>
    <t>al8kvmv105#2</t>
  </si>
  <si>
    <t>al8kvmv105#1</t>
  </si>
  <si>
    <t>al8kvmv1051/0</t>
  </si>
  <si>
    <t>al8kvmv1052/0</t>
  </si>
  <si>
    <t>al8kvmv1053/0</t>
  </si>
  <si>
    <t>al8kvmv1054/0</t>
  </si>
  <si>
    <t>al8kvmv105250</t>
  </si>
  <si>
    <t>al8kvmv105350</t>
  </si>
  <si>
    <t>al8kvmv105500</t>
  </si>
  <si>
    <t>al8kvmv105750</t>
  </si>
  <si>
    <t>al8kvmv1051000</t>
  </si>
  <si>
    <t>al8kvmv105#6</t>
  </si>
  <si>
    <t>al8kvmv105#4</t>
  </si>
  <si>
    <t>al5kvmv105133p#2</t>
  </si>
  <si>
    <t>al5kvmv105133p#1</t>
  </si>
  <si>
    <t>al5kvmv105133p1/0</t>
  </si>
  <si>
    <t>al5kvmv105133p2/0</t>
  </si>
  <si>
    <t>al5kvmv105133p3/0</t>
  </si>
  <si>
    <t>al5kvmv105133p4/0</t>
  </si>
  <si>
    <t>al5kvmv105133p250</t>
  </si>
  <si>
    <t>al5kvmv105133p350</t>
  </si>
  <si>
    <t>al5kvmv105133p500</t>
  </si>
  <si>
    <t>al5kvmv105133p750</t>
  </si>
  <si>
    <t>al5kvmv105133p1000</t>
  </si>
  <si>
    <t>al5kvmv105133p600</t>
  </si>
  <si>
    <t>al15kvmv105100p#2</t>
  </si>
  <si>
    <t>al15kvmv105100p#1</t>
  </si>
  <si>
    <t>al15kvmv105100p1/0</t>
  </si>
  <si>
    <t>al15kvmv105100p2/0</t>
  </si>
  <si>
    <t>al15kvmv105100p3/0</t>
  </si>
  <si>
    <t>al15kvmv105100p4/0</t>
  </si>
  <si>
    <t>al15kvmv105100p250</t>
  </si>
  <si>
    <t>al15kvmv105100p350</t>
  </si>
  <si>
    <t>al15kvmv105100p500</t>
  </si>
  <si>
    <t>al15kvmv105100p600</t>
  </si>
  <si>
    <t>al15kvmv105100p750</t>
  </si>
  <si>
    <t>al15kvmv105100p1000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</si>
</sst>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3F3D3D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3" fontId="0" fillId="0" borderId="0" xfId="0" applyNumberFormat="1"/>
    <xf numFmtId="2" fontId="0" fillId="0" borderId="0" xfId="0" applyNumberFormat="1"/>
    <xf numFmtId="2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164" fontId="0" fillId="0" borderId="0" xfId="0" applyNumberFormat="1"/>
    <xf numFmtId="17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03">
    <dxf>
      <alignment horizontal="general" textRotation="0" indent="0" justifyLastLine="0" shrinkToFit="0" readingOrder="0"/>
    </dxf>
    <dxf>
      <numFmt numFmtId="3" formatCode="#,##0"/>
      <alignment horizontal="general" textRotation="0" indent="0" justifyLastLine="0" shrinkToFit="0" readingOrder="0"/>
    </dxf>
    <dxf>
      <numFmt numFmtId="164" formatCode="0.000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3" formatCode="#,##0"/>
      <alignment horizontal="general" textRotation="0" indent="0" justifyLastLine="0" shrinkToFit="0" readingOrder="0"/>
    </dxf>
    <dxf>
      <numFmt numFmtId="164" formatCode="0.000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3" formatCode="#,##0"/>
      <alignment horizontal="general" textRotation="0" indent="0" justifyLastLine="0" shrinkToFit="0" readingOrder="0"/>
    </dxf>
    <dxf>
      <numFmt numFmtId="164" formatCode="0.000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3" formatCode="#,##0"/>
      <alignment horizontal="general" textRotation="0" indent="0" justifyLastLine="0" shrinkToFit="0" readingOrder="0"/>
    </dxf>
    <dxf>
      <numFmt numFmtId="164" formatCode="0.000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3" formatCode="#,##0"/>
      <alignment horizontal="general" textRotation="0" indent="0" justifyLastLine="0" shrinkToFit="0" readingOrder="0"/>
    </dxf>
    <dxf>
      <numFmt numFmtId="164" formatCode="0.000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3" formatCode="#,##0"/>
      <alignment horizontal="general" textRotation="0" indent="0" justifyLastLine="0" shrinkToFit="0" readingOrder="0"/>
    </dxf>
    <dxf>
      <numFmt numFmtId="164" formatCode="0.000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3" formatCode="#,##0"/>
      <alignment horizontal="general" textRotation="0" indent="0" justifyLastLine="0" shrinkToFit="0" readingOrder="0"/>
    </dxf>
    <dxf>
      <numFmt numFmtId="164" formatCode="0.000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3" formatCode="#,##0"/>
      <alignment horizontal="general" textRotation="0" indent="0" justifyLastLine="0" shrinkToFit="0" readingOrder="0"/>
    </dxf>
    <dxf>
      <numFmt numFmtId="164" formatCode="0.000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3" formatCode="#,##0"/>
      <alignment horizontal="general" textRotation="0" indent="0" justifyLastLine="0" shrinkToFit="0" readingOrder="0"/>
    </dxf>
    <dxf>
      <numFmt numFmtId="164" formatCode="0.000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3" formatCode="#,##0"/>
      <alignment horizontal="general" textRotation="0" indent="0" justifyLastLine="0" shrinkToFit="0" readingOrder="0"/>
    </dxf>
    <dxf>
      <numFmt numFmtId="164" formatCode="0.000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alignment horizontal="general" textRotation="0" indent="0" justifyLastLine="0" shrinkToFit="0" readingOrder="0"/>
    </dxf>
    <dxf>
      <numFmt numFmtId="3" formatCode="#,##0"/>
    </dxf>
    <dxf>
      <numFmt numFmtId="164" formatCode="0.0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7414AF3-1741-4466-A375-DC99DF861F57}" name="data26" displayName="data26" ref="A1:E315" totalsRowShown="0">
  <autoFilter ref="A1:E315" xr:uid="{EA6381D0-87F0-4088-9BD4-838AAA19F6E8}"/>
  <tableColumns count="5">
    <tableColumn id="1" xr3:uid="{EB83F528-9BA4-4AA0-AF94-72DB141411D7}" name="name"/>
    <tableColumn id="2" xr3:uid="{1FB0C6D6-1B01-42A0-9C3B-EE9E94682D67}" name="diamm"/>
    <tableColumn id="3" xr3:uid="{F3240CC7-AB68-48E9-9A91-5A816131B06A}" name="diain"/>
    <tableColumn id="4" xr3:uid="{74680645-E249-4D57-893F-DCEA1CEF6861}" name="areamm"/>
    <tableColumn id="5" xr3:uid="{92B3CE45-DD0E-47CE-A08F-B9B57A3A27B9}" name="areai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B1FDE8B-DEF2-445A-8A8E-22427498132D}" name="data18192022" displayName="data18192022" ref="A1:E14" totalsRowShown="0">
  <autoFilter ref="A1:E14" xr:uid="{EA6381D0-87F0-4088-9BD4-838AAA19F6E8}"/>
  <tableColumns count="5">
    <tableColumn id="1" xr3:uid="{B37BACB5-E56A-4B8F-966C-DDDFE8724FAA}" name="name"/>
    <tableColumn id="2" xr3:uid="{FDC5E498-3921-427C-87D4-8874573C54E2}" name="diamm" dataDxfId="89">
      <calculatedColumnFormula>data18192022[[#This Row],[diain]]*25.4</calculatedColumnFormula>
    </tableColumn>
    <tableColumn id="3" xr3:uid="{DD77BFD5-F7FD-44D9-9B36-E9B0B793BD8C}" name="diain" dataDxfId="88"/>
    <tableColumn id="4" xr3:uid="{9312046E-986C-4880-A0AB-FA156062DD00}" name="areamm" dataDxfId="87">
      <calculatedColumnFormula>data18192022[[#This Row],[diamm]]^2 *PI()/4</calculatedColumnFormula>
    </tableColumn>
    <tableColumn id="5" xr3:uid="{B2DB9385-F0E6-4673-8C03-F813D8D1ADDD}" name="areain" dataDxfId="86">
      <calculatedColumnFormula>data18192022[[#This Row],[diain]]^2 *PI()/4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3AFC592-32D6-42D5-A1F2-6F1235DD57BB}" name="data1819202223" displayName="data1819202223" ref="A1:E12" totalsRowShown="0">
  <autoFilter ref="A1:E12" xr:uid="{EA6381D0-87F0-4088-9BD4-838AAA19F6E8}"/>
  <tableColumns count="5">
    <tableColumn id="1" xr3:uid="{6B23DA9D-AE2E-4372-B154-BE6D3D7135DA}" name="name"/>
    <tableColumn id="2" xr3:uid="{BC3FDC43-70A6-45F0-975B-171ED26CD70D}" name="diamm" dataDxfId="85">
      <calculatedColumnFormula>data1819202223[[#This Row],[diain]]*25.4</calculatedColumnFormula>
    </tableColumn>
    <tableColumn id="3" xr3:uid="{E3E00B57-5356-48EF-846E-E7A376B6F358}" name="diain" dataDxfId="84"/>
    <tableColumn id="4" xr3:uid="{18A2C3E5-8329-4782-AF7C-FED304597C50}" name="areamm" dataDxfId="83">
      <calculatedColumnFormula>data1819202223[[#This Row],[diamm]]^2 *PI()/4</calculatedColumnFormula>
    </tableColumn>
    <tableColumn id="5" xr3:uid="{23BEB977-BD0F-4FED-A576-077B65370CC2}" name="areain" dataDxfId="82">
      <calculatedColumnFormula>data1819202223[[#This Row],[diain]]^2 *PI()/4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D41F259-068A-45CB-9195-9AB3FEB54ED2}" name="data181920222324" displayName="data181920222324" ref="A1:E12" totalsRowShown="0">
  <autoFilter ref="A1:E12" xr:uid="{EA6381D0-87F0-4088-9BD4-838AAA19F6E8}"/>
  <tableColumns count="5">
    <tableColumn id="1" xr3:uid="{9F160665-76E9-47F6-AA6E-A8670B67E4A1}" name="name"/>
    <tableColumn id="2" xr3:uid="{3A276D97-B15C-4C49-872C-F1301B258BEE}" name="diamm" dataDxfId="81">
      <calculatedColumnFormula>data181920222324[[#This Row],[diain]]*25.4</calculatedColumnFormula>
    </tableColumn>
    <tableColumn id="3" xr3:uid="{56162FF6-9506-4EC7-AF6B-087138DE5241}" name="diain" dataDxfId="80"/>
    <tableColumn id="4" xr3:uid="{86217BE5-A401-40BD-BA82-F43585174144}" name="areamm" dataDxfId="79">
      <calculatedColumnFormula>data181920222324[[#This Row],[diamm]]^2 *PI()/4</calculatedColumnFormula>
    </tableColumn>
    <tableColumn id="5" xr3:uid="{77DF0459-AFC9-4D91-9EAD-976ACB705594}" name="areain" dataDxfId="78">
      <calculatedColumnFormula>data181920222324[[#This Row],[diain]]^2 *PI()/4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1B63FF6-C2A3-4045-8FE9-CF7FF51206D1}" name="data18192022232425" displayName="data18192022232425" ref="A1:E12" totalsRowShown="0">
  <autoFilter ref="A1:E12" xr:uid="{EA6381D0-87F0-4088-9BD4-838AAA19F6E8}"/>
  <tableColumns count="5">
    <tableColumn id="1" xr3:uid="{FEC2357D-3DC8-47C3-ACED-D4253904D2EE}" name="name"/>
    <tableColumn id="2" xr3:uid="{D04211A4-146B-4733-825B-95939CC2298A}" name="diamm" dataDxfId="77">
      <calculatedColumnFormula>data18192022232425[[#This Row],[diain]]*25.4</calculatedColumnFormula>
    </tableColumn>
    <tableColumn id="3" xr3:uid="{2DD60973-4D94-41DD-A0CB-DDDE6FC68860}" name="diain" dataDxfId="76"/>
    <tableColumn id="4" xr3:uid="{3B5712D5-9FC2-4855-B7B0-62E6CB3E7D2F}" name="areamm" dataDxfId="75">
      <calculatedColumnFormula>data18192022232425[[#This Row],[diamm]]^2 *PI()/4</calculatedColumnFormula>
    </tableColumn>
    <tableColumn id="5" xr3:uid="{37B89EFC-5ECD-44F6-B823-0CBC8C509C8E}" name="areain" dataDxfId="74">
      <calculatedColumnFormula>data18192022232425[[#This Row],[diain]]^2 *PI()/4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8102201-8198-4B0B-B74D-EDAAF6F89E3A}" name="data1819202223242527" displayName="data1819202223242527" ref="A1:E14" totalsRowShown="0">
  <autoFilter ref="A1:E14" xr:uid="{EA6381D0-87F0-4088-9BD4-838AAA19F6E8}"/>
  <tableColumns count="5">
    <tableColumn id="1" xr3:uid="{3BC736E6-4AE7-4031-AF67-D3829B9205F6}" name="name"/>
    <tableColumn id="2" xr3:uid="{6AADE33E-393F-427C-8EF5-DA745722E389}" name="diamm" dataDxfId="73">
      <calculatedColumnFormula>data1819202223242527[[#This Row],[diain]]*25.4</calculatedColumnFormula>
    </tableColumn>
    <tableColumn id="3" xr3:uid="{0877F352-B655-45CF-A852-0EB75C16A9D0}" name="diain" dataDxfId="72"/>
    <tableColumn id="4" xr3:uid="{D425CAF3-E2CA-4B4E-9124-E794B6756E5B}" name="areamm" dataDxfId="71">
      <calculatedColumnFormula>data1819202223242527[[#This Row],[diamm]]^2 *PI()/4</calculatedColumnFormula>
    </tableColumn>
    <tableColumn id="5" xr3:uid="{20863FD9-2312-4DC9-973C-C63EC5D134A0}" name="areain" dataDxfId="70">
      <calculatedColumnFormula>data1819202223242527[[#This Row],[diain]]^2 *PI()/4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2AD1FB5-D4D7-447F-AEE8-A02A3FC9349D}" name="data181920222324252728" displayName="data181920222324252728" ref="A1:E13" totalsRowShown="0">
  <autoFilter ref="A1:E13" xr:uid="{EA6381D0-87F0-4088-9BD4-838AAA19F6E8}"/>
  <tableColumns count="5">
    <tableColumn id="1" xr3:uid="{8301BED8-FC87-4582-ABC3-11D6A5CADED8}" name="name"/>
    <tableColumn id="2" xr3:uid="{7DA5F93E-7317-4DAB-8246-12CD8758D11B}" name="diamm" dataDxfId="69">
      <calculatedColumnFormula>data181920222324252728[[#This Row],[diain]]*25.4</calculatedColumnFormula>
    </tableColumn>
    <tableColumn id="3" xr3:uid="{D10D3380-A214-441B-96CE-E34E8D68F557}" name="diain" dataDxfId="68"/>
    <tableColumn id="4" xr3:uid="{CC411C64-635F-4FFD-87C9-3A98F1220291}" name="areamm" dataDxfId="67">
      <calculatedColumnFormula>data181920222324252728[[#This Row],[diamm]]^2 *PI()/4</calculatedColumnFormula>
    </tableColumn>
    <tableColumn id="5" xr3:uid="{0412F580-7A62-4B90-83E5-98911E6AFFA3}" name="areain" dataDxfId="66">
      <calculatedColumnFormula>data181920222324252728[[#This Row],[diain]]^2 *PI()/4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58BA25D-5EA4-400F-B7C5-9A8F99A5BD0F}" name="data18192022232425272829" displayName="data18192022232425272829" ref="A1:E13" totalsRowShown="0">
  <autoFilter ref="A1:E13" xr:uid="{EA6381D0-87F0-4088-9BD4-838AAA19F6E8}"/>
  <tableColumns count="5">
    <tableColumn id="1" xr3:uid="{2C6D66E2-660D-49C7-9908-D0389A59C07A}" name="name"/>
    <tableColumn id="2" xr3:uid="{4416FE17-71C0-4E4F-BF1B-129C7DC650D5}" name="diamm" dataDxfId="65">
      <calculatedColumnFormula>data18192022232425272829[[#This Row],[diain]]*25.4</calculatedColumnFormula>
    </tableColumn>
    <tableColumn id="3" xr3:uid="{24BCF23A-7E45-40B6-AA2C-B9865A0C4D1D}" name="diain" dataDxfId="64"/>
    <tableColumn id="4" xr3:uid="{069B1F88-0F09-4641-97E6-EC68C6CFFD20}" name="areamm" dataDxfId="63">
      <calculatedColumnFormula>data18192022232425272829[[#This Row],[diamm]]^2 *PI()/4</calculatedColumnFormula>
    </tableColumn>
    <tableColumn id="5" xr3:uid="{49626D60-465D-48F7-A749-8F7E7BBE16D1}" name="areain" dataDxfId="62">
      <calculatedColumnFormula>data18192022232425272829[[#This Row],[diain]]^2 *PI()/4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848899-FB55-46E3-8AAF-60F3BD0F7873}" name="data3" displayName="data3" ref="A1:E11" totalsRowShown="0">
  <autoFilter ref="A1:E11" xr:uid="{EA6381D0-87F0-4088-9BD4-838AAA19F6E8}"/>
  <tableColumns count="5">
    <tableColumn id="1" xr3:uid="{F0485F9C-9A0F-4CA8-8E76-DB938F4FBAA0}" name="name"/>
    <tableColumn id="2" xr3:uid="{3672BF60-B55A-44A1-B349-3FD80D87B0ED}" name="diamm"/>
    <tableColumn id="3" xr3:uid="{2942C370-12A9-433F-B679-66AEE4F7D750}" name="diain"/>
    <tableColumn id="4" xr3:uid="{861FD544-E7B5-431E-9F97-6EAFA5F115B1}" name="areamm"/>
    <tableColumn id="5" xr3:uid="{D8F5FAB9-496A-44EF-B884-9ADABBB5BA87}" name="areai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BEA6A3-9B2E-400A-966D-444BEFEF174A}" name="data34" displayName="data34" ref="A1:E7" totalsRowShown="0">
  <autoFilter ref="A1:E7" xr:uid="{EA6381D0-87F0-4088-9BD4-838AAA19F6E8}"/>
  <tableColumns count="5">
    <tableColumn id="1" xr3:uid="{E27355D1-0538-4444-881B-CAD844B4DE9F}" name="name"/>
    <tableColumn id="2" xr3:uid="{0F065AF2-EBD5-448C-9502-49282C60713C}" name="diamm"/>
    <tableColumn id="3" xr3:uid="{3B973DD2-FAC4-40B8-8232-E2033B1BB14A}" name="diain" dataDxfId="61"/>
    <tableColumn id="4" xr3:uid="{3170A29D-D725-45EB-9475-04213684116E}" name="areamm" dataDxfId="60"/>
    <tableColumn id="5" xr3:uid="{22D3E937-4502-46A4-B687-83ECFE4084F2}" name="areai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B88CE7-CDB9-451C-B9B1-21740DBDFB20}" name="data345" displayName="data345" ref="A1:E12" totalsRowShown="0" dataDxfId="59">
  <autoFilter ref="A1:E12" xr:uid="{EA6381D0-87F0-4088-9BD4-838AAA19F6E8}"/>
  <tableColumns count="5">
    <tableColumn id="1" xr3:uid="{48CB07D7-4026-4DDD-9AD8-77A665498EB2}" name="name" dataDxfId="58"/>
    <tableColumn id="2" xr3:uid="{DBE559CC-8260-4B6D-9487-71C8725FCDBF}" name="diamm" dataDxfId="57"/>
    <tableColumn id="3" xr3:uid="{7DD3F491-48E8-44DC-839B-6B96C4996B13}" name="diain" dataDxfId="56"/>
    <tableColumn id="4" xr3:uid="{335B9979-4341-42EA-95BE-229372459419}" name="areamm" dataDxfId="55"/>
    <tableColumn id="5" xr3:uid="{B6512E9A-5A66-4991-9D81-DA42FF86561B}" name="areain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6381D0-87F0-4088-9BD4-838AAA19F6E8}" name="data" displayName="data" ref="A1:E25" totalsRowShown="0">
  <autoFilter ref="A1:E25" xr:uid="{EA6381D0-87F0-4088-9BD4-838AAA19F6E8}"/>
  <tableColumns count="5">
    <tableColumn id="1" xr3:uid="{8D459119-F7EB-4231-A497-55D07CBF75DC}" name="name"/>
    <tableColumn id="2" xr3:uid="{758F95AF-7C02-4742-889A-161206213E9E}" name="diamm"/>
    <tableColumn id="3" xr3:uid="{398061A8-FE11-45C4-94E0-11F01CAF3D17}" name="diain"/>
    <tableColumn id="4" xr3:uid="{23B32521-9CE9-4614-9A61-7DB7B59B8F80}" name="areamm"/>
    <tableColumn id="5" xr3:uid="{BCE56FF5-FACE-4D31-AD74-637E5857E3CD}" name="area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0EF6DD-ED13-421E-9090-53E9FB5387B4}" name="data3456" displayName="data3456" ref="A1:E88" totalsRowShown="0" dataDxfId="53">
  <autoFilter ref="A1:E88" xr:uid="{EA6381D0-87F0-4088-9BD4-838AAA19F6E8}"/>
  <tableColumns count="5">
    <tableColumn id="1" xr3:uid="{C49D6190-30FA-4647-B829-FCA48ED20CF0}" name="name" dataDxfId="52"/>
    <tableColumn id="2" xr3:uid="{8F8B1BE5-4ED1-485B-9D76-4F20D20C6F6E}" name="diamm" dataDxfId="51"/>
    <tableColumn id="3" xr3:uid="{390A6CE9-7759-4E18-AAC1-25204F09BAFB}" name="diain" dataDxfId="50"/>
    <tableColumn id="4" xr3:uid="{5555150C-1EE1-4AC1-A919-EA078AEAD335}" name="areamm" dataDxfId="49"/>
    <tableColumn id="5" xr3:uid="{6CB71A5F-F819-42B9-BBB8-0AAA07F2FD13}" name="areain" dataDxfId="4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70D6E0-C52E-4374-BF21-9AB04A3EC88D}" name="data34567" displayName="data34567" ref="A1:E8" totalsRowShown="0" dataDxfId="47">
  <autoFilter ref="A1:E8" xr:uid="{EA6381D0-87F0-4088-9BD4-838AAA19F6E8}"/>
  <tableColumns count="5">
    <tableColumn id="1" xr3:uid="{6FAF915B-0ED0-42C4-B4D6-2445B39E8B02}" name="name" dataDxfId="46"/>
    <tableColumn id="2" xr3:uid="{B846D037-D25A-4043-A68A-E53F620AC0F5}" name="diamm" dataDxfId="45"/>
    <tableColumn id="3" xr3:uid="{7CCDDDA9-139C-47E5-8033-49B1BC5F8FDF}" name="diain" dataDxfId="44"/>
    <tableColumn id="4" xr3:uid="{1C5F1477-E523-4A16-BE35-53E1BD44514C}" name="areamm" dataDxfId="43"/>
    <tableColumn id="5" xr3:uid="{ECEEB5AC-8D11-4274-93BD-DE5AD8C08E5E}" name="areain" dataDxfId="4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294002-56A6-45E0-8F9F-864875E2BFE6}" name="data345678" displayName="data345678" ref="A1:E8" totalsRowShown="0" dataDxfId="41">
  <autoFilter ref="A1:E8" xr:uid="{EA6381D0-87F0-4088-9BD4-838AAA19F6E8}"/>
  <tableColumns count="5">
    <tableColumn id="1" xr3:uid="{C4C18D8D-0AD0-47A4-871C-F447AA7ED906}" name="name" dataDxfId="40"/>
    <tableColumn id="2" xr3:uid="{04B5ED9D-8E81-4A87-BA7A-049A5A9A3569}" name="diamm" dataDxfId="39"/>
    <tableColumn id="3" xr3:uid="{BB708F12-69B4-4330-9712-A8370B2B60BC}" name="diain" dataDxfId="38"/>
    <tableColumn id="4" xr3:uid="{F33F13BA-348B-4871-BDBE-CF3584477009}" name="areamm" dataDxfId="37"/>
    <tableColumn id="5" xr3:uid="{F15A02B6-8512-4FAA-9521-18FA7B14A20B}" name="areain" dataDxfId="3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6476E2E-DA53-47C2-A92E-FE06E911B79D}" name="data3456789" displayName="data3456789" ref="A1:E12" totalsRowShown="0" dataDxfId="35">
  <autoFilter ref="A1:E12" xr:uid="{EA6381D0-87F0-4088-9BD4-838AAA19F6E8}"/>
  <tableColumns count="5">
    <tableColumn id="1" xr3:uid="{E75EC179-B219-48C8-BB38-C1172E56BD6A}" name="name" dataDxfId="34"/>
    <tableColumn id="2" xr3:uid="{BF73F2F3-EDBE-4AD7-AE7E-0539E5B19839}" name="diamm" dataDxfId="33"/>
    <tableColumn id="3" xr3:uid="{94BF6242-586D-4670-9628-B563F3CB5D13}" name="diain" dataDxfId="32"/>
    <tableColumn id="4" xr3:uid="{351ADD2F-112B-40DF-B105-9CB6B0A7B650}" name="areamm" dataDxfId="31"/>
    <tableColumn id="5" xr3:uid="{ECE52CCD-CDA8-455C-BEB3-421D6AA87D3E}" name="areain" dataDxfId="3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99566E-1C65-4B65-9F91-B108480C5811}" name="data345678910" displayName="data345678910" ref="A1:E13" totalsRowShown="0" dataDxfId="29">
  <autoFilter ref="A1:E13" xr:uid="{EA6381D0-87F0-4088-9BD4-838AAA19F6E8}"/>
  <tableColumns count="5">
    <tableColumn id="1" xr3:uid="{6768CC62-C41B-4CF1-B07B-0EBC12D83203}" name="name" dataDxfId="28"/>
    <tableColumn id="2" xr3:uid="{24A0FF0D-745A-4594-8B12-ED2E651FA6A7}" name="diamm" dataDxfId="27"/>
    <tableColumn id="3" xr3:uid="{B9508693-D572-4AAE-BEFA-151F7E64709D}" name="diain" dataDxfId="26"/>
    <tableColumn id="4" xr3:uid="{1332E308-210C-4568-BF0D-9117AE56C8D0}" name="areamm" dataDxfId="25"/>
    <tableColumn id="5" xr3:uid="{DA5C6013-0AEC-4DE6-8719-725C3FBFEA1E}" name="areain" dataDxfId="2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17F637-DBF8-45CA-B288-1E13FB4C6AF1}" name="data34567891011" displayName="data34567891011" ref="A1:E13" totalsRowShown="0" dataDxfId="23">
  <autoFilter ref="A1:E13" xr:uid="{EA6381D0-87F0-4088-9BD4-838AAA19F6E8}"/>
  <tableColumns count="5">
    <tableColumn id="1" xr3:uid="{F9147032-8C3D-4652-A0B6-B42E7A0BD973}" name="name" dataDxfId="22"/>
    <tableColumn id="2" xr3:uid="{527A0854-81F3-41D4-A675-B7FBDAAF58E5}" name="diamm" dataDxfId="21"/>
    <tableColumn id="3" xr3:uid="{DB69F6CA-D38C-49A8-98BC-85A47B553524}" name="diain" dataDxfId="20"/>
    <tableColumn id="4" xr3:uid="{05418C9F-4BD1-4742-8268-ACBF8DC4C840}" name="areamm" dataDxfId="19"/>
    <tableColumn id="5" xr3:uid="{53DB7D8D-786F-4EC1-A97C-DB66FE06D965}" name="areain" dataDxfId="1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ED4525-2420-48E3-A0FB-DDF1B7ADBB08}" name="data3456789101112" displayName="data3456789101112" ref="A1:E13" totalsRowShown="0" dataDxfId="17">
  <autoFilter ref="A1:E13" xr:uid="{EA6381D0-87F0-4088-9BD4-838AAA19F6E8}"/>
  <tableColumns count="5">
    <tableColumn id="1" xr3:uid="{94F15D47-7E3B-4C7D-9A4A-7203074E2126}" name="name" dataDxfId="16"/>
    <tableColumn id="2" xr3:uid="{2F54F44A-893A-46E5-8C12-75747C7749F8}" name="diamm" dataDxfId="15"/>
    <tableColumn id="3" xr3:uid="{57F6FC47-1810-4125-8A5E-04FE68BE186A}" name="diain" dataDxfId="14"/>
    <tableColumn id="4" xr3:uid="{0BEA7F6A-BAC1-4312-8304-41B5338EC079}" name="areamm" dataDxfId="13"/>
    <tableColumn id="5" xr3:uid="{59F6B727-03ED-4AC0-8615-EE7A4A0A4A93}" name="areain" dataDxfId="1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F498D96-F192-499C-A20B-C945518AF89A}" name="data345678910111213" displayName="data345678910111213" ref="A1:E11" totalsRowShown="0" dataDxfId="11">
  <autoFilter ref="A1:E11" xr:uid="{EA6381D0-87F0-4088-9BD4-838AAA19F6E8}"/>
  <tableColumns count="5">
    <tableColumn id="1" xr3:uid="{A6D985D3-9091-4029-BDC2-D3B42022FF24}" name="name" dataDxfId="10"/>
    <tableColumn id="2" xr3:uid="{E64016AB-D972-4D4D-9548-29B700E1DF13}" name="diamm" dataDxfId="9"/>
    <tableColumn id="3" xr3:uid="{02BF1162-E5A7-41E9-9463-044DE2634606}" name="diain" dataDxfId="8"/>
    <tableColumn id="4" xr3:uid="{533A7798-8C1D-4C09-9D35-554F33F66940}" name="areamm" dataDxfId="7"/>
    <tableColumn id="5" xr3:uid="{B1339172-4454-4962-859A-8F88807418B5}" name="areain" dataDxfId="6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1E725A7-6BE3-4CFE-82BE-3AAC14C47C45}" name="data34567891011121314" displayName="data34567891011121314" ref="A1:E7" totalsRowShown="0" dataDxfId="5">
  <autoFilter ref="A1:E7" xr:uid="{EA6381D0-87F0-4088-9BD4-838AAA19F6E8}"/>
  <tableColumns count="5">
    <tableColumn id="1" xr3:uid="{C4314F56-DD89-40E5-8299-1ED95D9E69BA}" name="name" dataDxfId="4"/>
    <tableColumn id="2" xr3:uid="{229F7EA8-55D9-45A0-890C-B24380DEE474}" name="diamm" dataDxfId="3"/>
    <tableColumn id="3" xr3:uid="{DB0A082F-AA5B-4205-9097-5F88B4ED663B}" name="diain" dataDxfId="2"/>
    <tableColumn id="4" xr3:uid="{41D60BA4-0F16-45C6-8FA3-BBFBD102AB6B}" name="areamm" dataDxfId="1"/>
    <tableColumn id="5" xr3:uid="{19B601D6-9FD1-4876-BED8-3D6101EA12FA}" name="areain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E136D28-D008-4494-8623-99DEE05091F6}" name="data15" displayName="data15" ref="A1:E25" totalsRowShown="0">
  <autoFilter ref="A1:E25" xr:uid="{EA6381D0-87F0-4088-9BD4-838AAA19F6E8}"/>
  <tableColumns count="5">
    <tableColumn id="1" xr3:uid="{38E34470-42DD-42BA-A9AF-7191EA006AAC}" name="name"/>
    <tableColumn id="2" xr3:uid="{6EB4CADD-D20F-4441-BE52-CA4E6DBA5D66}" name="diamm"/>
    <tableColumn id="3" xr3:uid="{41C6B30D-CD72-465F-BCAD-FDF49DA17E6B}" name="diain"/>
    <tableColumn id="4" xr3:uid="{29863FD5-EDCA-4D71-A346-AE1AE140D7D9}" name="areamm"/>
    <tableColumn id="5" xr3:uid="{EB771A3D-9358-4562-9D5A-9C5489D3EE5B}" name="areai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F4CC106-DCD2-46C8-89CE-D041C2665369}" name="data1516" displayName="data1516" ref="A1:E29" totalsRowShown="0">
  <autoFilter ref="A1:E29" xr:uid="{EA6381D0-87F0-4088-9BD4-838AAA19F6E8}"/>
  <tableColumns count="5">
    <tableColumn id="1" xr3:uid="{AB47C6F5-DF89-4078-87F6-D7827CEDAAC4}" name="name"/>
    <tableColumn id="2" xr3:uid="{42D52E2B-C1AE-4148-8D5E-4966512CA3E0}" name="diamm"/>
    <tableColumn id="3" xr3:uid="{F32254A4-A0EA-4442-A090-92A82304ECC8}" name="diain"/>
    <tableColumn id="4" xr3:uid="{D3821155-3AB7-4606-B4D8-8D13D7E5B710}" name="areamm"/>
    <tableColumn id="5" xr3:uid="{5908E04B-F368-480E-8EFF-D2AA6781CCD2}" name="areai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FF7B134-3F6C-421E-9583-8E7EC59834E8}" name="data151617" displayName="data151617" ref="A1:E29" totalsRowShown="0">
  <autoFilter ref="A1:E29" xr:uid="{EA6381D0-87F0-4088-9BD4-838AAA19F6E8}"/>
  <tableColumns count="5">
    <tableColumn id="1" xr3:uid="{C14CAEC3-BF50-4785-952A-BD669D4DF402}" name="name"/>
    <tableColumn id="2" xr3:uid="{AEEC4757-E97E-4ACF-A250-D4D781E1B4F1}" name="diamm"/>
    <tableColumn id="3" xr3:uid="{48839139-6590-4ABF-805C-B2EF281E3571}" name="diain"/>
    <tableColumn id="4" xr3:uid="{7E4AC5B0-2F11-4261-9535-3B0CBE3953C2}" name="areamm"/>
    <tableColumn id="5" xr3:uid="{033B0BD9-A5B2-47CC-AD64-7866822F3DFB}" name="areai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20F2332-11FC-4BBD-AEA4-DCC683A7C842}" name="data15161721" displayName="data15161721" ref="A1:E24" totalsRowShown="0">
  <autoFilter ref="A1:E24" xr:uid="{EA6381D0-87F0-4088-9BD4-838AAA19F6E8}"/>
  <tableColumns count="5">
    <tableColumn id="1" xr3:uid="{2E2DC259-02BB-4C77-8CA1-B4EFD9576986}" name="name"/>
    <tableColumn id="2" xr3:uid="{D75BC584-8E4F-4446-B883-83A217B6CFA6}" name="diamm">
      <calculatedColumnFormula>data15161721[[#This Row],[diain]]*25.4</calculatedColumnFormula>
    </tableColumn>
    <tableColumn id="3" xr3:uid="{C13A655B-70B7-45A2-AB35-BF75893D42FD}" name="diain"/>
    <tableColumn id="4" xr3:uid="{DF92A3D8-D8CF-4274-8DED-7228274C78D0}" name="areamm" dataDxfId="102">
      <calculatedColumnFormula>data15161721[[#This Row],[diamm]]^2 *PI()/4</calculatedColumnFormula>
    </tableColumn>
    <tableColumn id="5" xr3:uid="{FBA4E1B6-D0FD-43BB-9290-171E9F3EB048}" name="areain">
      <calculatedColumnFormula>data15161721[[#This Row],[diain]]^2 *PI()/4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30C16BF-2501-42A4-A7C6-B0F6EEC59D97}" name="data18" displayName="data18" ref="A1:E20" totalsRowShown="0">
  <autoFilter ref="A1:E20" xr:uid="{EA6381D0-87F0-4088-9BD4-838AAA19F6E8}"/>
  <tableColumns count="5">
    <tableColumn id="1" xr3:uid="{34845C37-1C1E-41CE-BF86-33BB90E39A38}" name="name"/>
    <tableColumn id="2" xr3:uid="{E8CCD327-4D45-4810-BE30-545DC6E403B2}" name="diamm" dataDxfId="101">
      <calculatedColumnFormula>data18[[#This Row],[diain]]*25.4</calculatedColumnFormula>
    </tableColumn>
    <tableColumn id="3" xr3:uid="{634E3ED0-1DE1-4A47-A844-5E2DF03E0DAE}" name="diain" dataDxfId="100"/>
    <tableColumn id="4" xr3:uid="{6C2D43A0-7AB9-4960-9603-8290D6FBABE8}" name="areamm" dataDxfId="99">
      <calculatedColumnFormula>data18[[#This Row],[diamm]]^2 *PI()/4</calculatedColumnFormula>
    </tableColumn>
    <tableColumn id="5" xr3:uid="{1E8CCA77-9398-41AA-9D7B-2CF89E435153}" name="areain" dataDxfId="98">
      <calculatedColumnFormula>data18[[#This Row],[diain]]^2 *PI()/4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52D1516-D55B-4136-B199-D9DF64E5D32D}" name="data1819" displayName="data1819" ref="A1:E20" totalsRowShown="0">
  <autoFilter ref="A1:E20" xr:uid="{EA6381D0-87F0-4088-9BD4-838AAA19F6E8}"/>
  <tableColumns count="5">
    <tableColumn id="1" xr3:uid="{27881400-85C9-4E33-A9C8-C17173A4F70D}" name="name"/>
    <tableColumn id="2" xr3:uid="{C5FD70E6-8120-4ED9-A000-C611C4638B20}" name="diamm" dataDxfId="97">
      <calculatedColumnFormula>data1819[[#This Row],[diain]]*25.4</calculatedColumnFormula>
    </tableColumn>
    <tableColumn id="3" xr3:uid="{442D1A4F-7A8B-40B3-9F92-1B5FDFEC0FC5}" name="diain" dataDxfId="96"/>
    <tableColumn id="4" xr3:uid="{A13ED9EF-B61F-45C2-AC4E-EBB18F8A74B4}" name="areamm" dataDxfId="95">
      <calculatedColumnFormula>data1819[[#This Row],[diamm]]^2 *PI()/4</calculatedColumnFormula>
    </tableColumn>
    <tableColumn id="5" xr3:uid="{DB570FE0-C646-49ED-9125-A8A0ADD0AE4A}" name="areain" dataDxfId="94">
      <calculatedColumnFormula>data1819[[#This Row],[diain]]^2 *PI()/4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203FCC0-129A-47B7-8DC0-87824FCA463E}" name="data181920" displayName="data181920" ref="A1:E19" totalsRowShown="0">
  <autoFilter ref="A1:E19" xr:uid="{EA6381D0-87F0-4088-9BD4-838AAA19F6E8}"/>
  <tableColumns count="5">
    <tableColumn id="1" xr3:uid="{617F931D-DC60-46AE-BAEA-BD8B25E310BF}" name="name"/>
    <tableColumn id="2" xr3:uid="{044333B5-6D89-4AFD-A29C-6F809E9B062C}" name="diamm" dataDxfId="93">
      <calculatedColumnFormula>data181920[[#This Row],[diain]]*25.4</calculatedColumnFormula>
    </tableColumn>
    <tableColumn id="3" xr3:uid="{F12B85AE-92AE-466D-9B7F-129309299E6A}" name="diain" dataDxfId="92"/>
    <tableColumn id="4" xr3:uid="{30597034-978A-403F-A569-E789FC50CBC5}" name="areamm" dataDxfId="91">
      <calculatedColumnFormula>data181920[[#This Row],[diamm]]^2 *PI()/4</calculatedColumnFormula>
    </tableColumn>
    <tableColumn id="5" xr3:uid="{B43B1B68-BED9-4D11-B1AD-D7E90F47BE11}" name="areain" dataDxfId="90">
      <calculatedColumnFormula>data181920[[#This Row],[diain]]^2 *PI()/4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E2C5-63DF-4BAF-BD5A-F21E1535E020}">
  <dimension ref="A1:E315"/>
  <sheetViews>
    <sheetView workbookViewId="0">
      <selection activeCell="O321" sqref="O321"/>
    </sheetView>
  </sheetViews>
  <sheetFormatPr defaultRowHeight="14.4" x14ac:dyDescent="0.3"/>
  <cols>
    <col min="1" max="1" width="20.88671875" style="1" customWidth="1"/>
    <col min="4" max="4" width="10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198</v>
      </c>
      <c r="B2">
        <v>2.819</v>
      </c>
      <c r="C2">
        <v>0.111</v>
      </c>
      <c r="D2">
        <v>6.258</v>
      </c>
      <c r="E2">
        <v>9.7000000000000003E-3</v>
      </c>
    </row>
    <row r="3" spans="1:5" x14ac:dyDescent="0.3">
      <c r="A3" t="s">
        <v>199</v>
      </c>
      <c r="B3">
        <v>3.302</v>
      </c>
      <c r="C3">
        <v>0.13</v>
      </c>
      <c r="D3">
        <v>8.5809999999999995</v>
      </c>
      <c r="E3">
        <v>1.3299999999999999E-2</v>
      </c>
    </row>
    <row r="4" spans="1:5" x14ac:dyDescent="0.3">
      <c r="A4" t="s">
        <v>200</v>
      </c>
      <c r="B4">
        <v>4.1660000000000004</v>
      </c>
      <c r="C4">
        <v>0.16400000000000001</v>
      </c>
      <c r="D4">
        <v>13.61</v>
      </c>
      <c r="E4">
        <v>2.1100000000000001E-2</v>
      </c>
    </row>
    <row r="5" spans="1:5" x14ac:dyDescent="0.3">
      <c r="A5" t="s">
        <v>201</v>
      </c>
      <c r="B5">
        <v>5.4859999999999998</v>
      </c>
      <c r="C5">
        <v>0.216</v>
      </c>
      <c r="D5">
        <v>23.61</v>
      </c>
      <c r="E5">
        <v>3.6600000000000001E-2</v>
      </c>
    </row>
    <row r="6" spans="1:5" x14ac:dyDescent="0.3">
      <c r="A6" t="s">
        <v>202</v>
      </c>
      <c r="B6">
        <v>6.452</v>
      </c>
      <c r="C6">
        <v>0.254</v>
      </c>
      <c r="D6">
        <v>32.71</v>
      </c>
      <c r="E6">
        <v>5.0700000000000002E-2</v>
      </c>
    </row>
    <row r="7" spans="1:5" x14ac:dyDescent="0.3">
      <c r="A7" t="s">
        <v>203</v>
      </c>
      <c r="B7">
        <v>8.23</v>
      </c>
      <c r="C7">
        <v>0.32400000000000001</v>
      </c>
      <c r="D7">
        <v>53.16</v>
      </c>
      <c r="E7">
        <v>8.2400000000000001E-2</v>
      </c>
    </row>
    <row r="8" spans="1:5" x14ac:dyDescent="0.3">
      <c r="A8" t="s">
        <v>204</v>
      </c>
      <c r="B8">
        <v>8.9410000000000007</v>
      </c>
      <c r="C8">
        <v>0.35199999999999998</v>
      </c>
      <c r="D8">
        <v>62.77</v>
      </c>
      <c r="E8">
        <v>9.7299999999999998E-2</v>
      </c>
    </row>
    <row r="9" spans="1:5" x14ac:dyDescent="0.3">
      <c r="A9" t="s">
        <v>205</v>
      </c>
      <c r="B9">
        <v>9.7539999999999996</v>
      </c>
      <c r="C9">
        <v>0.38400000000000001</v>
      </c>
      <c r="D9">
        <v>74.709999999999994</v>
      </c>
      <c r="E9">
        <v>0.1158</v>
      </c>
    </row>
    <row r="10" spans="1:5" x14ac:dyDescent="0.3">
      <c r="A10" t="s">
        <v>206</v>
      </c>
      <c r="B10">
        <v>11.33</v>
      </c>
      <c r="C10">
        <v>0.44600000000000001</v>
      </c>
      <c r="D10">
        <v>100.8</v>
      </c>
      <c r="E10">
        <v>0.15620000000000001</v>
      </c>
    </row>
    <row r="11" spans="1:5" x14ac:dyDescent="0.3">
      <c r="A11" t="s">
        <v>207</v>
      </c>
      <c r="B11">
        <v>12.34</v>
      </c>
      <c r="C11">
        <v>0.48599999999999999</v>
      </c>
      <c r="D11">
        <v>119.7</v>
      </c>
      <c r="E11">
        <v>0.1855</v>
      </c>
    </row>
    <row r="12" spans="1:5" x14ac:dyDescent="0.3">
      <c r="A12" t="s">
        <v>208</v>
      </c>
      <c r="B12">
        <v>13.51</v>
      </c>
      <c r="C12">
        <v>0.53200000000000003</v>
      </c>
      <c r="D12">
        <v>143.4</v>
      </c>
      <c r="E12">
        <v>0.2223</v>
      </c>
    </row>
    <row r="13" spans="1:5" x14ac:dyDescent="0.3">
      <c r="A13" t="s">
        <v>209</v>
      </c>
      <c r="B13">
        <v>14.83</v>
      </c>
      <c r="C13">
        <v>0.58399999999999996</v>
      </c>
      <c r="D13">
        <v>172.8</v>
      </c>
      <c r="E13">
        <v>0.26790000000000003</v>
      </c>
    </row>
    <row r="14" spans="1:5" x14ac:dyDescent="0.3">
      <c r="A14" t="s">
        <v>210</v>
      </c>
      <c r="B14">
        <v>16.309999999999999</v>
      </c>
      <c r="C14">
        <v>0.64200000000000002</v>
      </c>
      <c r="D14">
        <v>208.8</v>
      </c>
      <c r="E14">
        <v>0.32369999999999999</v>
      </c>
    </row>
    <row r="15" spans="1:5" x14ac:dyDescent="0.3">
      <c r="A15" t="s">
        <v>211</v>
      </c>
      <c r="B15">
        <v>18.059999999999999</v>
      </c>
      <c r="C15">
        <v>0.71099999999999997</v>
      </c>
      <c r="D15">
        <v>256.10000000000002</v>
      </c>
      <c r="E15">
        <v>0.39700000000000002</v>
      </c>
    </row>
    <row r="16" spans="1:5" x14ac:dyDescent="0.3">
      <c r="A16" t="s">
        <v>212</v>
      </c>
      <c r="B16">
        <v>19.46</v>
      </c>
      <c r="C16">
        <v>0.76600000000000001</v>
      </c>
      <c r="D16">
        <v>297.3</v>
      </c>
      <c r="E16">
        <v>0.46079999999999999</v>
      </c>
    </row>
    <row r="17" spans="1:5" x14ac:dyDescent="0.3">
      <c r="A17" t="s">
        <v>213</v>
      </c>
      <c r="B17">
        <v>20.75</v>
      </c>
      <c r="C17">
        <v>0.81699999999999995</v>
      </c>
      <c r="D17">
        <v>338.2</v>
      </c>
      <c r="E17">
        <v>0.5242</v>
      </c>
    </row>
    <row r="18" spans="1:5" x14ac:dyDescent="0.3">
      <c r="A18" t="s">
        <v>214</v>
      </c>
      <c r="B18">
        <v>21.95</v>
      </c>
      <c r="C18">
        <v>0.86399999999999999</v>
      </c>
      <c r="D18">
        <v>378.3</v>
      </c>
      <c r="E18">
        <v>0.58630000000000004</v>
      </c>
    </row>
    <row r="19" spans="1:5" x14ac:dyDescent="0.3">
      <c r="A19" t="s">
        <v>215</v>
      </c>
      <c r="B19">
        <v>24.1</v>
      </c>
      <c r="C19">
        <v>0.94899999999999995</v>
      </c>
      <c r="D19">
        <v>456.3</v>
      </c>
      <c r="E19">
        <v>0.70730000000000004</v>
      </c>
    </row>
    <row r="20" spans="1:5" x14ac:dyDescent="0.3">
      <c r="A20" t="s">
        <v>216</v>
      </c>
      <c r="B20">
        <v>26.7</v>
      </c>
      <c r="C20">
        <v>1.0509999999999999</v>
      </c>
      <c r="D20">
        <v>559.70000000000005</v>
      </c>
      <c r="E20">
        <v>0.86760000000000004</v>
      </c>
    </row>
    <row r="21" spans="1:5" x14ac:dyDescent="0.3">
      <c r="A21" t="s">
        <v>217</v>
      </c>
      <c r="B21">
        <v>28.5</v>
      </c>
      <c r="C21">
        <v>1.1220000000000001</v>
      </c>
      <c r="D21">
        <v>637.9</v>
      </c>
      <c r="E21">
        <v>0.98870000000000002</v>
      </c>
    </row>
    <row r="22" spans="1:5" x14ac:dyDescent="0.3">
      <c r="A22" t="s">
        <v>218</v>
      </c>
      <c r="B22">
        <v>29.36</v>
      </c>
      <c r="C22">
        <v>1.1559999999999999</v>
      </c>
      <c r="D22">
        <v>677.2</v>
      </c>
      <c r="E22">
        <v>1.0496000000000001</v>
      </c>
    </row>
    <row r="23" spans="1:5" x14ac:dyDescent="0.3">
      <c r="A23" t="s">
        <v>219</v>
      </c>
      <c r="B23">
        <v>30.18</v>
      </c>
      <c r="C23">
        <v>1.1879999999999999</v>
      </c>
      <c r="D23">
        <v>715.2</v>
      </c>
      <c r="E23">
        <v>1.1085</v>
      </c>
    </row>
    <row r="24" spans="1:5" x14ac:dyDescent="0.3">
      <c r="A24" t="s">
        <v>220</v>
      </c>
      <c r="B24">
        <v>31.8</v>
      </c>
      <c r="C24">
        <v>1.252</v>
      </c>
      <c r="D24">
        <v>794.3</v>
      </c>
      <c r="E24">
        <v>1.2311000000000001</v>
      </c>
    </row>
    <row r="25" spans="1:5" x14ac:dyDescent="0.3">
      <c r="A25" t="s">
        <v>221</v>
      </c>
      <c r="B25">
        <v>33.270000000000003</v>
      </c>
      <c r="C25">
        <v>1.31</v>
      </c>
      <c r="D25">
        <v>869.5</v>
      </c>
      <c r="E25">
        <v>1.3478000000000001</v>
      </c>
    </row>
    <row r="26" spans="1:5" x14ac:dyDescent="0.3">
      <c r="A26" t="s">
        <v>222</v>
      </c>
      <c r="B26">
        <v>2.819</v>
      </c>
      <c r="C26">
        <v>0.111</v>
      </c>
      <c r="D26">
        <v>6.258</v>
      </c>
      <c r="E26">
        <v>9.7000000000000003E-3</v>
      </c>
    </row>
    <row r="27" spans="1:5" x14ac:dyDescent="0.3">
      <c r="A27" t="s">
        <v>223</v>
      </c>
      <c r="B27">
        <v>3.302</v>
      </c>
      <c r="C27">
        <v>0.13</v>
      </c>
      <c r="D27">
        <v>8.5809999999999995</v>
      </c>
      <c r="E27">
        <v>1.3299999999999999E-2</v>
      </c>
    </row>
    <row r="28" spans="1:5" x14ac:dyDescent="0.3">
      <c r="A28" t="s">
        <v>224</v>
      </c>
      <c r="B28">
        <v>4.1660000000000004</v>
      </c>
      <c r="C28">
        <v>0.16400000000000001</v>
      </c>
      <c r="D28">
        <v>13.61</v>
      </c>
      <c r="E28">
        <v>2.1100000000000001E-2</v>
      </c>
    </row>
    <row r="29" spans="1:5" x14ac:dyDescent="0.3">
      <c r="A29" t="s">
        <v>225</v>
      </c>
      <c r="B29">
        <v>5.4859999999999998</v>
      </c>
      <c r="C29">
        <v>0.216</v>
      </c>
      <c r="D29">
        <v>23.61</v>
      </c>
      <c r="E29">
        <v>3.6600000000000001E-2</v>
      </c>
    </row>
    <row r="30" spans="1:5" x14ac:dyDescent="0.3">
      <c r="A30" t="s">
        <v>226</v>
      </c>
      <c r="B30">
        <v>6.452</v>
      </c>
      <c r="C30">
        <v>0.254</v>
      </c>
      <c r="D30">
        <v>32.71</v>
      </c>
      <c r="E30">
        <v>5.0700000000000002E-2</v>
      </c>
    </row>
    <row r="31" spans="1:5" x14ac:dyDescent="0.3">
      <c r="A31" t="s">
        <v>227</v>
      </c>
      <c r="B31">
        <v>8.23</v>
      </c>
      <c r="C31">
        <v>0.32400000000000001</v>
      </c>
      <c r="D31">
        <v>53.16</v>
      </c>
      <c r="E31">
        <v>8.2400000000000001E-2</v>
      </c>
    </row>
    <row r="32" spans="1:5" x14ac:dyDescent="0.3">
      <c r="A32" t="s">
        <v>228</v>
      </c>
      <c r="B32">
        <v>8.9410000000000007</v>
      </c>
      <c r="C32">
        <v>0.35199999999999998</v>
      </c>
      <c r="D32">
        <v>62.77</v>
      </c>
      <c r="E32">
        <v>9.7299999999999998E-2</v>
      </c>
    </row>
    <row r="33" spans="1:5" x14ac:dyDescent="0.3">
      <c r="A33" t="s">
        <v>229</v>
      </c>
      <c r="B33">
        <v>9.7539999999999996</v>
      </c>
      <c r="C33">
        <v>0.38400000000000001</v>
      </c>
      <c r="D33">
        <v>74.709999999999994</v>
      </c>
      <c r="E33">
        <v>0.1158</v>
      </c>
    </row>
    <row r="34" spans="1:5" x14ac:dyDescent="0.3">
      <c r="A34" t="s">
        <v>230</v>
      </c>
      <c r="B34">
        <v>11.33</v>
      </c>
      <c r="C34">
        <v>0.44600000000000001</v>
      </c>
      <c r="D34">
        <v>100.8</v>
      </c>
      <c r="E34">
        <v>0.15620000000000001</v>
      </c>
    </row>
    <row r="35" spans="1:5" x14ac:dyDescent="0.3">
      <c r="A35" t="s">
        <v>231</v>
      </c>
      <c r="B35">
        <v>12.34</v>
      </c>
      <c r="C35">
        <v>0.48599999999999999</v>
      </c>
      <c r="D35">
        <v>119.7</v>
      </c>
      <c r="E35">
        <v>0.1855</v>
      </c>
    </row>
    <row r="36" spans="1:5" x14ac:dyDescent="0.3">
      <c r="A36" t="s">
        <v>232</v>
      </c>
      <c r="B36">
        <v>13.51</v>
      </c>
      <c r="C36">
        <v>0.53200000000000003</v>
      </c>
      <c r="D36">
        <v>143.4</v>
      </c>
      <c r="E36">
        <v>0.2223</v>
      </c>
    </row>
    <row r="37" spans="1:5" x14ac:dyDescent="0.3">
      <c r="A37" t="s">
        <v>233</v>
      </c>
      <c r="B37">
        <v>14.83</v>
      </c>
      <c r="C37">
        <v>0.58399999999999996</v>
      </c>
      <c r="D37">
        <v>172.8</v>
      </c>
      <c r="E37">
        <v>0.26790000000000003</v>
      </c>
    </row>
    <row r="38" spans="1:5" x14ac:dyDescent="0.3">
      <c r="A38" t="s">
        <v>234</v>
      </c>
      <c r="B38">
        <v>16.309999999999999</v>
      </c>
      <c r="C38">
        <v>0.64200000000000002</v>
      </c>
      <c r="D38">
        <v>208.8</v>
      </c>
      <c r="E38">
        <v>0.32369999999999999</v>
      </c>
    </row>
    <row r="39" spans="1:5" x14ac:dyDescent="0.3">
      <c r="A39" t="s">
        <v>235</v>
      </c>
      <c r="B39">
        <v>18.059999999999999</v>
      </c>
      <c r="C39">
        <v>0.71099999999999997</v>
      </c>
      <c r="D39">
        <v>256.10000000000002</v>
      </c>
      <c r="E39">
        <v>0.39700000000000002</v>
      </c>
    </row>
    <row r="40" spans="1:5" x14ac:dyDescent="0.3">
      <c r="A40" t="s">
        <v>236</v>
      </c>
      <c r="B40">
        <v>19.46</v>
      </c>
      <c r="C40">
        <v>0.76600000000000001</v>
      </c>
      <c r="D40">
        <v>297.3</v>
      </c>
      <c r="E40">
        <v>0.46079999999999999</v>
      </c>
    </row>
    <row r="41" spans="1:5" x14ac:dyDescent="0.3">
      <c r="A41" t="s">
        <v>237</v>
      </c>
      <c r="B41">
        <v>20.75</v>
      </c>
      <c r="C41">
        <v>0.81699999999999995</v>
      </c>
      <c r="D41">
        <v>338.2</v>
      </c>
      <c r="E41">
        <v>0.5242</v>
      </c>
    </row>
    <row r="42" spans="1:5" x14ac:dyDescent="0.3">
      <c r="A42" t="s">
        <v>238</v>
      </c>
      <c r="B42">
        <v>21.95</v>
      </c>
      <c r="C42">
        <v>0.86399999999999999</v>
      </c>
      <c r="D42">
        <v>378.3</v>
      </c>
      <c r="E42">
        <v>0.58630000000000004</v>
      </c>
    </row>
    <row r="43" spans="1:5" x14ac:dyDescent="0.3">
      <c r="A43" t="s">
        <v>239</v>
      </c>
      <c r="B43">
        <v>24.1</v>
      </c>
      <c r="C43">
        <v>0.94899999999999995</v>
      </c>
      <c r="D43">
        <v>456.3</v>
      </c>
      <c r="E43">
        <v>0.70730000000000004</v>
      </c>
    </row>
    <row r="44" spans="1:5" x14ac:dyDescent="0.3">
      <c r="A44" t="s">
        <v>240</v>
      </c>
      <c r="B44">
        <v>26.7</v>
      </c>
      <c r="C44">
        <v>1.0509999999999999</v>
      </c>
      <c r="D44">
        <v>559.70000000000005</v>
      </c>
      <c r="E44">
        <v>0.86760000000000004</v>
      </c>
    </row>
    <row r="45" spans="1:5" x14ac:dyDescent="0.3">
      <c r="A45" t="s">
        <v>241</v>
      </c>
      <c r="B45">
        <v>28.5</v>
      </c>
      <c r="C45">
        <v>1.1220000000000001</v>
      </c>
      <c r="D45">
        <v>637.9</v>
      </c>
      <c r="E45">
        <v>0.98870000000000002</v>
      </c>
    </row>
    <row r="46" spans="1:5" x14ac:dyDescent="0.3">
      <c r="A46" t="s">
        <v>242</v>
      </c>
      <c r="B46">
        <v>29.36</v>
      </c>
      <c r="C46">
        <v>1.1559999999999999</v>
      </c>
      <c r="D46">
        <v>677.2</v>
      </c>
      <c r="E46">
        <v>1.0496000000000001</v>
      </c>
    </row>
    <row r="47" spans="1:5" x14ac:dyDescent="0.3">
      <c r="A47" t="s">
        <v>243</v>
      </c>
      <c r="B47">
        <v>30.18</v>
      </c>
      <c r="C47">
        <v>1.1879999999999999</v>
      </c>
      <c r="D47">
        <v>715.2</v>
      </c>
      <c r="E47">
        <v>1.1085</v>
      </c>
    </row>
    <row r="48" spans="1:5" x14ac:dyDescent="0.3">
      <c r="A48" t="s">
        <v>244</v>
      </c>
      <c r="B48">
        <v>31.8</v>
      </c>
      <c r="C48">
        <v>1.252</v>
      </c>
      <c r="D48">
        <v>794.3</v>
      </c>
      <c r="E48">
        <v>1.2311000000000001</v>
      </c>
    </row>
    <row r="49" spans="1:5" x14ac:dyDescent="0.3">
      <c r="A49" t="s">
        <v>245</v>
      </c>
      <c r="B49">
        <v>33.270000000000003</v>
      </c>
      <c r="C49">
        <v>1.31</v>
      </c>
      <c r="D49">
        <v>869.5</v>
      </c>
      <c r="E49">
        <v>1.3478000000000001</v>
      </c>
    </row>
    <row r="50" spans="1:5" x14ac:dyDescent="0.3">
      <c r="A50" t="s">
        <v>175</v>
      </c>
      <c r="B50" s="5">
        <f>data26[[#This Row],[diain]]*25.4</f>
        <v>4.0640000000000001</v>
      </c>
      <c r="C50" s="10">
        <v>0.16</v>
      </c>
      <c r="D50" s="5">
        <f>data26[[#This Row],[diamm]]^2 *PI()/4</f>
        <v>12.971711464895943</v>
      </c>
      <c r="E50" s="10">
        <f>data26[[#This Row],[diain]]^2 *PI()/4</f>
        <v>2.0106192982974676E-2</v>
      </c>
    </row>
    <row r="51" spans="1:5" x14ac:dyDescent="0.3">
      <c r="A51" t="s">
        <v>176</v>
      </c>
      <c r="B51" s="5">
        <f>data26[[#This Row],[diain]]*25.4</f>
        <v>4.4957999999999991</v>
      </c>
      <c r="C51" s="12">
        <v>0.17699999999999999</v>
      </c>
      <c r="D51" s="5">
        <f>data26[[#This Row],[diamm]]^2 *PI()/4</f>
        <v>15.8746386126455</v>
      </c>
      <c r="E51" s="10">
        <f>data26[[#This Row],[diain]]^2 *PI()/4</f>
        <v>2.4605739061078654E-2</v>
      </c>
    </row>
    <row r="52" spans="1:5" x14ac:dyDescent="0.3">
      <c r="A52" t="s">
        <v>177</v>
      </c>
      <c r="B52" s="5">
        <f>data26[[#This Row],[diain]]*25.4</f>
        <v>5.1054000000000004</v>
      </c>
      <c r="C52" s="12">
        <v>0.20100000000000001</v>
      </c>
      <c r="D52" s="5">
        <f>data26[[#This Row],[diamm]]^2 *PI()/4</f>
        <v>20.471488863018006</v>
      </c>
      <c r="E52" s="10">
        <f>data26[[#This Row],[diain]]^2 *PI()/4</f>
        <v>3.1730871199420314E-2</v>
      </c>
    </row>
    <row r="53" spans="1:5" x14ac:dyDescent="0.3">
      <c r="A53" t="s">
        <v>178</v>
      </c>
      <c r="B53" s="5">
        <f>data26[[#This Row],[diain]]*25.4</f>
        <v>6.5023999999999997</v>
      </c>
      <c r="C53" s="12">
        <v>0.25600000000000001</v>
      </c>
      <c r="D53" s="5">
        <f>data26[[#This Row],[diamm]]^2 *PI()/4</f>
        <v>33.207581350133609</v>
      </c>
      <c r="E53" s="10">
        <f>data26[[#This Row],[diain]]^2 *PI()/4</f>
        <v>5.1471854036415167E-2</v>
      </c>
    </row>
    <row r="54" spans="1:5" x14ac:dyDescent="0.3">
      <c r="A54" t="s">
        <v>179</v>
      </c>
      <c r="B54" s="5">
        <f>data26[[#This Row],[diain]]*25.4</f>
        <v>7.4675999999999991</v>
      </c>
      <c r="C54" s="12">
        <v>0.29399999999999998</v>
      </c>
      <c r="D54" s="5">
        <f>data26[[#This Row],[diamm]]^2 *PI()/4</f>
        <v>43.797767663271308</v>
      </c>
      <c r="E54" s="10">
        <f>data26[[#This Row],[diain]]^2 *PI()/4</f>
        <v>6.7886675651421827E-2</v>
      </c>
    </row>
    <row r="55" spans="1:5" x14ac:dyDescent="0.3">
      <c r="A55" t="s">
        <v>180</v>
      </c>
      <c r="B55" s="5">
        <f>data26[[#This Row],[diain]]*25.4</f>
        <v>8.6614000000000004</v>
      </c>
      <c r="C55" s="12">
        <v>0.34100000000000003</v>
      </c>
      <c r="D55" s="5">
        <f>data26[[#This Row],[diamm]]^2 *PI()/4</f>
        <v>58.920452376936133</v>
      </c>
      <c r="E55" s="10">
        <f>data26[[#This Row],[diain]]^2 *PI()/4</f>
        <v>9.1326883838018708E-2</v>
      </c>
    </row>
    <row r="56" spans="1:5" x14ac:dyDescent="0.3">
      <c r="A56" t="s">
        <v>181</v>
      </c>
      <c r="B56" s="5">
        <f>data26[[#This Row],[diain]]*25.4</f>
        <v>10.0838</v>
      </c>
      <c r="C56" s="12">
        <v>0.39700000000000002</v>
      </c>
      <c r="D56" s="5">
        <f>data26[[#This Row],[diamm]]^2 *PI()/4</f>
        <v>79.861659073077519</v>
      </c>
      <c r="E56" s="10">
        <f>data26[[#This Row],[diain]]^2 *PI()/4</f>
        <v>0.12378581913490845</v>
      </c>
    </row>
    <row r="57" spans="1:5" x14ac:dyDescent="0.3">
      <c r="A57" t="s">
        <v>182</v>
      </c>
      <c r="B57" s="5">
        <f>data26[[#This Row],[diain]]*25.4</f>
        <v>12.2936</v>
      </c>
      <c r="C57" s="12">
        <v>0.48399999999999999</v>
      </c>
      <c r="D57" s="5">
        <f>data26[[#This Row],[diamm]]^2 *PI()/4</f>
        <v>118.69926722346342</v>
      </c>
      <c r="E57" s="10">
        <f>data26[[#This Row],[diain]]^2 *PI()/4</f>
        <v>0.18398423216483265</v>
      </c>
    </row>
    <row r="58" spans="1:5" x14ac:dyDescent="0.3">
      <c r="A58" t="s">
        <v>183</v>
      </c>
      <c r="B58" s="5">
        <f>data26[[#This Row],[diain]]*25.4</f>
        <v>13.208</v>
      </c>
      <c r="C58" s="12">
        <v>0.52</v>
      </c>
      <c r="D58" s="5">
        <f>data26[[#This Row],[diamm]]^2 *PI()/4</f>
        <v>137.0137023479634</v>
      </c>
      <c r="E58" s="10">
        <f>data26[[#This Row],[diain]]^2 *PI()/4</f>
        <v>0.21237166338267005</v>
      </c>
    </row>
    <row r="59" spans="1:5" x14ac:dyDescent="0.3">
      <c r="A59" t="s">
        <v>184</v>
      </c>
      <c r="B59" s="5">
        <f>data26[[#This Row],[diain]]*25.4</f>
        <v>14.1478</v>
      </c>
      <c r="C59" s="12">
        <v>0.55700000000000005</v>
      </c>
      <c r="D59" s="5">
        <f>data26[[#This Row],[diamm]]^2 *PI()/4</f>
        <v>157.20548868251959</v>
      </c>
      <c r="E59" s="10">
        <f>data26[[#This Row],[diain]]^2 *PI()/4</f>
        <v>0.24366899479589496</v>
      </c>
    </row>
    <row r="60" spans="1:5" x14ac:dyDescent="0.3">
      <c r="A60" t="s">
        <v>185</v>
      </c>
      <c r="B60" s="5">
        <f>data26[[#This Row],[diain]]*25.4</f>
        <v>15.595599999999999</v>
      </c>
      <c r="C60" s="12">
        <v>0.61399999999999999</v>
      </c>
      <c r="D60" s="5">
        <f>data26[[#This Row],[diamm]]^2 *PI()/4</f>
        <v>191.02669278984021</v>
      </c>
      <c r="E60" s="10">
        <f>data26[[#This Row],[diain]]^2 *PI()/4</f>
        <v>0.29609196600818444</v>
      </c>
    </row>
    <row r="61" spans="1:5" x14ac:dyDescent="0.3">
      <c r="A61" t="s">
        <v>186</v>
      </c>
      <c r="B61" s="5">
        <f>data26[[#This Row],[diain]]*25.4</f>
        <v>17.094200000000001</v>
      </c>
      <c r="C61" s="12">
        <v>0.67300000000000004</v>
      </c>
      <c r="D61" s="5">
        <f>data26[[#This Row],[diamm]]^2 *PI()/4</f>
        <v>229.50251180015056</v>
      </c>
      <c r="E61" s="10">
        <f>data26[[#This Row],[diain]]^2 *PI()/4</f>
        <v>0.35572960474944293</v>
      </c>
    </row>
    <row r="62" spans="1:5" x14ac:dyDescent="0.3">
      <c r="A62" t="s">
        <v>187</v>
      </c>
      <c r="B62" s="5">
        <f>data26[[#This Row],[diain]]*25.4</f>
        <v>18.999199999999998</v>
      </c>
      <c r="C62" s="12">
        <v>0.748</v>
      </c>
      <c r="D62" s="5">
        <f>data26[[#This Row],[diamm]]^2 *PI()/4</f>
        <v>283.50486138496632</v>
      </c>
      <c r="E62" s="10">
        <f>data26[[#This Row],[diain]]^2 *PI()/4</f>
        <v>0.43943341401352592</v>
      </c>
    </row>
    <row r="63" spans="1:5" x14ac:dyDescent="0.3">
      <c r="A63" t="s">
        <v>188</v>
      </c>
      <c r="B63" s="5">
        <f>data26[[#This Row],[diain]]*25.4</f>
        <v>20.421600000000002</v>
      </c>
      <c r="C63" s="12">
        <v>0.80400000000000005</v>
      </c>
      <c r="D63" s="5">
        <f>data26[[#This Row],[diamm]]^2 *PI()/4</f>
        <v>327.5438218082881</v>
      </c>
      <c r="E63" s="10">
        <f>data26[[#This Row],[diain]]^2 *PI()/4</f>
        <v>0.50769393919072503</v>
      </c>
    </row>
    <row r="64" spans="1:5" x14ac:dyDescent="0.3">
      <c r="A64" t="s">
        <v>189</v>
      </c>
      <c r="B64" s="5">
        <f>data26[[#This Row],[diain]]*25.4</f>
        <v>21.691599999999998</v>
      </c>
      <c r="C64" s="12">
        <v>0.85399999999999998</v>
      </c>
      <c r="D64" s="5">
        <f>data26[[#This Row],[diamm]]^2 *PI()/4</f>
        <v>369.54987182547058</v>
      </c>
      <c r="E64" s="10">
        <f>data26[[#This Row],[diain]]^2 *PI()/4</f>
        <v>0.57280344693637331</v>
      </c>
    </row>
    <row r="65" spans="1:5" x14ac:dyDescent="0.3">
      <c r="A65" t="s">
        <v>190</v>
      </c>
      <c r="B65" s="5">
        <f>data26[[#This Row],[diain]]*25.4</f>
        <v>22.834599999999998</v>
      </c>
      <c r="C65" s="12">
        <v>0.89900000000000002</v>
      </c>
      <c r="D65" s="5">
        <f>data26[[#This Row],[diamm]]^2 *PI()/4</f>
        <v>409.52149131407668</v>
      </c>
      <c r="E65" s="10">
        <f>data26[[#This Row],[diain]]^2 *PI()/4</f>
        <v>0.63475958105598118</v>
      </c>
    </row>
    <row r="66" spans="1:5" x14ac:dyDescent="0.3">
      <c r="A66" t="s">
        <v>191</v>
      </c>
      <c r="B66" s="5">
        <f>data26[[#This Row],[diain]]*25.4</f>
        <v>24.9682</v>
      </c>
      <c r="C66" s="12">
        <v>0.98299999999999998</v>
      </c>
      <c r="D66" s="5">
        <f>data26[[#This Row],[diamm]]^2 *PI()/4</f>
        <v>489.62586326964197</v>
      </c>
      <c r="E66" s="10">
        <f>data26[[#This Row],[diain]]^2 *PI()/4</f>
        <v>0.75892160591115687</v>
      </c>
    </row>
    <row r="67" spans="1:5" x14ac:dyDescent="0.3">
      <c r="A67" t="s">
        <v>192</v>
      </c>
      <c r="B67" s="5">
        <f>data26[[#This Row],[diain]]*25.4</f>
        <v>27.660599999999999</v>
      </c>
      <c r="C67" s="12">
        <v>1.089</v>
      </c>
      <c r="D67" s="5">
        <f>data26[[#This Row],[diamm]]^2 *PI()/4</f>
        <v>600.91504031878355</v>
      </c>
      <c r="E67" s="10">
        <f>data26[[#This Row],[diain]]^2 *PI()/4</f>
        <v>0.93142017533446531</v>
      </c>
    </row>
    <row r="68" spans="1:5" x14ac:dyDescent="0.3">
      <c r="A68" t="s">
        <v>193</v>
      </c>
      <c r="B68" s="5">
        <f>data26[[#This Row],[diain]]*25.4</f>
        <v>29.413199999999996</v>
      </c>
      <c r="C68" s="12">
        <v>1.1579999999999999</v>
      </c>
      <c r="D68" s="5">
        <f>data26[[#This Row],[diamm]]^2 *PI()/4</f>
        <v>679.47648800049672</v>
      </c>
      <c r="E68" s="10">
        <f>data26[[#This Row],[diain]]^2 *PI()/4</f>
        <v>1.0531906627820957</v>
      </c>
    </row>
    <row r="69" spans="1:5" x14ac:dyDescent="0.3">
      <c r="A69" t="s">
        <v>194</v>
      </c>
      <c r="B69" s="5">
        <f>data26[[#This Row],[diain]]*25.4</f>
        <v>30.2514</v>
      </c>
      <c r="C69" s="12">
        <v>1.1910000000000001</v>
      </c>
      <c r="D69" s="5">
        <f>data26[[#This Row],[diamm]]^2 *PI()/4</f>
        <v>718.75493165769763</v>
      </c>
      <c r="E69" s="10">
        <f>data26[[#This Row],[diain]]^2 *PI()/4</f>
        <v>1.1140723722141759</v>
      </c>
    </row>
    <row r="70" spans="1:5" x14ac:dyDescent="0.3">
      <c r="A70" t="s">
        <v>195</v>
      </c>
      <c r="B70" s="5">
        <f>data26[[#This Row],[diain]]*25.4</f>
        <v>31.0642</v>
      </c>
      <c r="C70" s="12">
        <v>1.2230000000000001</v>
      </c>
      <c r="D70" s="5">
        <f>data26[[#This Row],[diamm]]^2 *PI()/4</f>
        <v>757.89707100302121</v>
      </c>
      <c r="E70" s="10">
        <f>data26[[#This Row],[diain]]^2 *PI()/4</f>
        <v>1.1747428095403021</v>
      </c>
    </row>
    <row r="71" spans="1:5" x14ac:dyDescent="0.3">
      <c r="A71" t="s">
        <v>196</v>
      </c>
      <c r="B71" s="5">
        <f>data26[[#This Row],[diain]]*25.4</f>
        <v>32.588199999999993</v>
      </c>
      <c r="C71" s="12">
        <v>1.2829999999999999</v>
      </c>
      <c r="D71" s="5">
        <f>data26[[#This Row],[diamm]]^2 *PI()/4</f>
        <v>834.08560756012059</v>
      </c>
      <c r="E71" s="10">
        <f>data26[[#This Row],[diain]]^2 *PI()/4</f>
        <v>1.2928352773887419</v>
      </c>
    </row>
    <row r="72" spans="1:5" x14ac:dyDescent="0.3">
      <c r="A72" t="s">
        <v>197</v>
      </c>
      <c r="B72" s="5">
        <f>data26[[#This Row],[diain]]*25.4</f>
        <v>34.036000000000001</v>
      </c>
      <c r="C72" s="12">
        <v>1.34</v>
      </c>
      <c r="D72" s="5">
        <f>data26[[#This Row],[diamm]]^2 *PI()/4</f>
        <v>909.84394946746693</v>
      </c>
      <c r="E72" s="10">
        <f>data26[[#This Row],[diain]]^2 *PI()/4</f>
        <v>1.4102609421964585</v>
      </c>
    </row>
    <row r="73" spans="1:5" x14ac:dyDescent="0.3">
      <c r="A73" t="s">
        <v>119</v>
      </c>
      <c r="B73" s="5">
        <f>data26[[#This Row],[diain]]*25.4</f>
        <v>5.1815999999999995</v>
      </c>
      <c r="C73" s="10">
        <v>0.20399999999999999</v>
      </c>
      <c r="D73" s="5">
        <f>data26[[#This Row],[diamm]]^2 *PI()/4</f>
        <v>21.087138450121461</v>
      </c>
      <c r="E73" s="10">
        <f>data26[[#This Row],[diain]]^2 *PI()/4</f>
        <v>3.2685129967948201E-2</v>
      </c>
    </row>
    <row r="74" spans="1:5" x14ac:dyDescent="0.3">
      <c r="A74" t="s">
        <v>120</v>
      </c>
      <c r="B74" s="5">
        <f>data26[[#This Row],[diain]]*25.4</f>
        <v>6.0705999999999998</v>
      </c>
      <c r="C74" s="10">
        <v>0.23899999999999999</v>
      </c>
      <c r="D74" s="5">
        <f>data26[[#This Row],[diamm]]^2 *PI()/4</f>
        <v>28.943637913528164</v>
      </c>
      <c r="E74" s="10">
        <f>data26[[#This Row],[diain]]^2 *PI()/4</f>
        <v>4.4862728491425641E-2</v>
      </c>
    </row>
    <row r="75" spans="1:5" x14ac:dyDescent="0.3">
      <c r="A75" t="s">
        <v>121</v>
      </c>
      <c r="B75" s="5">
        <f>data26[[#This Row],[diain]]*25.4</f>
        <v>7.746999999999999</v>
      </c>
      <c r="C75" s="10">
        <v>0.30499999999999999</v>
      </c>
      <c r="D75" s="5">
        <f>data26[[#This Row],[diamm]]^2 *PI()/4</f>
        <v>47.136463243044716</v>
      </c>
      <c r="E75" s="10">
        <f>data26[[#This Row],[diain]]^2 *PI()/4</f>
        <v>7.3061664150047625E-2</v>
      </c>
    </row>
    <row r="76" spans="1:5" x14ac:dyDescent="0.3">
      <c r="A76" t="s">
        <v>122</v>
      </c>
      <c r="B76" s="5">
        <f>data26[[#This Row],[diain]]*25.4</f>
        <v>9.1439999999999984</v>
      </c>
      <c r="C76" s="10">
        <v>0.36</v>
      </c>
      <c r="D76" s="5">
        <f>data26[[#This Row],[diamm]]^2 *PI()/4</f>
        <v>65.669289291035682</v>
      </c>
      <c r="E76" s="10">
        <f>data26[[#This Row],[diain]]^2 *PI()/4</f>
        <v>0.10178760197630929</v>
      </c>
    </row>
    <row r="77" spans="1:5" x14ac:dyDescent="0.3">
      <c r="A77" t="s">
        <v>123</v>
      </c>
      <c r="B77" s="5">
        <f>data26[[#This Row],[diain]]*25.4</f>
        <v>10.4902</v>
      </c>
      <c r="C77" s="10">
        <v>0.41299999999999998</v>
      </c>
      <c r="D77" s="5">
        <f>data26[[#This Row],[diamm]]^2 *PI()/4</f>
        <v>86.428588002181087</v>
      </c>
      <c r="E77" s="10">
        <f>data26[[#This Row],[diain]]^2 *PI()/4</f>
        <v>0.13396457933253933</v>
      </c>
    </row>
    <row r="78" spans="1:5" x14ac:dyDescent="0.3">
      <c r="A78" t="s">
        <v>124</v>
      </c>
      <c r="B78" s="5">
        <f>data26[[#This Row],[diain]]*25.4</f>
        <v>11.43</v>
      </c>
      <c r="C78" s="10">
        <v>0.45</v>
      </c>
      <c r="D78" s="5">
        <f>data26[[#This Row],[diamm]]^2 *PI()/4</f>
        <v>102.6082645172433</v>
      </c>
      <c r="E78" s="10">
        <f>data26[[#This Row],[diain]]^2 *PI()/4</f>
        <v>0.15904312808798329</v>
      </c>
    </row>
    <row r="79" spans="1:5" x14ac:dyDescent="0.3">
      <c r="A79" t="s">
        <v>125</v>
      </c>
      <c r="B79" s="5">
        <f>data26[[#This Row],[diain]]*25.4</f>
        <v>12.446</v>
      </c>
      <c r="C79" s="10">
        <v>0.49</v>
      </c>
      <c r="D79" s="5">
        <f>data26[[#This Row],[diamm]]^2 *PI()/4</f>
        <v>121.66046573130922</v>
      </c>
      <c r="E79" s="10">
        <f>data26[[#This Row],[diain]]^2 *PI()/4</f>
        <v>0.18857409903172731</v>
      </c>
    </row>
    <row r="80" spans="1:5" x14ac:dyDescent="0.3">
      <c r="A80" t="s">
        <v>126</v>
      </c>
      <c r="B80" s="5">
        <f>data26[[#This Row],[diain]]*25.4</f>
        <v>13.639799999999999</v>
      </c>
      <c r="C80" s="10">
        <v>0.53700000000000003</v>
      </c>
      <c r="D80" s="5">
        <f>data26[[#This Row],[diamm]]^2 *PI()/4</f>
        <v>146.11872903986631</v>
      </c>
      <c r="E80" s="10">
        <f>data26[[#This Row],[diain]]^2 *PI()/4</f>
        <v>0.22648448298075879</v>
      </c>
    </row>
    <row r="81" spans="1:5" x14ac:dyDescent="0.3">
      <c r="A81" t="s">
        <v>127</v>
      </c>
      <c r="B81" s="5">
        <f>data26[[#This Row],[diain]]*25.4</f>
        <v>14.960599999999998</v>
      </c>
      <c r="C81" s="10">
        <v>0.58899999999999997</v>
      </c>
      <c r="D81" s="5">
        <f>data26[[#This Row],[diamm]]^2 *PI()/4</f>
        <v>175.78746535598296</v>
      </c>
      <c r="E81" s="10">
        <f>data26[[#This Row],[diain]]^2 *PI()/4</f>
        <v>0.27247111624400616</v>
      </c>
    </row>
    <row r="82" spans="1:5" x14ac:dyDescent="0.3">
      <c r="A82" t="s">
        <v>128</v>
      </c>
      <c r="B82" s="5">
        <f>data26[[#This Row],[diain]]*25.4</f>
        <v>16.662399999999998</v>
      </c>
      <c r="C82" s="10">
        <v>0.65600000000000003</v>
      </c>
      <c r="D82" s="5">
        <f>data26[[#This Row],[diamm]]^2 *PI()/4</f>
        <v>218.05446972490074</v>
      </c>
      <c r="E82" s="10">
        <f>data26[[#This Row],[diain]]^2 *PI()/4</f>
        <v>0.33798510404380433</v>
      </c>
    </row>
    <row r="83" spans="1:5" x14ac:dyDescent="0.3">
      <c r="A83" t="s">
        <v>129</v>
      </c>
      <c r="B83" s="5">
        <f>data26[[#This Row],[diain]]*25.4</f>
        <v>17.932399999999998</v>
      </c>
      <c r="C83" s="10">
        <v>0.70599999999999996</v>
      </c>
      <c r="D83" s="5">
        <f>data26[[#This Row],[diamm]]^2 *PI()/4</f>
        <v>252.56124905144031</v>
      </c>
      <c r="E83" s="10">
        <f>data26[[#This Row],[diain]]^2 *PI()/4</f>
        <v>0.39147071897117047</v>
      </c>
    </row>
    <row r="84" spans="1:5" x14ac:dyDescent="0.3">
      <c r="A84" t="s">
        <v>130</v>
      </c>
      <c r="B84" s="5">
        <f>data26[[#This Row],[diain]]*25.4</f>
        <v>19.1008</v>
      </c>
      <c r="C84" s="10">
        <v>0.752</v>
      </c>
      <c r="D84" s="5">
        <f>data26[[#This Row],[diamm]]^2 *PI()/4</f>
        <v>286.54510625955135</v>
      </c>
      <c r="E84" s="10">
        <f>data26[[#This Row],[diain]]^2 *PI()/4</f>
        <v>0.4441458029939106</v>
      </c>
    </row>
    <row r="85" spans="1:5" x14ac:dyDescent="0.3">
      <c r="A85" t="s">
        <v>131</v>
      </c>
      <c r="B85" s="5">
        <f>data26[[#This Row],[diain]]*25.4</f>
        <v>20.193000000000001</v>
      </c>
      <c r="C85" s="10">
        <v>0.79500000000000004</v>
      </c>
      <c r="D85" s="5">
        <f>data26[[#This Row],[diamm]]^2 *PI()/4</f>
        <v>320.25179447659605</v>
      </c>
      <c r="E85" s="10">
        <f>data26[[#This Row],[diain]]^2 *PI()/4</f>
        <v>0.49639127422127227</v>
      </c>
    </row>
    <row r="86" spans="1:5" x14ac:dyDescent="0.3">
      <c r="A86" t="s">
        <v>132</v>
      </c>
      <c r="B86" s="5">
        <f>data26[[#This Row],[diain]]*25.4</f>
        <v>22.148799999999998</v>
      </c>
      <c r="C86" s="10">
        <v>0.872</v>
      </c>
      <c r="D86" s="5">
        <f>data26[[#This Row],[diamm]]^2 *PI()/4</f>
        <v>385.29225978607161</v>
      </c>
      <c r="E86" s="10">
        <f>data26[[#This Row],[diain]]^2 *PI()/4</f>
        <v>0.59720419707680528</v>
      </c>
    </row>
    <row r="87" spans="1:5" x14ac:dyDescent="0.3">
      <c r="A87" t="s">
        <v>133</v>
      </c>
      <c r="B87" s="5">
        <f>data26[[#This Row],[diain]]*25.4</f>
        <v>24.663399999999999</v>
      </c>
      <c r="C87" s="10">
        <v>0.97099999999999997</v>
      </c>
      <c r="D87" s="5">
        <f>data26[[#This Row],[diamm]]^2 *PI()/4</f>
        <v>477.7445862997638</v>
      </c>
      <c r="E87" s="10">
        <f>data26[[#This Row],[diain]]^2 *PI()/4</f>
        <v>0.74050558977581349</v>
      </c>
    </row>
    <row r="88" spans="1:5" x14ac:dyDescent="0.3">
      <c r="A88" t="s">
        <v>134</v>
      </c>
      <c r="B88" s="5">
        <f>data26[[#This Row],[diain]]*25.4</f>
        <v>26.288999999999998</v>
      </c>
      <c r="C88" s="10">
        <v>1.0349999999999999</v>
      </c>
      <c r="D88" s="5">
        <f>data26[[#This Row],[diamm]]^2 *PI()/4</f>
        <v>542.797719296217</v>
      </c>
      <c r="E88" s="10">
        <f>data26[[#This Row],[diain]]^2 *PI()/4</f>
        <v>0.84133814758543146</v>
      </c>
    </row>
    <row r="89" spans="1:5" x14ac:dyDescent="0.3">
      <c r="A89" t="s">
        <v>135</v>
      </c>
      <c r="B89" s="5">
        <f>data26[[#This Row],[diain]]*25.4</f>
        <v>27.0764</v>
      </c>
      <c r="C89" s="10">
        <v>1.0660000000000001</v>
      </c>
      <c r="D89" s="5">
        <f>data26[[#This Row],[diamm]]^2 *PI()/4</f>
        <v>575.80008411731615</v>
      </c>
      <c r="E89" s="10">
        <f>data26[[#This Row],[diain]]^2 *PI()/4</f>
        <v>0.89249191536567085</v>
      </c>
    </row>
    <row r="90" spans="1:5" x14ac:dyDescent="0.3">
      <c r="A90" t="s">
        <v>136</v>
      </c>
      <c r="B90" s="5">
        <f>data26[[#This Row],[diain]]*25.4</f>
        <v>28.930599999999998</v>
      </c>
      <c r="C90" s="10">
        <v>1.139</v>
      </c>
      <c r="D90" s="5">
        <f>data26[[#This Row],[diamm]]^2 *PI()/4</f>
        <v>657.36225349024483</v>
      </c>
      <c r="E90" s="10">
        <f>data26[[#This Row],[diain]]^2 *PI()/4</f>
        <v>1.018913530736941</v>
      </c>
    </row>
    <row r="91" spans="1:5" x14ac:dyDescent="0.3">
      <c r="A91" t="s">
        <v>137</v>
      </c>
      <c r="B91" s="5">
        <f>data26[[#This Row],[diain]]*25.4</f>
        <v>30.937199999999997</v>
      </c>
      <c r="C91" s="10">
        <v>1.218</v>
      </c>
      <c r="D91" s="5">
        <f>data26[[#This Row],[diamm]]^2 *PI()/4</f>
        <v>751.71270622063605</v>
      </c>
      <c r="E91" s="10">
        <f>data26[[#This Row],[diain]]^2 *PI()/4</f>
        <v>1.1651570249560359</v>
      </c>
    </row>
    <row r="92" spans="1:5" x14ac:dyDescent="0.3">
      <c r="A92" t="s">
        <v>138</v>
      </c>
      <c r="B92" s="5">
        <f>data26[[#This Row],[diain]]*25.4</f>
        <v>5.7657999999999996</v>
      </c>
      <c r="C92" s="10">
        <v>0.22700000000000001</v>
      </c>
      <c r="D92" s="5">
        <f>data26[[#This Row],[diamm]]^2 *PI()/4</f>
        <v>26.110129690414954</v>
      </c>
      <c r="E92" s="10">
        <f>data26[[#This Row],[diain]]^2 *PI()/4</f>
        <v>4.0470781961707114E-2</v>
      </c>
    </row>
    <row r="93" spans="1:5" x14ac:dyDescent="0.3">
      <c r="A93" t="s">
        <v>139</v>
      </c>
      <c r="B93" s="5">
        <f>data26[[#This Row],[diain]]*25.4</f>
        <v>6.5785999999999998</v>
      </c>
      <c r="C93" s="10">
        <v>0.25900000000000001</v>
      </c>
      <c r="D93" s="5">
        <f>data26[[#This Row],[diamm]]^2 *PI()/4</f>
        <v>33.99044440533924</v>
      </c>
      <c r="E93" s="10">
        <f>data26[[#This Row],[diain]]^2 *PI()/4</f>
        <v>5.2685294198864231E-2</v>
      </c>
    </row>
    <row r="94" spans="1:5" x14ac:dyDescent="0.3">
      <c r="A94" t="s">
        <v>140</v>
      </c>
      <c r="B94" s="5">
        <f>data26[[#This Row],[diain]]*25.4</f>
        <v>7.6961999999999993</v>
      </c>
      <c r="C94" s="10">
        <v>0.30299999999999999</v>
      </c>
      <c r="D94" s="5">
        <f>data26[[#This Row],[diamm]]^2 *PI()/4</f>
        <v>46.520306948462164</v>
      </c>
      <c r="E94" s="10">
        <f>data26[[#This Row],[diain]]^2 *PI()/4</f>
        <v>7.2106619983356324E-2</v>
      </c>
    </row>
    <row r="95" spans="1:5" x14ac:dyDescent="0.3">
      <c r="A95" t="s">
        <v>141</v>
      </c>
      <c r="B95" s="5">
        <f>data26[[#This Row],[diain]]*25.4</f>
        <v>9.0931999999999995</v>
      </c>
      <c r="C95" s="10">
        <v>0.35799999999999998</v>
      </c>
      <c r="D95" s="5">
        <f>data26[[#This Row],[diamm]]^2 *PI()/4</f>
        <v>64.941657351051688</v>
      </c>
      <c r="E95" s="10">
        <f>data26[[#This Row],[diain]]^2 *PI()/4</f>
        <v>0.10065977021367056</v>
      </c>
    </row>
    <row r="96" spans="1:5" x14ac:dyDescent="0.3">
      <c r="A96" t="s">
        <v>142</v>
      </c>
      <c r="B96" s="5">
        <f>data26[[#This Row],[diain]]*25.4</f>
        <v>10.4902</v>
      </c>
      <c r="C96" s="10">
        <v>0.41299999999999998</v>
      </c>
      <c r="D96" s="5">
        <f>data26[[#This Row],[diamm]]^2 *PI()/4</f>
        <v>86.428588002181087</v>
      </c>
      <c r="E96" s="10">
        <f>data26[[#This Row],[diain]]^2 *PI()/4</f>
        <v>0.13396457933253933</v>
      </c>
    </row>
    <row r="97" spans="1:5" x14ac:dyDescent="0.3">
      <c r="A97" t="s">
        <v>143</v>
      </c>
      <c r="B97" s="5">
        <f>data26[[#This Row],[diain]]*25.4</f>
        <v>11.43</v>
      </c>
      <c r="C97" s="10">
        <v>0.45</v>
      </c>
      <c r="D97" s="5">
        <f>data26[[#This Row],[diamm]]^2 *PI()/4</f>
        <v>102.6082645172433</v>
      </c>
      <c r="E97" s="10">
        <f>data26[[#This Row],[diain]]^2 *PI()/4</f>
        <v>0.15904312808798329</v>
      </c>
    </row>
    <row r="98" spans="1:5" x14ac:dyDescent="0.3">
      <c r="A98" t="s">
        <v>144</v>
      </c>
      <c r="B98" s="5">
        <f>data26[[#This Row],[diain]]*25.4</f>
        <v>12.446</v>
      </c>
      <c r="C98" s="10">
        <v>0.49</v>
      </c>
      <c r="D98" s="5">
        <f>data26[[#This Row],[diamm]]^2 *PI()/4</f>
        <v>121.66046573130922</v>
      </c>
      <c r="E98" s="10">
        <f>data26[[#This Row],[diain]]^2 *PI()/4</f>
        <v>0.18857409903172731</v>
      </c>
    </row>
    <row r="99" spans="1:5" x14ac:dyDescent="0.3">
      <c r="A99" t="s">
        <v>145</v>
      </c>
      <c r="B99" s="5">
        <f>data26[[#This Row],[diain]]*25.4</f>
        <v>13.639799999999999</v>
      </c>
      <c r="C99" s="10">
        <v>0.53700000000000003</v>
      </c>
      <c r="D99" s="5">
        <f>data26[[#This Row],[diamm]]^2 *PI()/4</f>
        <v>146.11872903986631</v>
      </c>
      <c r="E99" s="10">
        <f>data26[[#This Row],[diain]]^2 *PI()/4</f>
        <v>0.22648448298075879</v>
      </c>
    </row>
    <row r="100" spans="1:5" x14ac:dyDescent="0.3">
      <c r="A100" t="s">
        <v>146</v>
      </c>
      <c r="B100" s="5">
        <f>data26[[#This Row],[diain]]*25.4</f>
        <v>14.960599999999998</v>
      </c>
      <c r="C100" s="10">
        <v>0.58899999999999997</v>
      </c>
      <c r="D100" s="5">
        <f>data26[[#This Row],[diamm]]^2 *PI()/4</f>
        <v>175.78746535598296</v>
      </c>
      <c r="E100" s="10">
        <f>data26[[#This Row],[diain]]^2 *PI()/4</f>
        <v>0.27247111624400616</v>
      </c>
    </row>
    <row r="101" spans="1:5" x14ac:dyDescent="0.3">
      <c r="A101" t="s">
        <v>147</v>
      </c>
      <c r="B101" s="5">
        <f>data26[[#This Row],[diain]]*25.4</f>
        <v>16.509999999999998</v>
      </c>
      <c r="C101" s="10">
        <v>0.65</v>
      </c>
      <c r="D101" s="5">
        <f>data26[[#This Row],[diamm]]^2 *PI()/4</f>
        <v>214.08390991869277</v>
      </c>
      <c r="E101" s="10">
        <f>data26[[#This Row],[diain]]^2 *PI()/4</f>
        <v>0.33183072403542191</v>
      </c>
    </row>
    <row r="102" spans="1:5" x14ac:dyDescent="0.3">
      <c r="A102" t="s">
        <v>148</v>
      </c>
      <c r="B102" s="5">
        <f>data26[[#This Row],[diain]]*25.4</f>
        <v>17.779999999999998</v>
      </c>
      <c r="C102" s="10">
        <v>0.7</v>
      </c>
      <c r="D102" s="5">
        <f>data26[[#This Row],[diamm]]^2 *PI()/4</f>
        <v>248.28666475777385</v>
      </c>
      <c r="E102" s="10">
        <f>data26[[#This Row],[diain]]^2 *PI()/4</f>
        <v>0.38484510006474959</v>
      </c>
    </row>
    <row r="103" spans="1:5" x14ac:dyDescent="0.3">
      <c r="A103" t="s">
        <v>149</v>
      </c>
      <c r="B103" s="5">
        <f>data26[[#This Row],[diain]]*25.4</f>
        <v>18.948399999999999</v>
      </c>
      <c r="C103" s="10">
        <v>0.746</v>
      </c>
      <c r="D103" s="5">
        <f>data26[[#This Row],[diamm]]^2 *PI()/4</f>
        <v>281.990819437423</v>
      </c>
      <c r="E103" s="10">
        <f>data26[[#This Row],[diain]]^2 *PI()/4</f>
        <v>0.43708664430129435</v>
      </c>
    </row>
    <row r="104" spans="1:5" x14ac:dyDescent="0.3">
      <c r="A104" t="s">
        <v>150</v>
      </c>
      <c r="B104" s="5">
        <f>data26[[#This Row],[diain]]*25.4</f>
        <v>20.040600000000001</v>
      </c>
      <c r="C104" s="10">
        <v>0.78900000000000003</v>
      </c>
      <c r="D104" s="5">
        <f>data26[[#This Row],[diamm]]^2 *PI()/4</f>
        <v>315.43604659525346</v>
      </c>
      <c r="E104" s="10">
        <f>data26[[#This Row],[diain]]^2 *PI()/4</f>
        <v>0.48892685007634296</v>
      </c>
    </row>
    <row r="105" spans="1:5" x14ac:dyDescent="0.3">
      <c r="A105" t="s">
        <v>151</v>
      </c>
      <c r="B105" s="5">
        <f>data26[[#This Row],[diain]]*25.4</f>
        <v>21.996399999999998</v>
      </c>
      <c r="C105" s="10">
        <v>0.86599999999999999</v>
      </c>
      <c r="D105" s="5">
        <f>data26[[#This Row],[diamm]]^2 *PI()/4</f>
        <v>380.00831419404295</v>
      </c>
      <c r="E105" s="10">
        <f>data26[[#This Row],[diain]]^2 *PI()/4</f>
        <v>0.58901406502889664</v>
      </c>
    </row>
    <row r="106" spans="1:5" x14ac:dyDescent="0.3">
      <c r="A106" t="s">
        <v>152</v>
      </c>
      <c r="B106" s="5">
        <f>data26[[#This Row],[diain]]*25.4</f>
        <v>24.714199999999998</v>
      </c>
      <c r="C106" s="10">
        <v>0.97299999999999998</v>
      </c>
      <c r="D106" s="5">
        <f>data26[[#This Row],[diamm]]^2 *PI()/4</f>
        <v>479.71466497849485</v>
      </c>
      <c r="E106" s="10">
        <f>data26[[#This Row],[diain]]^2 *PI()/4</f>
        <v>0.7435592178351027</v>
      </c>
    </row>
    <row r="107" spans="1:5" x14ac:dyDescent="0.3">
      <c r="A107" t="s">
        <v>153</v>
      </c>
      <c r="B107" s="5">
        <f>data26[[#This Row],[diain]]*25.4</f>
        <v>26.339799999999997</v>
      </c>
      <c r="C107" s="10">
        <v>1.0369999999999999</v>
      </c>
      <c r="D107" s="5">
        <f>data26[[#This Row],[diamm]]^2 *PI()/4</f>
        <v>544.89751508959694</v>
      </c>
      <c r="E107" s="10">
        <f>data26[[#This Row],[diain]]^2 *PI()/4</f>
        <v>0.84459283757455039</v>
      </c>
    </row>
    <row r="108" spans="1:5" x14ac:dyDescent="0.3">
      <c r="A108" t="s">
        <v>154</v>
      </c>
      <c r="B108" s="5">
        <f>data26[[#This Row],[diain]]*25.4</f>
        <v>27.127199999999998</v>
      </c>
      <c r="C108" s="10">
        <v>1.0680000000000001</v>
      </c>
      <c r="D108" s="5">
        <f>data26[[#This Row],[diamm]]^2 *PI()/4</f>
        <v>577.96271163810422</v>
      </c>
      <c r="E108" s="10">
        <f>data26[[#This Row],[diain]]^2 *PI()/4</f>
        <v>0.89584399472705112</v>
      </c>
    </row>
    <row r="109" spans="1:5" x14ac:dyDescent="0.3">
      <c r="A109" t="s">
        <v>155</v>
      </c>
      <c r="B109" s="5">
        <f>data26[[#This Row],[diain]]*25.4</f>
        <v>29.514799999999997</v>
      </c>
      <c r="C109" s="10">
        <v>1.1619999999999999</v>
      </c>
      <c r="D109" s="5">
        <f>data26[[#This Row],[diamm]]^2 *PI()/4</f>
        <v>684.17873340652159</v>
      </c>
      <c r="E109" s="10">
        <f>data26[[#This Row],[diain]]^2 *PI()/4</f>
        <v>1.060479157738424</v>
      </c>
    </row>
    <row r="110" spans="1:5" x14ac:dyDescent="0.3">
      <c r="A110" t="s">
        <v>156</v>
      </c>
      <c r="B110" s="5">
        <f>data26[[#This Row],[diain]]*25.4</f>
        <v>30.987999999999996</v>
      </c>
      <c r="C110" s="10">
        <v>1.22</v>
      </c>
      <c r="D110" s="5">
        <f>data26[[#This Row],[diamm]]^2 *PI()/4</f>
        <v>754.18341188871545</v>
      </c>
      <c r="E110" s="10">
        <f>data26[[#This Row],[diain]]^2 *PI()/4</f>
        <v>1.168986626400762</v>
      </c>
    </row>
    <row r="111" spans="1:5" x14ac:dyDescent="0.3">
      <c r="A111" t="s">
        <v>157</v>
      </c>
      <c r="B111" s="5">
        <f>data26[[#This Row],[diain]]*25.4</f>
        <v>7.1881999999999993</v>
      </c>
      <c r="C111" s="10">
        <v>0.28299999999999997</v>
      </c>
      <c r="D111" s="5">
        <f>data26[[#This Row],[diamm]]^2 *PI()/4</f>
        <v>40.581695293439488</v>
      </c>
      <c r="E111" s="10">
        <f>data26[[#This Row],[diain]]^2 *PI()/4</f>
        <v>6.2901753508338223E-2</v>
      </c>
    </row>
    <row r="112" spans="1:5" x14ac:dyDescent="0.3">
      <c r="A112" t="s">
        <v>158</v>
      </c>
      <c r="B112" s="5">
        <f>data26[[#This Row],[diain]]*25.4</f>
        <v>8.4581999999999997</v>
      </c>
      <c r="C112" s="10">
        <v>0.33300000000000002</v>
      </c>
      <c r="D112" s="5">
        <f>data26[[#This Row],[diamm]]^2 *PI()/4</f>
        <v>56.188285649642424</v>
      </c>
      <c r="E112" s="10">
        <f>data26[[#This Row],[diain]]^2 *PI()/4</f>
        <v>8.709201694097965E-2</v>
      </c>
    </row>
    <row r="113" spans="1:5" x14ac:dyDescent="0.3">
      <c r="A113" t="s">
        <v>159</v>
      </c>
      <c r="B113" s="5">
        <f>data26[[#This Row],[diain]]*25.4</f>
        <v>9.8552</v>
      </c>
      <c r="C113" s="10">
        <v>0.38800000000000001</v>
      </c>
      <c r="D113" s="5">
        <f>data26[[#This Row],[diamm]]^2 *PI()/4</f>
        <v>76.281770733253694</v>
      </c>
      <c r="E113" s="10">
        <f>data26[[#This Row],[diain]]^2 *PI()/4</f>
        <v>0.11823698111050546</v>
      </c>
    </row>
    <row r="114" spans="1:5" x14ac:dyDescent="0.3">
      <c r="A114" t="s">
        <v>160</v>
      </c>
      <c r="B114" s="5">
        <f>data26[[#This Row],[diain]]*25.4</f>
        <v>11.6586</v>
      </c>
      <c r="C114" s="10">
        <v>0.45900000000000002</v>
      </c>
      <c r="D114" s="5">
        <f>data26[[#This Row],[diamm]]^2 *PI()/4</f>
        <v>106.75363840373993</v>
      </c>
      <c r="E114" s="10">
        <f>data26[[#This Row],[diain]]^2 *PI()/4</f>
        <v>0.1654684704627378</v>
      </c>
    </row>
    <row r="115" spans="1:5" x14ac:dyDescent="0.3">
      <c r="A115" t="s">
        <v>161</v>
      </c>
      <c r="B115" s="5">
        <f>data26[[#This Row],[diain]]*25.4</f>
        <v>12.5984</v>
      </c>
      <c r="C115" s="10">
        <v>0.496</v>
      </c>
      <c r="D115" s="5">
        <f>data26[[#This Row],[diamm]]^2 *PI()/4</f>
        <v>124.65814717764999</v>
      </c>
      <c r="E115" s="10">
        <f>data26[[#This Row],[diain]]^2 *PI()/4</f>
        <v>0.19322051456638661</v>
      </c>
    </row>
    <row r="116" spans="1:5" x14ac:dyDescent="0.3">
      <c r="A116" t="s">
        <v>162</v>
      </c>
      <c r="B116" s="5">
        <f>data26[[#This Row],[diain]]*25.4</f>
        <v>13.6144</v>
      </c>
      <c r="C116" s="10">
        <v>0.53600000000000003</v>
      </c>
      <c r="D116" s="5">
        <f>data26[[#This Row],[diamm]]^2 *PI()/4</f>
        <v>145.57503191479472</v>
      </c>
      <c r="E116" s="10">
        <f>data26[[#This Row],[diain]]^2 *PI()/4</f>
        <v>0.22564175075143333</v>
      </c>
    </row>
    <row r="117" spans="1:5" x14ac:dyDescent="0.3">
      <c r="A117" t="s">
        <v>163</v>
      </c>
      <c r="B117" s="5">
        <f>data26[[#This Row],[diain]]*25.4</f>
        <v>14.808199999999998</v>
      </c>
      <c r="C117" s="10">
        <v>0.58299999999999996</v>
      </c>
      <c r="D117" s="5">
        <f>data26[[#This Row],[diamm]]^2 *PI()/4</f>
        <v>172.22429836296934</v>
      </c>
      <c r="E117" s="10">
        <f>data26[[#This Row],[diain]]^2 *PI()/4</f>
        <v>0.26694819635899525</v>
      </c>
    </row>
    <row r="118" spans="1:5" x14ac:dyDescent="0.3">
      <c r="A118" t="s">
        <v>164</v>
      </c>
      <c r="B118" s="5">
        <f>data26[[#This Row],[diain]]*25.4</f>
        <v>16.128999999999998</v>
      </c>
      <c r="C118" s="10">
        <v>0.63500000000000001</v>
      </c>
      <c r="D118" s="5">
        <f>data26[[#This Row],[diamm]]^2 *PI()/4</f>
        <v>204.31712325908848</v>
      </c>
      <c r="E118" s="10">
        <f>data26[[#This Row],[diain]]^2 *PI()/4</f>
        <v>0.31669217443593606</v>
      </c>
    </row>
    <row r="119" spans="1:5" x14ac:dyDescent="0.3">
      <c r="A119" t="s">
        <v>165</v>
      </c>
      <c r="B119" s="5">
        <f>data26[[#This Row],[diain]]*25.4</f>
        <v>18.033999999999999</v>
      </c>
      <c r="C119" s="10">
        <v>0.71</v>
      </c>
      <c r="D119" s="5">
        <f>data26[[#This Row],[diamm]]^2 *PI()/4</f>
        <v>255.4312402130486</v>
      </c>
      <c r="E119" s="10">
        <f>data26[[#This Row],[diain]]^2 *PI()/4</f>
        <v>0.39591921416865367</v>
      </c>
    </row>
    <row r="120" spans="1:5" x14ac:dyDescent="0.3">
      <c r="A120" t="s">
        <v>166</v>
      </c>
      <c r="B120" s="5">
        <f>data26[[#This Row],[diain]]*25.4</f>
        <v>19.303999999999998</v>
      </c>
      <c r="C120" s="10">
        <v>0.76</v>
      </c>
      <c r="D120" s="5">
        <f>data26[[#This Row],[diamm]]^2 *PI()/4</f>
        <v>292.67423992671462</v>
      </c>
      <c r="E120" s="10">
        <f>data26[[#This Row],[diain]]^2 *PI()/4</f>
        <v>0.45364597917836613</v>
      </c>
    </row>
    <row r="121" spans="1:5" x14ac:dyDescent="0.3">
      <c r="A121" t="s">
        <v>167</v>
      </c>
      <c r="B121" s="5">
        <f>data26[[#This Row],[diain]]*25.4</f>
        <v>20.4724</v>
      </c>
      <c r="C121" s="10">
        <v>0.80600000000000005</v>
      </c>
      <c r="D121" s="5">
        <f>data26[[#This Row],[diamm]]^2 *PI()/4</f>
        <v>329.17541989098203</v>
      </c>
      <c r="E121" s="10">
        <f>data26[[#This Row],[diain]]^2 *PI()/4</f>
        <v>0.51022292127686475</v>
      </c>
    </row>
    <row r="122" spans="1:5" x14ac:dyDescent="0.3">
      <c r="A122" t="s">
        <v>168</v>
      </c>
      <c r="B122" s="5">
        <f>data26[[#This Row],[diain]]*25.4</f>
        <v>21.564599999999999</v>
      </c>
      <c r="C122" s="10">
        <v>0.84899999999999998</v>
      </c>
      <c r="D122" s="5">
        <f>data26[[#This Row],[diamm]]^2 *PI()/4</f>
        <v>365.23525764095541</v>
      </c>
      <c r="E122" s="10">
        <f>data26[[#This Row],[diain]]^2 *PI()/4</f>
        <v>0.56611578157504405</v>
      </c>
    </row>
    <row r="123" spans="1:5" x14ac:dyDescent="0.3">
      <c r="A123" t="s">
        <v>169</v>
      </c>
      <c r="B123" s="5">
        <f>data26[[#This Row],[diain]]*25.4</f>
        <v>23.520399999999999</v>
      </c>
      <c r="C123" s="10">
        <v>0.92600000000000005</v>
      </c>
      <c r="D123" s="5">
        <f>data26[[#This Row],[diamm]]^2 *PI()/4</f>
        <v>434.48950234660595</v>
      </c>
      <c r="E123" s="10">
        <f>data26[[#This Row],[diain]]^2 *PI()/4</f>
        <v>0.67346007555739051</v>
      </c>
    </row>
    <row r="124" spans="1:5" x14ac:dyDescent="0.3">
      <c r="A124" t="s">
        <v>170</v>
      </c>
      <c r="B124" s="5">
        <f>data26[[#This Row],[diain]]*25.4</f>
        <v>26.238199999999996</v>
      </c>
      <c r="C124" s="10">
        <v>1.0329999999999999</v>
      </c>
      <c r="D124" s="5">
        <f>data26[[#This Row],[diamm]]^2 *PI()/4</f>
        <v>540.70197716266955</v>
      </c>
      <c r="E124" s="10">
        <f>data26[[#This Row],[diain]]^2 *PI()/4</f>
        <v>0.83808974078161946</v>
      </c>
    </row>
    <row r="125" spans="1:5" x14ac:dyDescent="0.3">
      <c r="A125" t="s">
        <v>171</v>
      </c>
      <c r="B125" s="5">
        <f>data26[[#This Row],[diain]]*25.4</f>
        <v>27.94</v>
      </c>
      <c r="C125" s="10">
        <v>1.1000000000000001</v>
      </c>
      <c r="D125" s="5">
        <f>data26[[#This Row],[diamm]]^2 *PI()/4</f>
        <v>613.11604970797237</v>
      </c>
      <c r="E125" s="10">
        <f>data26[[#This Row],[diain]]^2 *PI()/4</f>
        <v>0.9503317777109126</v>
      </c>
    </row>
    <row r="126" spans="1:5" x14ac:dyDescent="0.3">
      <c r="A126" t="s">
        <v>172</v>
      </c>
      <c r="B126" s="5">
        <f>data26[[#This Row],[diain]]*25.4</f>
        <v>28.651199999999996</v>
      </c>
      <c r="C126" s="10">
        <v>1.1279999999999999</v>
      </c>
      <c r="D126" s="5">
        <f>data26[[#This Row],[diamm]]^2 *PI()/4</f>
        <v>644.72648908399037</v>
      </c>
      <c r="E126" s="10">
        <f>data26[[#This Row],[diain]]^2 *PI()/4</f>
        <v>0.99932805673629865</v>
      </c>
    </row>
    <row r="127" spans="1:5" x14ac:dyDescent="0.3">
      <c r="A127" t="s">
        <v>173</v>
      </c>
      <c r="B127" s="5">
        <f>data26[[#This Row],[diain]]*25.4</f>
        <v>31.038799999999998</v>
      </c>
      <c r="C127" s="10">
        <v>1.222</v>
      </c>
      <c r="D127" s="5">
        <f>data26[[#This Row],[diamm]]^2 *PI()/4</f>
        <v>756.65817121662769</v>
      </c>
      <c r="E127" s="10">
        <f>data26[[#This Row],[diain]]^2 *PI()/4</f>
        <v>1.172822511030795</v>
      </c>
    </row>
    <row r="128" spans="1:5" x14ac:dyDescent="0.3">
      <c r="A128" t="s">
        <v>174</v>
      </c>
      <c r="B128" s="5">
        <f>data26[[#This Row],[diain]]*25.4</f>
        <v>32.512</v>
      </c>
      <c r="C128" s="10">
        <v>1.28</v>
      </c>
      <c r="D128" s="5">
        <f>data26[[#This Row],[diamm]]^2 *PI()/4</f>
        <v>830.18953375334036</v>
      </c>
      <c r="E128" s="10">
        <f>data26[[#This Row],[diain]]^2 *PI()/4</f>
        <v>1.2867963509103792</v>
      </c>
    </row>
    <row r="129" spans="1:5" x14ac:dyDescent="0.3">
      <c r="A129" t="s">
        <v>302</v>
      </c>
      <c r="B129" s="5">
        <f>data26[[#This Row],[diain]]*25.4</f>
        <v>10.921999999999999</v>
      </c>
      <c r="C129" s="10">
        <v>0.43</v>
      </c>
      <c r="D129" s="5">
        <f>data26[[#This Row],[diamm]]^2 *PI()/4</f>
        <v>93.690212885127309</v>
      </c>
      <c r="E129" s="10">
        <f>data26[[#This Row],[diain]]^2 *PI()/4</f>
        <v>0.14522012041218818</v>
      </c>
    </row>
    <row r="130" spans="1:5" x14ac:dyDescent="0.3">
      <c r="A130" t="s">
        <v>303</v>
      </c>
      <c r="B130" s="5">
        <f>data26[[#This Row],[diain]]*25.4</f>
        <v>12.2174</v>
      </c>
      <c r="C130" s="10">
        <v>0.48099999999999998</v>
      </c>
      <c r="D130" s="5">
        <f>data26[[#This Row],[diamm]]^2 *PI()/4</f>
        <v>117.23234907147618</v>
      </c>
      <c r="E130" s="10">
        <f>data26[[#This Row],[diain]]^2 *PI()/4</f>
        <v>0.18171050448179701</v>
      </c>
    </row>
    <row r="131" spans="1:5" x14ac:dyDescent="0.3">
      <c r="A131" t="s">
        <v>304</v>
      </c>
      <c r="B131" s="5">
        <f>data26[[#This Row],[diain]]*25.4</f>
        <v>13.639799999999999</v>
      </c>
      <c r="C131" s="10">
        <v>0.53700000000000003</v>
      </c>
      <c r="D131" s="5">
        <f>data26[[#This Row],[diamm]]^2 *PI()/4</f>
        <v>146.11872903986631</v>
      </c>
      <c r="E131" s="10">
        <f>data26[[#This Row],[diain]]^2 *PI()/4</f>
        <v>0.22648448298075879</v>
      </c>
    </row>
    <row r="132" spans="1:5" x14ac:dyDescent="0.3">
      <c r="A132" t="s">
        <v>305</v>
      </c>
      <c r="B132" s="5">
        <f>data26[[#This Row],[diain]]*25.4</f>
        <v>14.579599999999997</v>
      </c>
      <c r="C132" s="10">
        <v>0.57399999999999995</v>
      </c>
      <c r="D132" s="5">
        <f>data26[[#This Row],[diamm]]^2 *PI()/4</f>
        <v>166.94795338312713</v>
      </c>
      <c r="E132" s="10">
        <f>data26[[#This Row],[diain]]^2 *PI()/4</f>
        <v>0.25876984528353764</v>
      </c>
    </row>
    <row r="133" spans="1:5" x14ac:dyDescent="0.3">
      <c r="A133" t="s">
        <v>306</v>
      </c>
      <c r="B133" s="5">
        <f>data26[[#This Row],[diain]]*25.4</f>
        <v>15.595599999999999</v>
      </c>
      <c r="C133" s="10">
        <v>0.61399999999999999</v>
      </c>
      <c r="D133" s="5">
        <f>data26[[#This Row],[diamm]]^2 *PI()/4</f>
        <v>191.02669278984021</v>
      </c>
      <c r="E133" s="10">
        <f>data26[[#This Row],[diain]]^2 *PI()/4</f>
        <v>0.29609196600818444</v>
      </c>
    </row>
    <row r="134" spans="1:5" x14ac:dyDescent="0.3">
      <c r="A134" t="s">
        <v>307</v>
      </c>
      <c r="B134" s="5">
        <f>data26[[#This Row],[diain]]*25.4</f>
        <v>16.687799999999999</v>
      </c>
      <c r="C134" s="10">
        <v>0.65700000000000003</v>
      </c>
      <c r="D134" s="5">
        <f>data26[[#This Row],[diamm]]^2 *PI()/4</f>
        <v>218.71977664495577</v>
      </c>
      <c r="E134" s="10">
        <f>data26[[#This Row],[diain]]^2 *PI()/4</f>
        <v>0.3390163318323452</v>
      </c>
    </row>
    <row r="135" spans="1:5" x14ac:dyDescent="0.3">
      <c r="A135" t="s">
        <v>308</v>
      </c>
      <c r="B135" s="5">
        <f>data26[[#This Row],[diain]]*25.4</f>
        <v>17.983199999999997</v>
      </c>
      <c r="C135" s="10">
        <v>0.70799999999999996</v>
      </c>
      <c r="D135" s="5">
        <f>data26[[#This Row],[diamm]]^2 *PI()/4</f>
        <v>253.994217802328</v>
      </c>
      <c r="E135" s="10">
        <f>data26[[#This Row],[diain]]^2 *PI()/4</f>
        <v>0.39369182497725846</v>
      </c>
    </row>
    <row r="136" spans="1:5" x14ac:dyDescent="0.3">
      <c r="A136" t="s">
        <v>309</v>
      </c>
      <c r="B136" s="5">
        <f>data26[[#This Row],[diain]]*25.4</f>
        <v>19.4056</v>
      </c>
      <c r="C136" s="10">
        <v>0.76400000000000001</v>
      </c>
      <c r="D136" s="5">
        <f>data26[[#This Row],[diamm]]^2 *PI()/4</f>
        <v>295.76312871929304</v>
      </c>
      <c r="E136" s="10">
        <f>data26[[#This Row],[diain]]^2 *PI()/4</f>
        <v>0.45843376638243699</v>
      </c>
    </row>
    <row r="137" spans="1:5" x14ac:dyDescent="0.3">
      <c r="A137" t="s">
        <v>310</v>
      </c>
      <c r="B137" s="5">
        <f>data26[[#This Row],[diain]]*25.4</f>
        <v>21.081999999999997</v>
      </c>
      <c r="C137" s="10">
        <v>0.83</v>
      </c>
      <c r="D137" s="5">
        <f>data26[[#This Row],[diamm]]^2 *PI()/4</f>
        <v>349.07078235026609</v>
      </c>
      <c r="E137" s="10">
        <f>data26[[#This Row],[diain]]^2 *PI()/4</f>
        <v>0.54106079476450208</v>
      </c>
    </row>
    <row r="138" spans="1:5" x14ac:dyDescent="0.3">
      <c r="A138" t="s">
        <v>311</v>
      </c>
      <c r="B138" s="5">
        <f>data26[[#This Row],[diain]]*25.4</f>
        <v>23.6982</v>
      </c>
      <c r="C138" s="10">
        <v>0.93300000000000005</v>
      </c>
      <c r="D138" s="5">
        <f>data26[[#This Row],[diamm]]^2 *PI()/4</f>
        <v>441.0832867721017</v>
      </c>
      <c r="E138" s="10">
        <f>data26[[#This Row],[diain]]^2 *PI()/4</f>
        <v>0.68368046185768139</v>
      </c>
    </row>
    <row r="139" spans="1:5" x14ac:dyDescent="0.3">
      <c r="A139" t="s">
        <v>312</v>
      </c>
      <c r="B139" s="5">
        <f>data26[[#This Row],[diain]]*25.4</f>
        <v>26.949399999999997</v>
      </c>
      <c r="C139" s="10">
        <v>1.0609999999999999</v>
      </c>
      <c r="D139" s="5">
        <f>data26[[#This Row],[diamm]]^2 *PI()/4</f>
        <v>570.41125007711412</v>
      </c>
      <c r="E139" s="10">
        <f>data26[[#This Row],[diain]]^2 *PI()/4</f>
        <v>0.88413920589793882</v>
      </c>
    </row>
    <row r="140" spans="1:5" x14ac:dyDescent="0.3">
      <c r="A140" t="s">
        <v>313</v>
      </c>
      <c r="B140" s="5">
        <f>data26[[#This Row],[diain]]*25.4</f>
        <v>32.003999999999998</v>
      </c>
      <c r="C140" s="10">
        <v>1.26</v>
      </c>
      <c r="D140" s="5">
        <f>data26[[#This Row],[diamm]]^2 *PI()/4</f>
        <v>804.44879381518729</v>
      </c>
      <c r="E140" s="10">
        <f>data26[[#This Row],[diain]]^2 *PI()/4</f>
        <v>1.246898124209789</v>
      </c>
    </row>
    <row r="141" spans="1:5" x14ac:dyDescent="0.3">
      <c r="A141" t="s">
        <v>314</v>
      </c>
      <c r="B141" s="5">
        <f>data26[[#This Row],[diain]]*25.4</f>
        <v>35.788599999999995</v>
      </c>
      <c r="C141" s="10">
        <v>1.409</v>
      </c>
      <c r="D141" s="5">
        <f>data26[[#This Row],[diamm]]^2 *PI()/4</f>
        <v>1005.9567308101591</v>
      </c>
      <c r="E141" s="10">
        <f>data26[[#This Row],[diain]]^2 *PI()/4</f>
        <v>1.5592360512278496</v>
      </c>
    </row>
    <row r="142" spans="1:5" x14ac:dyDescent="0.3">
      <c r="A142" t="s">
        <v>315</v>
      </c>
      <c r="B142" s="5">
        <f>data26[[#This Row],[diain]]*25.4</f>
        <v>18.364199999999997</v>
      </c>
      <c r="C142" s="10">
        <v>0.72299999999999998</v>
      </c>
      <c r="D142" s="5">
        <f>data26[[#This Row],[diamm]]^2 *PI()/4</f>
        <v>264.8706938411558</v>
      </c>
      <c r="E142" s="10">
        <f>data26[[#This Row],[diain]]^2 *PI()/4</f>
        <v>0.41055039655458475</v>
      </c>
    </row>
    <row r="143" spans="1:5" x14ac:dyDescent="0.3">
      <c r="A143" t="s">
        <v>316</v>
      </c>
      <c r="B143" s="5">
        <f>data26[[#This Row],[diain]]*25.4</f>
        <v>19.354800000000001</v>
      </c>
      <c r="C143" s="10">
        <v>0.76200000000000001</v>
      </c>
      <c r="D143" s="5">
        <f>data26[[#This Row],[diamm]]^2 *PI()/4</f>
        <v>294.2166574930875</v>
      </c>
      <c r="E143" s="10">
        <f>data26[[#This Row],[diain]]^2 *PI()/4</f>
        <v>0.45603673118774801</v>
      </c>
    </row>
    <row r="144" spans="1:5" x14ac:dyDescent="0.3">
      <c r="A144" t="s">
        <v>317</v>
      </c>
      <c r="B144" s="5">
        <f>data26[[#This Row],[diain]]*25.4</f>
        <v>20.370799999999999</v>
      </c>
      <c r="C144" s="10">
        <v>0.80200000000000005</v>
      </c>
      <c r="D144" s="5">
        <f>data26[[#This Row],[diamm]]^2 *PI()/4</f>
        <v>325.91627738542689</v>
      </c>
      <c r="E144" s="10">
        <f>data26[[#This Row],[diain]]^2 *PI()/4</f>
        <v>0.50517124028989235</v>
      </c>
    </row>
    <row r="145" spans="1:5" x14ac:dyDescent="0.3">
      <c r="A145" t="s">
        <v>318</v>
      </c>
      <c r="B145" s="5">
        <f>data26[[#This Row],[diain]]*25.4</f>
        <v>21.462999999999997</v>
      </c>
      <c r="C145" s="10">
        <v>0.84499999999999997</v>
      </c>
      <c r="D145" s="5">
        <f>data26[[#This Row],[diamm]]^2 *PI()/4</f>
        <v>361.80180776259073</v>
      </c>
      <c r="E145" s="10">
        <f>data26[[#This Row],[diain]]^2 *PI()/4</f>
        <v>0.56079392361986291</v>
      </c>
    </row>
    <row r="146" spans="1:5" x14ac:dyDescent="0.3">
      <c r="A146" t="s">
        <v>319</v>
      </c>
      <c r="B146" s="5">
        <f>data26[[#This Row],[diain]]*25.4</f>
        <v>23.520399999999999</v>
      </c>
      <c r="C146" s="10">
        <v>0.92600000000000005</v>
      </c>
      <c r="D146" s="5">
        <f>data26[[#This Row],[diamm]]^2 *PI()/4</f>
        <v>434.48950234660595</v>
      </c>
      <c r="E146" s="10">
        <f>data26[[#This Row],[diain]]^2 *PI()/4</f>
        <v>0.67346007555739051</v>
      </c>
    </row>
    <row r="147" spans="1:5" x14ac:dyDescent="0.3">
      <c r="A147" t="s">
        <v>320</v>
      </c>
      <c r="B147" s="5">
        <f>data26[[#This Row],[diain]]*25.4</f>
        <v>24.942799999999998</v>
      </c>
      <c r="C147" s="10">
        <v>0.98199999999999998</v>
      </c>
      <c r="D147" s="5">
        <f>data26[[#This Row],[diamm]]^2 *PI()/4</f>
        <v>488.63018307321533</v>
      </c>
      <c r="E147" s="10">
        <f>data26[[#This Row],[diain]]^2 *PI()/4</f>
        <v>0.75737829852008087</v>
      </c>
    </row>
    <row r="148" spans="1:5" x14ac:dyDescent="0.3">
      <c r="A148" t="s">
        <v>321</v>
      </c>
      <c r="B148" s="5">
        <f>data26[[#This Row],[diain]]*25.4</f>
        <v>27.889199999999999</v>
      </c>
      <c r="C148" s="10">
        <v>1.0980000000000001</v>
      </c>
      <c r="D148" s="5">
        <f>data26[[#This Row],[diamm]]^2 *PI()/4</f>
        <v>610.88856362985962</v>
      </c>
      <c r="E148" s="10">
        <f>data26[[#This Row],[diain]]^2 *PI()/4</f>
        <v>0.9468791673846173</v>
      </c>
    </row>
    <row r="149" spans="1:5" x14ac:dyDescent="0.3">
      <c r="A149" t="s">
        <v>322</v>
      </c>
      <c r="B149" s="5">
        <f>data26[[#This Row],[diain]]*25.4</f>
        <v>30.505400000000002</v>
      </c>
      <c r="C149" s="10">
        <v>1.2010000000000001</v>
      </c>
      <c r="D149" s="5">
        <f>data26[[#This Row],[diamm]]^2 *PI()/4</f>
        <v>730.87537455770996</v>
      </c>
      <c r="E149" s="10">
        <f>data26[[#This Row],[diain]]^2 *PI()/4</f>
        <v>1.132859096282643</v>
      </c>
    </row>
    <row r="150" spans="1:5" x14ac:dyDescent="0.3">
      <c r="A150" t="s">
        <v>323</v>
      </c>
      <c r="B150" s="5">
        <f>data26[[#This Row],[diain]]*25.4</f>
        <v>33.756599999999999</v>
      </c>
      <c r="C150" s="10">
        <v>1.329</v>
      </c>
      <c r="D150" s="5">
        <f>data26[[#This Row],[diamm]]^2 *PI()/4</f>
        <v>894.96752458864353</v>
      </c>
      <c r="E150" s="10">
        <f>data26[[#This Row],[diain]]^2 *PI()/4</f>
        <v>1.3872024375172725</v>
      </c>
    </row>
    <row r="151" spans="1:5" x14ac:dyDescent="0.3">
      <c r="A151" t="s">
        <v>324</v>
      </c>
      <c r="B151" s="5">
        <f>data26[[#This Row],[diain]]*25.4</f>
        <v>39.827199999999998</v>
      </c>
      <c r="C151" s="10">
        <v>1.5680000000000001</v>
      </c>
      <c r="D151" s="5">
        <f>data26[[#This Row],[diamm]]^2 *PI()/4</f>
        <v>1245.8031690886062</v>
      </c>
      <c r="E151" s="10">
        <f>data26[[#This Row],[diain]]^2 *PI()/4</f>
        <v>1.9309987740848882</v>
      </c>
    </row>
    <row r="152" spans="1:5" x14ac:dyDescent="0.3">
      <c r="A152" t="s">
        <v>325</v>
      </c>
      <c r="B152" s="5">
        <f>data26[[#This Row],[diain]]*25.4</f>
        <v>43.611800000000002</v>
      </c>
      <c r="C152" s="10">
        <v>1.7170000000000001</v>
      </c>
      <c r="D152" s="5">
        <f>data26[[#This Row],[diamm]]^2 *PI()/4</f>
        <v>1493.8187453450632</v>
      </c>
      <c r="E152" s="10">
        <f>data26[[#This Row],[diain]]^2 *PI()/4</f>
        <v>2.3154236861322204</v>
      </c>
    </row>
    <row r="153" spans="1:5" x14ac:dyDescent="0.3">
      <c r="A153" t="s">
        <v>326</v>
      </c>
      <c r="B153" s="5">
        <f>data26[[#This Row],[diain]]*25.4</f>
        <v>18.364199999999997</v>
      </c>
      <c r="C153" s="10">
        <v>0.72299999999999998</v>
      </c>
      <c r="D153" s="5">
        <f>data26[[#This Row],[diamm]]^2 *PI()/4</f>
        <v>264.8706938411558</v>
      </c>
      <c r="E153" s="10">
        <f>data26[[#This Row],[diain]]^2 *PI()/4</f>
        <v>0.41055039655458475</v>
      </c>
    </row>
    <row r="154" spans="1:5" x14ac:dyDescent="0.3">
      <c r="A154" t="s">
        <v>327</v>
      </c>
      <c r="B154" s="5">
        <f>data26[[#This Row],[diain]]*25.4</f>
        <v>19.354800000000001</v>
      </c>
      <c r="C154" s="10">
        <v>0.76200000000000001</v>
      </c>
      <c r="D154" s="5">
        <f>data26[[#This Row],[diamm]]^2 *PI()/4</f>
        <v>294.2166574930875</v>
      </c>
      <c r="E154" s="10">
        <f>data26[[#This Row],[diain]]^2 *PI()/4</f>
        <v>0.45603673118774801</v>
      </c>
    </row>
    <row r="155" spans="1:5" x14ac:dyDescent="0.3">
      <c r="A155" t="s">
        <v>328</v>
      </c>
      <c r="B155" s="5">
        <f>data26[[#This Row],[diain]]*25.4</f>
        <v>20.370799999999999</v>
      </c>
      <c r="C155" s="10">
        <v>0.80200000000000005</v>
      </c>
      <c r="D155" s="5">
        <f>data26[[#This Row],[diamm]]^2 *PI()/4</f>
        <v>325.91627738542689</v>
      </c>
      <c r="E155" s="10">
        <f>data26[[#This Row],[diain]]^2 *PI()/4</f>
        <v>0.50517124028989235</v>
      </c>
    </row>
    <row r="156" spans="1:5" x14ac:dyDescent="0.3">
      <c r="A156" t="s">
        <v>329</v>
      </c>
      <c r="B156" s="5">
        <f>data26[[#This Row],[diain]]*25.4</f>
        <v>21.462999999999997</v>
      </c>
      <c r="C156" s="10">
        <v>0.84499999999999997</v>
      </c>
      <c r="D156" s="5">
        <f>data26[[#This Row],[diamm]]^2 *PI()/4</f>
        <v>361.80180776259073</v>
      </c>
      <c r="E156" s="10">
        <f>data26[[#This Row],[diain]]^2 *PI()/4</f>
        <v>0.56079392361986291</v>
      </c>
    </row>
    <row r="157" spans="1:5" x14ac:dyDescent="0.3">
      <c r="A157" t="s">
        <v>330</v>
      </c>
      <c r="B157" s="5">
        <f>data26[[#This Row],[diain]]*25.4</f>
        <v>23.520399999999999</v>
      </c>
      <c r="C157" s="10">
        <v>0.92600000000000005</v>
      </c>
      <c r="D157" s="5">
        <f>data26[[#This Row],[diamm]]^2 *PI()/4</f>
        <v>434.48950234660595</v>
      </c>
      <c r="E157" s="10">
        <f>data26[[#This Row],[diain]]^2 *PI()/4</f>
        <v>0.67346007555739051</v>
      </c>
    </row>
    <row r="158" spans="1:5" x14ac:dyDescent="0.3">
      <c r="A158" t="s">
        <v>331</v>
      </c>
      <c r="B158" s="5">
        <f>data26[[#This Row],[diain]]*25.4</f>
        <v>24.942799999999998</v>
      </c>
      <c r="C158" s="10">
        <v>0.98199999999999998</v>
      </c>
      <c r="D158" s="5">
        <f>data26[[#This Row],[diamm]]^2 *PI()/4</f>
        <v>488.63018307321533</v>
      </c>
      <c r="E158" s="10">
        <f>data26[[#This Row],[diain]]^2 *PI()/4</f>
        <v>0.75737829852008087</v>
      </c>
    </row>
    <row r="159" spans="1:5" x14ac:dyDescent="0.3">
      <c r="A159" t="s">
        <v>332</v>
      </c>
      <c r="B159" s="5">
        <f>data26[[#This Row],[diain]]*25.4</f>
        <v>27.889199999999999</v>
      </c>
      <c r="C159" s="10">
        <v>1.0980000000000001</v>
      </c>
      <c r="D159" s="5">
        <f>data26[[#This Row],[diamm]]^2 *PI()/4</f>
        <v>610.88856362985962</v>
      </c>
      <c r="E159" s="10">
        <f>data26[[#This Row],[diain]]^2 *PI()/4</f>
        <v>0.9468791673846173</v>
      </c>
    </row>
    <row r="160" spans="1:5" x14ac:dyDescent="0.3">
      <c r="A160" t="s">
        <v>333</v>
      </c>
      <c r="B160" s="5">
        <f>data26[[#This Row],[diain]]*25.4</f>
        <v>30.505400000000002</v>
      </c>
      <c r="C160" s="10">
        <v>1.2010000000000001</v>
      </c>
      <c r="D160" s="5">
        <f>data26[[#This Row],[diamm]]^2 *PI()/4</f>
        <v>730.87537455770996</v>
      </c>
      <c r="E160" s="10">
        <f>data26[[#This Row],[diain]]^2 *PI()/4</f>
        <v>1.132859096282643</v>
      </c>
    </row>
    <row r="161" spans="1:5" x14ac:dyDescent="0.3">
      <c r="A161" t="s">
        <v>334</v>
      </c>
      <c r="B161" s="5">
        <f>data26[[#This Row],[diain]]*25.4</f>
        <v>33.756599999999999</v>
      </c>
      <c r="C161" s="10">
        <v>1.329</v>
      </c>
      <c r="D161" s="5">
        <f>data26[[#This Row],[diamm]]^2 *PI()/4</f>
        <v>894.96752458864353</v>
      </c>
      <c r="E161" s="10">
        <f>data26[[#This Row],[diain]]^2 *PI()/4</f>
        <v>1.3872024375172725</v>
      </c>
    </row>
    <row r="162" spans="1:5" x14ac:dyDescent="0.3">
      <c r="A162" t="s">
        <v>335</v>
      </c>
      <c r="B162" s="5">
        <f>data26[[#This Row],[diain]]*25.4</f>
        <v>39.827199999999998</v>
      </c>
      <c r="C162" s="10">
        <v>1.5680000000000001</v>
      </c>
      <c r="D162" s="5">
        <f>data26[[#This Row],[diamm]]^2 *PI()/4</f>
        <v>1245.8031690886062</v>
      </c>
      <c r="E162" s="10">
        <f>data26[[#This Row],[diain]]^2 *PI()/4</f>
        <v>1.9309987740848882</v>
      </c>
    </row>
    <row r="163" spans="1:5" x14ac:dyDescent="0.3">
      <c r="A163" t="s">
        <v>336</v>
      </c>
      <c r="B163" s="5">
        <f>data26[[#This Row],[diain]]*25.4</f>
        <v>43.611800000000002</v>
      </c>
      <c r="C163" s="10">
        <v>1.7170000000000001</v>
      </c>
      <c r="D163" s="5">
        <f>data26[[#This Row],[diamm]]^2 *PI()/4</f>
        <v>1493.8187453450632</v>
      </c>
      <c r="E163" s="10">
        <f>data26[[#This Row],[diain]]^2 *PI()/4</f>
        <v>2.3154236861322204</v>
      </c>
    </row>
    <row r="164" spans="1:5" x14ac:dyDescent="0.3">
      <c r="A164" t="s">
        <v>337</v>
      </c>
      <c r="B164" s="5">
        <f>data26[[#This Row],[diain]]*25.4</f>
        <v>17.652999999999999</v>
      </c>
      <c r="C164" s="10">
        <v>0.69499999999999995</v>
      </c>
      <c r="D164" s="5">
        <f>data26[[#This Row],[diamm]]^2 *PI()/4</f>
        <v>244.75238009106883</v>
      </c>
      <c r="E164" s="10">
        <f>data26[[#This Row],[diain]]^2 *PI()/4</f>
        <v>0.37936694787505237</v>
      </c>
    </row>
    <row r="165" spans="1:5" x14ac:dyDescent="0.3">
      <c r="A165" t="s">
        <v>338</v>
      </c>
      <c r="B165" s="5">
        <f>data26[[#This Row],[diain]]*25.4</f>
        <v>18.440399999999997</v>
      </c>
      <c r="C165" s="10">
        <v>0.72599999999999998</v>
      </c>
      <c r="D165" s="5">
        <f>data26[[#This Row],[diamm]]^2 *PI()/4</f>
        <v>267.07335125279263</v>
      </c>
      <c r="E165" s="10">
        <f>data26[[#This Row],[diain]]^2 *PI()/4</f>
        <v>0.41396452237087344</v>
      </c>
    </row>
    <row r="166" spans="1:5" x14ac:dyDescent="0.3">
      <c r="A166" t="s">
        <v>339</v>
      </c>
      <c r="B166" s="5">
        <f>data26[[#This Row],[diain]]*25.4</f>
        <v>19.380199999999999</v>
      </c>
      <c r="C166" s="10">
        <v>0.76300000000000001</v>
      </c>
      <c r="D166" s="5">
        <f>data26[[#This Row],[diamm]]^2 *PI()/4</f>
        <v>294.98938639871108</v>
      </c>
      <c r="E166" s="10">
        <f>data26[[#This Row],[diain]]^2 *PI()/4</f>
        <v>0.45723446338692908</v>
      </c>
    </row>
    <row r="167" spans="1:5" x14ac:dyDescent="0.3">
      <c r="A167" t="s">
        <v>340</v>
      </c>
      <c r="B167" s="5">
        <f>data26[[#This Row],[diain]]*25.4</f>
        <v>20.3962</v>
      </c>
      <c r="C167" s="10">
        <v>0.80300000000000005</v>
      </c>
      <c r="D167" s="5">
        <f>data26[[#This Row],[diamm]]^2 *PI()/4</f>
        <v>326.72954288937842</v>
      </c>
      <c r="E167" s="10">
        <f>data26[[#This Row],[diain]]^2 *PI()/4</f>
        <v>0.5064318043421453</v>
      </c>
    </row>
    <row r="168" spans="1:5" x14ac:dyDescent="0.3">
      <c r="A168" t="s">
        <v>341</v>
      </c>
      <c r="B168" s="5">
        <f>data26[[#This Row],[diain]]*25.4</f>
        <v>21.59</v>
      </c>
      <c r="C168" s="10">
        <v>0.85</v>
      </c>
      <c r="D168" s="5">
        <f>data26[[#This Row],[diamm]]^2 *PI()/4</f>
        <v>366.09615364794212</v>
      </c>
      <c r="E168" s="10">
        <f>data26[[#This Row],[diain]]^2 *PI()/4</f>
        <v>0.56745017305465628</v>
      </c>
    </row>
    <row r="169" spans="1:5" x14ac:dyDescent="0.3">
      <c r="A169" t="s">
        <v>342</v>
      </c>
      <c r="B169" s="5">
        <f>data26[[#This Row],[diain]]*25.4</f>
        <v>23.672799999999999</v>
      </c>
      <c r="C169" s="10">
        <v>0.93200000000000005</v>
      </c>
      <c r="D169" s="5">
        <f>data26[[#This Row],[diamm]]^2 *PI()/4</f>
        <v>440.13827732358482</v>
      </c>
      <c r="E169" s="10">
        <f>data26[[#This Row],[diain]]^2 *PI()/4</f>
        <v>0.68221569428294515</v>
      </c>
    </row>
    <row r="170" spans="1:5" x14ac:dyDescent="0.3">
      <c r="A170" t="s">
        <v>343</v>
      </c>
      <c r="B170" s="5">
        <f>data26[[#This Row],[diain]]*25.4</f>
        <v>25.0444</v>
      </c>
      <c r="C170" s="10">
        <v>0.98599999999999999</v>
      </c>
      <c r="D170" s="5">
        <f>data26[[#This Row],[diamm]]^2 *PI()/4</f>
        <v>492.61898434867089</v>
      </c>
      <c r="E170" s="10">
        <f>data26[[#This Row],[diain]]^2 *PI()/4</f>
        <v>0.7635609528623456</v>
      </c>
    </row>
    <row r="171" spans="1:5" x14ac:dyDescent="0.3">
      <c r="A171" t="s">
        <v>344</v>
      </c>
      <c r="B171" s="5">
        <f>data26[[#This Row],[diain]]*25.4</f>
        <v>27.482800000000001</v>
      </c>
      <c r="C171" s="10">
        <v>1.0820000000000001</v>
      </c>
      <c r="D171" s="5">
        <f>data26[[#This Row],[diamm]]^2 *PI()/4</f>
        <v>593.21460675893888</v>
      </c>
      <c r="E171" s="10">
        <f>data26[[#This Row],[diain]]^2 *PI()/4</f>
        <v>0.91948447944531431</v>
      </c>
    </row>
    <row r="172" spans="1:5" x14ac:dyDescent="0.3">
      <c r="A172" t="s">
        <v>345</v>
      </c>
      <c r="B172" s="5">
        <f>data26[[#This Row],[diain]]*25.4</f>
        <v>30.530799999999996</v>
      </c>
      <c r="C172" s="10">
        <v>1.202</v>
      </c>
      <c r="D172" s="5">
        <f>data26[[#This Row],[diamm]]^2 *PI()/4</f>
        <v>732.09299262998093</v>
      </c>
      <c r="E172" s="10">
        <f>data26[[#This Row],[diain]]^2 *PI()/4</f>
        <v>1.1347464080692868</v>
      </c>
    </row>
    <row r="173" spans="1:5" x14ac:dyDescent="0.3">
      <c r="A173" t="s">
        <v>346</v>
      </c>
      <c r="B173" s="5">
        <f>data26[[#This Row],[diain]]*25.4</f>
        <v>35.686999999999998</v>
      </c>
      <c r="C173" s="10">
        <v>1.405</v>
      </c>
      <c r="D173" s="5">
        <f>data26[[#This Row],[diamm]]^2 *PI()/4</f>
        <v>1000.2532314254379</v>
      </c>
      <c r="E173" s="10">
        <f>data26[[#This Row],[diain]]^2 *PI()/4</f>
        <v>1.5503956095006479</v>
      </c>
    </row>
    <row r="174" spans="1:5" x14ac:dyDescent="0.3">
      <c r="A174" t="s">
        <v>347</v>
      </c>
      <c r="B174" s="5">
        <f>data26[[#This Row],[diain]]*25.4</f>
        <v>39.547799999999995</v>
      </c>
      <c r="C174" s="10">
        <v>1.5569999999999999</v>
      </c>
      <c r="D174" s="5">
        <f>data26[[#This Row],[diamm]]^2 *PI()/4</f>
        <v>1228.3850994946295</v>
      </c>
      <c r="E174" s="10">
        <f>data26[[#This Row],[diain]]^2 *PI()/4</f>
        <v>1.9040007122181004</v>
      </c>
    </row>
    <row r="175" spans="1:5" x14ac:dyDescent="0.3">
      <c r="A175" t="s">
        <v>359</v>
      </c>
      <c r="B175" s="5">
        <f>data26[[#This Row],[diain]]*25.4</f>
        <v>16.662399999999998</v>
      </c>
      <c r="C175" s="10">
        <v>0.65600000000000003</v>
      </c>
      <c r="D175" s="5">
        <f>data26[[#This Row],[diamm]]^2 *PI()/4</f>
        <v>218.05446972490074</v>
      </c>
      <c r="E175" s="10">
        <f>data26[[#This Row],[diain]]^2 *PI()/4</f>
        <v>0.33798510404380433</v>
      </c>
    </row>
    <row r="176" spans="1:5" x14ac:dyDescent="0.3">
      <c r="A176" t="s">
        <v>360</v>
      </c>
      <c r="B176" s="5">
        <f>data26[[#This Row],[diain]]*25.4</f>
        <v>17.805399999999999</v>
      </c>
      <c r="C176" s="10">
        <v>0.70099999999999996</v>
      </c>
      <c r="D176" s="5">
        <f>data26[[#This Row],[diamm]]^2 *PI()/4</f>
        <v>248.99656193598943</v>
      </c>
      <c r="E176" s="10">
        <f>data26[[#This Row],[diain]]^2 *PI()/4</f>
        <v>0.38594544289166943</v>
      </c>
    </row>
    <row r="177" spans="1:5" x14ac:dyDescent="0.3">
      <c r="A177" t="s">
        <v>348</v>
      </c>
      <c r="B177" s="5">
        <f>data26[[#This Row],[diain]]*25.4</f>
        <v>19.278600000000001</v>
      </c>
      <c r="C177" s="10">
        <v>0.75900000000000001</v>
      </c>
      <c r="D177" s="5">
        <f>data26[[#This Row],[diamm]]^2 *PI()/4</f>
        <v>291.90455126596561</v>
      </c>
      <c r="E177" s="10">
        <f>data26[[#This Row],[diain]]^2 *PI()/4</f>
        <v>0.45245295936816543</v>
      </c>
    </row>
    <row r="178" spans="1:5" x14ac:dyDescent="0.3">
      <c r="A178" t="s">
        <v>349</v>
      </c>
      <c r="B178" s="5">
        <f>data26[[#This Row],[diain]]*25.4</f>
        <v>20.294599999999999</v>
      </c>
      <c r="C178" s="10">
        <v>0.79900000000000004</v>
      </c>
      <c r="D178" s="5">
        <f>data26[[#This Row],[diamm]]^2 *PI()/4</f>
        <v>323.48256136332162</v>
      </c>
      <c r="E178" s="10">
        <f>data26[[#This Row],[diain]]^2 *PI()/4</f>
        <v>0.50139897291109448</v>
      </c>
    </row>
    <row r="179" spans="1:5" x14ac:dyDescent="0.3">
      <c r="A179" t="s">
        <v>350</v>
      </c>
      <c r="B179" s="5">
        <f>data26[[#This Row],[diain]]*25.4</f>
        <v>22.097999999999999</v>
      </c>
      <c r="C179" s="10">
        <v>0.87</v>
      </c>
      <c r="D179" s="5">
        <f>data26[[#This Row],[diamm]]^2 *PI()/4</f>
        <v>383.52689092889602</v>
      </c>
      <c r="E179" s="10">
        <f>data26[[#This Row],[diain]]^2 *PI()/4</f>
        <v>0.59446786987552858</v>
      </c>
    </row>
    <row r="180" spans="1:5" x14ac:dyDescent="0.3">
      <c r="A180" t="s">
        <v>351</v>
      </c>
      <c r="B180" s="5">
        <f>data26[[#This Row],[diain]]*25.4</f>
        <v>23.114000000000001</v>
      </c>
      <c r="C180" s="10">
        <v>0.91</v>
      </c>
      <c r="D180" s="5">
        <f>data26[[#This Row],[diamm]]^2 *PI()/4</f>
        <v>419.60446344063791</v>
      </c>
      <c r="E180" s="10">
        <f>data26[[#This Row],[diain]]^2 *PI()/4</f>
        <v>0.65038821910942701</v>
      </c>
    </row>
    <row r="181" spans="1:5" x14ac:dyDescent="0.3">
      <c r="A181" t="s">
        <v>352</v>
      </c>
      <c r="B181" s="5">
        <f>data26[[#This Row],[diain]]*25.4</f>
        <v>24.383999999999997</v>
      </c>
      <c r="C181" s="10">
        <v>0.96</v>
      </c>
      <c r="D181" s="5">
        <f>data26[[#This Row],[diamm]]^2 *PI()/4</f>
        <v>466.98161273625379</v>
      </c>
      <c r="E181" s="10">
        <f>data26[[#This Row],[diain]]^2 *PI()/4</f>
        <v>0.7238229473870883</v>
      </c>
    </row>
    <row r="182" spans="1:5" x14ac:dyDescent="0.3">
      <c r="A182" t="s">
        <v>353</v>
      </c>
      <c r="B182" s="5">
        <f>data26[[#This Row],[diain]]*25.4</f>
        <v>25.780999999999995</v>
      </c>
      <c r="C182" s="10">
        <v>1.0149999999999999</v>
      </c>
      <c r="D182" s="5">
        <f>data26[[#This Row],[diamm]]^2 *PI()/4</f>
        <v>522.0227126532194</v>
      </c>
      <c r="E182" s="10">
        <f>data26[[#This Row],[diain]]^2 *PI()/4</f>
        <v>0.80913682288613598</v>
      </c>
    </row>
    <row r="183" spans="1:5" x14ac:dyDescent="0.3">
      <c r="A183" t="s">
        <v>354</v>
      </c>
      <c r="B183" s="5">
        <f>data26[[#This Row],[diain]]*25.4</f>
        <v>27.178000000000001</v>
      </c>
      <c r="C183" s="10">
        <v>1.07</v>
      </c>
      <c r="D183" s="5">
        <f>data26[[#This Row],[diamm]]^2 *PI()/4</f>
        <v>580.12939281872514</v>
      </c>
      <c r="E183" s="10">
        <f>data26[[#This Row],[diain]]^2 *PI()/4</f>
        <v>0.89920235727373854</v>
      </c>
    </row>
    <row r="184" spans="1:5" x14ac:dyDescent="0.3">
      <c r="A184" t="s">
        <v>355</v>
      </c>
      <c r="B184" s="5">
        <f>data26[[#This Row],[diain]]*25.4</f>
        <v>29.844999999999999</v>
      </c>
      <c r="C184" s="10">
        <v>1.175</v>
      </c>
      <c r="D184" s="5">
        <f>data26[[#This Row],[diamm]]^2 *PI()/4</f>
        <v>699.57301332898282</v>
      </c>
      <c r="E184" s="10">
        <f>data26[[#This Row],[diain]]^2 *PI()/4</f>
        <v>1.0843403393406021</v>
      </c>
    </row>
    <row r="185" spans="1:5" x14ac:dyDescent="0.3">
      <c r="A185" t="s">
        <v>356</v>
      </c>
      <c r="B185" s="5">
        <f>data26[[#This Row],[diain]]*25.4</f>
        <v>33.019999999999996</v>
      </c>
      <c r="C185" s="10">
        <v>1.3</v>
      </c>
      <c r="D185" s="5">
        <f>data26[[#This Row],[diamm]]^2 *PI()/4</f>
        <v>856.33563967477107</v>
      </c>
      <c r="E185" s="10">
        <f>data26[[#This Row],[diain]]^2 *PI()/4</f>
        <v>1.3273228961416876</v>
      </c>
    </row>
    <row r="186" spans="1:5" x14ac:dyDescent="0.3">
      <c r="A186" t="s">
        <v>357</v>
      </c>
      <c r="B186" s="5">
        <f>data26[[#This Row],[diain]]*25.4</f>
        <v>37.769800000000004</v>
      </c>
      <c r="C186" s="10">
        <v>1.4870000000000001</v>
      </c>
      <c r="D186" s="5">
        <f>data26[[#This Row],[diamm]]^2 *PI()/4</f>
        <v>1120.4158698485353</v>
      </c>
      <c r="E186" s="10">
        <f>data26[[#This Row],[diain]]^2 *PI()/4</f>
        <v>1.7366480715613726</v>
      </c>
    </row>
    <row r="187" spans="1:5" x14ac:dyDescent="0.3">
      <c r="A187" t="s">
        <v>358</v>
      </c>
      <c r="B187" s="5">
        <f>data26[[#This Row],[diain]]*25.4</f>
        <v>41.452799999999996</v>
      </c>
      <c r="C187" s="10">
        <v>1.6319999999999999</v>
      </c>
      <c r="D187" s="5">
        <f>data26[[#This Row],[diamm]]^2 *PI()/4</f>
        <v>1349.5768608077735</v>
      </c>
      <c r="E187" s="10">
        <f>data26[[#This Row],[diain]]^2 *PI()/4</f>
        <v>2.0918483179486849</v>
      </c>
    </row>
    <row r="188" spans="1:5" x14ac:dyDescent="0.3">
      <c r="A188" t="s">
        <v>361</v>
      </c>
      <c r="B188" s="5">
        <f>data26[[#This Row],[diain]]*25.4</f>
        <v>18.922999999999998</v>
      </c>
      <c r="C188" s="10">
        <v>0.745</v>
      </c>
      <c r="D188" s="5">
        <f>data26[[#This Row],[diamm]]^2 *PI()/4</f>
        <v>281.23531858608862</v>
      </c>
      <c r="E188" s="10">
        <f>data26[[#This Row],[diain]]^2 *PI()/4</f>
        <v>0.43591561563966874</v>
      </c>
    </row>
    <row r="189" spans="1:5" x14ac:dyDescent="0.3">
      <c r="A189" t="s">
        <v>362</v>
      </c>
      <c r="B189" s="5">
        <f>data26[[#This Row],[diain]]*25.4</f>
        <v>19.7104</v>
      </c>
      <c r="C189" s="10">
        <v>0.77600000000000002</v>
      </c>
      <c r="D189" s="5">
        <f>data26[[#This Row],[diamm]]^2 *PI()/4</f>
        <v>305.12708293301478</v>
      </c>
      <c r="E189" s="10">
        <f>data26[[#This Row],[diain]]^2 *PI()/4</f>
        <v>0.47294792444202183</v>
      </c>
    </row>
    <row r="190" spans="1:5" x14ac:dyDescent="0.3">
      <c r="A190" t="s">
        <v>363</v>
      </c>
      <c r="B190" s="5">
        <f>data26[[#This Row],[diain]]*25.4</f>
        <v>20.650199999999998</v>
      </c>
      <c r="C190" s="10">
        <v>0.81299999999999994</v>
      </c>
      <c r="D190" s="5">
        <f>data26[[#This Row],[diamm]]^2 *PI()/4</f>
        <v>334.91793575159392</v>
      </c>
      <c r="E190" s="10">
        <f>data26[[#This Row],[diain]]^2 *PI()/4</f>
        <v>0.51912383866264789</v>
      </c>
    </row>
    <row r="191" spans="1:5" x14ac:dyDescent="0.3">
      <c r="A191" t="s">
        <v>364</v>
      </c>
      <c r="B191" s="5">
        <f>data26[[#This Row],[diain]]*25.4</f>
        <v>21.6662</v>
      </c>
      <c r="C191" s="10">
        <v>0.85299999999999998</v>
      </c>
      <c r="D191" s="5">
        <f>data26[[#This Row],[diamm]]^2 *PI()/4</f>
        <v>368.6849221586512</v>
      </c>
      <c r="E191" s="10">
        <f>data26[[#This Row],[diain]]^2 *PI()/4</f>
        <v>0.57146277227145392</v>
      </c>
    </row>
    <row r="192" spans="1:5" x14ac:dyDescent="0.3">
      <c r="A192" t="s">
        <v>365</v>
      </c>
      <c r="B192" s="5">
        <f>data26[[#This Row],[diain]]*25.4</f>
        <v>23.622</v>
      </c>
      <c r="C192" s="10">
        <v>0.93</v>
      </c>
      <c r="D192" s="5">
        <f>data26[[#This Row],[diamm]]^2 *PI()/4</f>
        <v>438.25129867142579</v>
      </c>
      <c r="E192" s="10">
        <f>data26[[#This Row],[diain]]^2 *PI()/4</f>
        <v>0.67929087152245315</v>
      </c>
    </row>
    <row r="193" spans="1:5" x14ac:dyDescent="0.3">
      <c r="A193" t="s">
        <v>366</v>
      </c>
      <c r="B193" s="5">
        <f>data26[[#This Row],[diain]]*25.4</f>
        <v>24.942799999999998</v>
      </c>
      <c r="C193" s="10">
        <v>0.98199999999999998</v>
      </c>
      <c r="D193" s="5">
        <f>data26[[#This Row],[diamm]]^2 *PI()/4</f>
        <v>488.63018307321533</v>
      </c>
      <c r="E193" s="10">
        <f>data26[[#This Row],[diain]]^2 *PI()/4</f>
        <v>0.75737829852008087</v>
      </c>
    </row>
    <row r="194" spans="1:5" x14ac:dyDescent="0.3">
      <c r="A194" t="s">
        <v>367</v>
      </c>
      <c r="B194" s="5">
        <f>data26[[#This Row],[diain]]*25.4</f>
        <v>26.314399999999999</v>
      </c>
      <c r="C194" s="10">
        <v>1.036</v>
      </c>
      <c r="D194" s="5">
        <f>data26[[#This Row],[diamm]]^2 *PI()/4</f>
        <v>543.84711048542783</v>
      </c>
      <c r="E194" s="10">
        <f>data26[[#This Row],[diain]]^2 *PI()/4</f>
        <v>0.8429647071818277</v>
      </c>
    </row>
    <row r="195" spans="1:5" x14ac:dyDescent="0.3">
      <c r="A195" t="s">
        <v>368</v>
      </c>
      <c r="B195" s="5">
        <f>data26[[#This Row],[diain]]*25.4</f>
        <v>28.752799999999997</v>
      </c>
      <c r="C195" s="10">
        <v>1.1319999999999999</v>
      </c>
      <c r="D195" s="5">
        <f>data26[[#This Row],[diamm]]^2 *PI()/4</f>
        <v>649.3071246950318</v>
      </c>
      <c r="E195" s="10">
        <f>data26[[#This Row],[diain]]^2 *PI()/4</f>
        <v>1.0064280561334116</v>
      </c>
    </row>
    <row r="196" spans="1:5" x14ac:dyDescent="0.3">
      <c r="A196" t="s">
        <v>369</v>
      </c>
      <c r="B196" s="5">
        <f>data26[[#This Row],[diain]]*25.4</f>
        <v>31.800799999999999</v>
      </c>
      <c r="C196" s="10">
        <v>1.252</v>
      </c>
      <c r="D196" s="5">
        <f>data26[[#This Row],[diamm]]^2 *PI()/4</f>
        <v>794.26600031524401</v>
      </c>
      <c r="E196" s="10">
        <f>data26[[#This Row],[diain]]^2 *PI()/4</f>
        <v>1.2311147627181538</v>
      </c>
    </row>
    <row r="197" spans="1:5" x14ac:dyDescent="0.3">
      <c r="A197" t="s">
        <v>372</v>
      </c>
      <c r="B197" s="5">
        <f>data26[[#This Row],[diain]]*25.4</f>
        <v>34.544000000000004</v>
      </c>
      <c r="C197" s="10">
        <v>1.36</v>
      </c>
      <c r="D197" s="5">
        <f>data26[[#This Row],[diamm]]^2 *PI()/4</f>
        <v>937.20615333873195</v>
      </c>
      <c r="E197" s="10">
        <f>data26[[#This Row],[diain]]^2 *PI()/4</f>
        <v>1.4526724430199207</v>
      </c>
    </row>
    <row r="198" spans="1:5" x14ac:dyDescent="0.3">
      <c r="A198" t="s">
        <v>370</v>
      </c>
      <c r="B198" s="5">
        <f>data26[[#This Row],[diain]]*25.4</f>
        <v>36.957000000000001</v>
      </c>
      <c r="C198" s="10">
        <v>1.4550000000000001</v>
      </c>
      <c r="D198" s="5">
        <f>data26[[#This Row],[diamm]]^2 *PI()/4</f>
        <v>1072.7124009363802</v>
      </c>
      <c r="E198" s="10">
        <f>data26[[#This Row],[diain]]^2 *PI()/4</f>
        <v>1.6627075468664831</v>
      </c>
    </row>
    <row r="199" spans="1:5" x14ac:dyDescent="0.3">
      <c r="A199" t="s">
        <v>371</v>
      </c>
      <c r="B199" s="5">
        <f>data26[[#This Row],[diain]]*25.4</f>
        <v>40.817799999999998</v>
      </c>
      <c r="C199" s="10">
        <v>1.607</v>
      </c>
      <c r="D199" s="5">
        <f>data26[[#This Row],[diamm]]^2 *PI()/4</f>
        <v>1308.5462226878537</v>
      </c>
      <c r="E199" s="10">
        <f>data26[[#This Row],[diain]]^2 *PI()/4</f>
        <v>2.0282507016675768</v>
      </c>
    </row>
    <row r="200" spans="1:5" x14ac:dyDescent="0.3">
      <c r="A200" t="s">
        <v>373</v>
      </c>
      <c r="B200" s="5">
        <f>data26[[#This Row],[diain]]*25.4</f>
        <v>21.971</v>
      </c>
      <c r="C200" s="10">
        <v>0.86499999999999999</v>
      </c>
      <c r="D200" s="5">
        <f>data26[[#This Row],[diamm]]^2 *PI()/4</f>
        <v>379.13120354772525</v>
      </c>
      <c r="E200" s="10">
        <f>data26[[#This Row],[diain]]^2 *PI()/4</f>
        <v>0.58765454080805579</v>
      </c>
    </row>
    <row r="201" spans="1:5" x14ac:dyDescent="0.3">
      <c r="A201" t="s">
        <v>374</v>
      </c>
      <c r="B201" s="5">
        <f>data26[[#This Row],[diain]]*25.4</f>
        <v>22.758399999999998</v>
      </c>
      <c r="C201" s="10">
        <v>0.89600000000000002</v>
      </c>
      <c r="D201" s="5">
        <f>data26[[#This Row],[diamm]]^2 *PI()/4</f>
        <v>406.79287153913668</v>
      </c>
      <c r="E201" s="10">
        <f>data26[[#This Row],[diain]]^2 *PI()/4</f>
        <v>0.63053021194608594</v>
      </c>
    </row>
    <row r="202" spans="1:5" x14ac:dyDescent="0.3">
      <c r="A202" t="s">
        <v>375</v>
      </c>
      <c r="B202" s="5">
        <f>data26[[#This Row],[diain]]*25.4</f>
        <v>24.460199999999997</v>
      </c>
      <c r="C202" s="10">
        <v>0.96299999999999997</v>
      </c>
      <c r="D202" s="5">
        <f>data26[[#This Row],[diamm]]^2 *PI()/4</f>
        <v>469.90480818316723</v>
      </c>
      <c r="E202" s="10">
        <f>data26[[#This Row],[diain]]^2 *PI()/4</f>
        <v>0.72835390939172817</v>
      </c>
    </row>
    <row r="203" spans="1:5" x14ac:dyDescent="0.3">
      <c r="A203" t="s">
        <v>376</v>
      </c>
      <c r="B203" s="5">
        <f>data26[[#This Row],[diain]]*25.4</f>
        <v>25.476199999999995</v>
      </c>
      <c r="C203" s="10">
        <v>1.0029999999999999</v>
      </c>
      <c r="D203" s="5">
        <f>data26[[#This Row],[diamm]]^2 *PI()/4</f>
        <v>509.75228433939435</v>
      </c>
      <c r="E203" s="10">
        <f>data26[[#This Row],[diain]]^2 *PI()/4</f>
        <v>0.79011762096130334</v>
      </c>
    </row>
    <row r="204" spans="1:5" x14ac:dyDescent="0.3">
      <c r="A204" t="s">
        <v>377</v>
      </c>
      <c r="B204" s="5">
        <f>data26[[#This Row],[diain]]*25.4</f>
        <v>26.669999999999998</v>
      </c>
      <c r="C204" s="10">
        <v>1.05</v>
      </c>
      <c r="D204" s="5">
        <f>data26[[#This Row],[diamm]]^2 *PI()/4</f>
        <v>558.64499570499117</v>
      </c>
      <c r="E204" s="10">
        <f>data26[[#This Row],[diain]]^2 *PI()/4</f>
        <v>0.86590147514568672</v>
      </c>
    </row>
    <row r="205" spans="1:5" x14ac:dyDescent="0.3">
      <c r="A205" t="s">
        <v>378</v>
      </c>
      <c r="B205" s="5">
        <f>data26[[#This Row],[diain]]*25.4</f>
        <v>27.9908</v>
      </c>
      <c r="C205" s="10">
        <v>1.1020000000000001</v>
      </c>
      <c r="D205" s="5">
        <f>data26[[#This Row],[diamm]]^2 *PI()/4</f>
        <v>615.34758944591761</v>
      </c>
      <c r="E205" s="10">
        <f>data26[[#This Row],[diain]]^2 *PI()/4</f>
        <v>0.95379067122251493</v>
      </c>
    </row>
    <row r="206" spans="1:5" x14ac:dyDescent="0.3">
      <c r="A206" t="s">
        <v>379</v>
      </c>
      <c r="B206" s="5">
        <f>data26[[#This Row],[diain]]*25.4</f>
        <v>29.362399999999997</v>
      </c>
      <c r="C206" s="10">
        <v>1.1559999999999999</v>
      </c>
      <c r="D206" s="5">
        <f>data26[[#This Row],[diamm]]^2 *PI()/4</f>
        <v>677.13144578723359</v>
      </c>
      <c r="E206" s="10">
        <f>data26[[#This Row],[diain]]^2 *PI()/4</f>
        <v>1.0495558400818923</v>
      </c>
    </row>
    <row r="207" spans="1:5" x14ac:dyDescent="0.3">
      <c r="A207" t="s">
        <v>380</v>
      </c>
      <c r="B207" s="5">
        <f>data26[[#This Row],[diain]]*25.4</f>
        <v>31.800799999999999</v>
      </c>
      <c r="C207" s="10">
        <v>1.252</v>
      </c>
      <c r="D207" s="5">
        <f>data26[[#This Row],[diamm]]^2 *PI()/4</f>
        <v>794.26600031524401</v>
      </c>
      <c r="E207" s="10">
        <f>data26[[#This Row],[diain]]^2 *PI()/4</f>
        <v>1.2311147627181538</v>
      </c>
    </row>
    <row r="208" spans="1:5" x14ac:dyDescent="0.3">
      <c r="A208" t="s">
        <v>381</v>
      </c>
      <c r="B208" s="5">
        <f>data26[[#This Row],[diain]]*25.4</f>
        <v>34.848800000000004</v>
      </c>
      <c r="C208" s="10">
        <v>1.3720000000000001</v>
      </c>
      <c r="D208" s="5">
        <f>data26[[#This Row],[diamm]]^2 *PI()/4</f>
        <v>953.81805133346438</v>
      </c>
      <c r="E208" s="10">
        <f>data26[[#This Row],[diain]]^2 *PI()/4</f>
        <v>1.4784209364087424</v>
      </c>
    </row>
    <row r="209" spans="1:5" x14ac:dyDescent="0.3">
      <c r="A209" t="s">
        <v>382</v>
      </c>
      <c r="B209" s="5">
        <f>data26[[#This Row],[diain]]*25.4</f>
        <v>37.591999999999999</v>
      </c>
      <c r="C209" s="10">
        <v>1.48</v>
      </c>
      <c r="D209" s="5">
        <f>data26[[#This Row],[diamm]]^2 *PI()/4</f>
        <v>1109.8920622151588</v>
      </c>
      <c r="E209" s="10">
        <f>data26[[#This Row],[diain]]^2 *PI()/4</f>
        <v>1.7203361371057706</v>
      </c>
    </row>
    <row r="210" spans="1:5" x14ac:dyDescent="0.3">
      <c r="A210" t="s">
        <v>383</v>
      </c>
      <c r="B210" s="5">
        <f>data26[[#This Row],[diain]]*25.4</f>
        <v>40.004999999999995</v>
      </c>
      <c r="C210" s="10">
        <v>1.575</v>
      </c>
      <c r="D210" s="5">
        <f>data26[[#This Row],[diamm]]^2 *PI()/4</f>
        <v>1256.9512403362301</v>
      </c>
      <c r="E210" s="10">
        <f>data26[[#This Row],[diain]]^2 *PI()/4</f>
        <v>1.948278319077795</v>
      </c>
    </row>
    <row r="211" spans="1:5" x14ac:dyDescent="0.3">
      <c r="A211" t="s">
        <v>384</v>
      </c>
      <c r="B211" s="5">
        <f>data26[[#This Row],[diain]]*25.4</f>
        <v>43.8658</v>
      </c>
      <c r="C211" s="10">
        <v>1.7270000000000001</v>
      </c>
      <c r="D211" s="5">
        <f>data26[[#This Row],[diamm]]^2 *PI()/4</f>
        <v>1511.2697509251807</v>
      </c>
      <c r="E211" s="10">
        <f>data26[[#This Row],[diain]]^2 *PI()/4</f>
        <v>2.3424727988796286</v>
      </c>
    </row>
    <row r="212" spans="1:5" x14ac:dyDescent="0.3">
      <c r="A212" t="s">
        <v>15</v>
      </c>
      <c r="B212" s="5">
        <f>data26[[#This Row],[diain]]*25.4</f>
        <v>14.224</v>
      </c>
      <c r="C212">
        <v>0.56000000000000005</v>
      </c>
      <c r="D212" s="5">
        <f>data26[[#This Row],[diamm]]^2 *PI()/4</f>
        <v>158.9034654449753</v>
      </c>
      <c r="E212" s="10">
        <f>data26[[#This Row],[diain]]^2 *PI()/4</f>
        <v>0.2463008640414398</v>
      </c>
    </row>
    <row r="213" spans="1:5" x14ac:dyDescent="0.3">
      <c r="A213" t="s">
        <v>16</v>
      </c>
      <c r="B213" s="5">
        <f>data26[[#This Row],[diain]]*25.4</f>
        <v>19.303999999999998</v>
      </c>
      <c r="C213">
        <v>0.76</v>
      </c>
      <c r="D213" s="5">
        <f>data26[[#This Row],[diamm]]^2 *PI()/4</f>
        <v>292.67423992671462</v>
      </c>
      <c r="E213" s="10">
        <f>data26[[#This Row],[diain]]^2 *PI()/4</f>
        <v>0.45364597917836613</v>
      </c>
    </row>
    <row r="214" spans="1:5" x14ac:dyDescent="0.3">
      <c r="A214" t="s">
        <v>17</v>
      </c>
      <c r="B214" s="5">
        <f>data26[[#This Row],[diain]]*25.4</f>
        <v>25.4</v>
      </c>
      <c r="C214">
        <v>1</v>
      </c>
      <c r="D214" s="5">
        <f>data26[[#This Row],[diamm]]^2 *PI()/4</f>
        <v>506.7074790974977</v>
      </c>
      <c r="E214" s="10">
        <f>data26[[#This Row],[diain]]^2 *PI()/4</f>
        <v>0.78539816339744828</v>
      </c>
    </row>
    <row r="215" spans="1:5" x14ac:dyDescent="0.3">
      <c r="A215" t="s">
        <v>18</v>
      </c>
      <c r="B215" s="5">
        <f>data26[[#This Row],[diain]]*25.4</f>
        <v>34.036000000000001</v>
      </c>
      <c r="C215">
        <v>1.34</v>
      </c>
      <c r="D215" s="5">
        <f>data26[[#This Row],[diamm]]^2 *PI()/4</f>
        <v>909.84394946746693</v>
      </c>
      <c r="E215" s="10">
        <f>data26[[#This Row],[diain]]^2 *PI()/4</f>
        <v>1.4102609421964585</v>
      </c>
    </row>
    <row r="216" spans="1:5" x14ac:dyDescent="0.3">
      <c r="A216" t="s">
        <v>19</v>
      </c>
      <c r="B216" s="5">
        <f>data26[[#This Row],[diain]]*25.4</f>
        <v>39.878</v>
      </c>
      <c r="C216">
        <v>1.57</v>
      </c>
      <c r="D216" s="5">
        <f>data26[[#This Row],[diamm]]^2 *PI()/4</f>
        <v>1248.9832652274222</v>
      </c>
      <c r="E216" s="10">
        <f>data26[[#This Row],[diain]]^2 *PI()/4</f>
        <v>1.9359279329583703</v>
      </c>
    </row>
    <row r="217" spans="1:5" x14ac:dyDescent="0.3">
      <c r="A217" t="s">
        <v>20</v>
      </c>
      <c r="B217" s="5">
        <f>data26[[#This Row],[diain]]*25.4</f>
        <v>51.308</v>
      </c>
      <c r="C217">
        <v>2.02</v>
      </c>
      <c r="D217" s="5">
        <f>data26[[#This Row],[diamm]]^2 *PI()/4</f>
        <v>2067.5691977094298</v>
      </c>
      <c r="E217" s="10">
        <f>data26[[#This Row],[diain]]^2 *PI()/4</f>
        <v>3.2047386659269481</v>
      </c>
    </row>
    <row r="218" spans="1:5" x14ac:dyDescent="0.3">
      <c r="A218" t="s">
        <v>21</v>
      </c>
      <c r="B218" s="5">
        <f>data26[[#This Row],[diain]]*25.4</f>
        <v>9.7536000000000005</v>
      </c>
      <c r="C218">
        <v>0.38400000000000001</v>
      </c>
      <c r="D218" s="5">
        <f>data26[[#This Row],[diamm]]^2 *PI()/4</f>
        <v>74.717058037800626</v>
      </c>
      <c r="E218" s="10">
        <f>data26[[#This Row],[diain]]^2 *PI()/4</f>
        <v>0.11581167158193413</v>
      </c>
    </row>
    <row r="219" spans="1:5" x14ac:dyDescent="0.3">
      <c r="A219" s="5" t="s">
        <v>22</v>
      </c>
      <c r="B219" s="5">
        <f>data26[[#This Row],[diain]]*25.4</f>
        <v>16.128999999999998</v>
      </c>
      <c r="C219">
        <v>0.63500000000000001</v>
      </c>
      <c r="D219" s="5">
        <f>data26[[#This Row],[diamm]]^2 *PI()/4</f>
        <v>204.31712325908848</v>
      </c>
      <c r="E219" s="10">
        <f>data26[[#This Row],[diain]]^2 *PI()/4</f>
        <v>0.31669217443593606</v>
      </c>
    </row>
    <row r="220" spans="1:5" x14ac:dyDescent="0.3">
      <c r="A220" s="5" t="s">
        <v>23</v>
      </c>
      <c r="B220" s="5">
        <f>data26[[#This Row],[diain]]*25.4</f>
        <v>20.929599999999997</v>
      </c>
      <c r="C220">
        <v>0.82399999999999995</v>
      </c>
      <c r="D220" s="5">
        <f>data26[[#This Row],[diamm]]^2 *PI()/4</f>
        <v>344.04221732770253</v>
      </c>
      <c r="E220" s="10">
        <f>data26[[#This Row],[diain]]^2 *PI()/4</f>
        <v>0.53326650339094572</v>
      </c>
    </row>
    <row r="221" spans="1:5" x14ac:dyDescent="0.3">
      <c r="A221" s="5" t="s">
        <v>24</v>
      </c>
      <c r="B221" s="5">
        <f>data26[[#This Row],[diain]]*25.4</f>
        <v>25.907999999999998</v>
      </c>
      <c r="C221">
        <v>1.02</v>
      </c>
      <c r="D221" s="5">
        <f>data26[[#This Row],[diamm]]^2 *PI()/4</f>
        <v>527.17846125303652</v>
      </c>
      <c r="E221" s="10">
        <f>data26[[#This Row],[diain]]^2 *PI()/4</f>
        <v>0.81712824919870519</v>
      </c>
    </row>
    <row r="222" spans="1:5" x14ac:dyDescent="0.3">
      <c r="A222" s="5" t="s">
        <v>25</v>
      </c>
      <c r="B222" s="5">
        <f>data26[[#This Row],[diain]]*25.4</f>
        <v>32.384999999999998</v>
      </c>
      <c r="C222">
        <v>1.2749999999999999</v>
      </c>
      <c r="D222" s="5">
        <f>data26[[#This Row],[diamm]]^2 *PI()/4</f>
        <v>823.71634570786955</v>
      </c>
      <c r="E222" s="10">
        <f>data26[[#This Row],[diain]]^2 *PI()/4</f>
        <v>1.2767628893729768</v>
      </c>
    </row>
    <row r="223" spans="1:5" x14ac:dyDescent="0.3">
      <c r="A223" s="5" t="s">
        <v>26</v>
      </c>
      <c r="B223" s="5">
        <f>data26[[#This Row],[diain]]*25.4</f>
        <v>39.065199999999997</v>
      </c>
      <c r="C223">
        <v>1.538</v>
      </c>
      <c r="D223" s="5">
        <f>data26[[#This Row],[diamm]]^2 *PI()/4</f>
        <v>1198.5881661863011</v>
      </c>
      <c r="E223" s="10">
        <f>data26[[#This Row],[diain]]^2 *PI()/4</f>
        <v>1.8578153732195137</v>
      </c>
    </row>
    <row r="224" spans="1:5" x14ac:dyDescent="0.3">
      <c r="A224" s="6" t="s">
        <v>27</v>
      </c>
      <c r="B224" s="5">
        <f>data26[[#This Row],[diain]]*25.4</f>
        <v>51.815999999999995</v>
      </c>
      <c r="C224" s="8">
        <v>2.04</v>
      </c>
      <c r="D224" s="5">
        <f>data26[[#This Row],[diamm]]^2 *PI()/4</f>
        <v>2108.7138450121461</v>
      </c>
      <c r="E224" s="10">
        <f>data26[[#This Row],[diain]]^2 *PI()/4</f>
        <v>3.2685129967948208</v>
      </c>
    </row>
    <row r="225" spans="1:5" x14ac:dyDescent="0.3">
      <c r="A225" s="5" t="s">
        <v>28</v>
      </c>
      <c r="B225" s="5">
        <f>data26[[#This Row],[diain]]*25.4</f>
        <v>63.5</v>
      </c>
      <c r="C225" s="10">
        <v>2.5</v>
      </c>
      <c r="D225" s="5">
        <f>data26[[#This Row],[diamm]]^2 *PI()/4</f>
        <v>3166.9217443593607</v>
      </c>
      <c r="E225" s="10">
        <f>data26[[#This Row],[diain]]^2 *PI()/4</f>
        <v>4.908738521234052</v>
      </c>
    </row>
    <row r="226" spans="1:5" x14ac:dyDescent="0.3">
      <c r="A226" s="5" t="s">
        <v>29</v>
      </c>
      <c r="B226" s="5">
        <f>data26[[#This Row],[diain]]*25.4</f>
        <v>76.199999999999989</v>
      </c>
      <c r="C226" s="10">
        <v>3</v>
      </c>
      <c r="D226" s="5">
        <f>data26[[#This Row],[diamm]]^2 *PI()/4</f>
        <v>4560.3673118774786</v>
      </c>
      <c r="E226" s="10">
        <f>data26[[#This Row],[diain]]^2 *PI()/4</f>
        <v>7.0685834705770345</v>
      </c>
    </row>
    <row r="227" spans="1:5" x14ac:dyDescent="0.3">
      <c r="A227" s="5" t="s">
        <v>30</v>
      </c>
      <c r="B227" s="5">
        <f>data26[[#This Row],[diain]]*25.4</f>
        <v>88.899999999999991</v>
      </c>
      <c r="C227" s="10">
        <v>3.5</v>
      </c>
      <c r="D227" s="5">
        <f>data26[[#This Row],[diamm]]^2 *PI()/4</f>
        <v>6207.1666189443458</v>
      </c>
      <c r="E227" s="10">
        <f>data26[[#This Row],[diain]]^2 *PI()/4</f>
        <v>9.6211275016187408</v>
      </c>
    </row>
    <row r="228" spans="1:5" x14ac:dyDescent="0.3">
      <c r="A228" s="5" t="s">
        <v>31</v>
      </c>
      <c r="B228" s="5">
        <f>data26[[#This Row],[diain]]*25.4</f>
        <v>101.6</v>
      </c>
      <c r="C228" s="10">
        <v>4</v>
      </c>
      <c r="D228" s="5">
        <f>data26[[#This Row],[diamm]]^2 *PI()/4</f>
        <v>8107.3196655599631</v>
      </c>
      <c r="E228" s="10">
        <f>data26[[#This Row],[diain]]^2 *PI()/4</f>
        <v>12.566370614359172</v>
      </c>
    </row>
    <row r="229" spans="1:5" x14ac:dyDescent="0.3">
      <c r="A229" t="s">
        <v>32</v>
      </c>
      <c r="B229" s="5">
        <f>data26[[#This Row],[diain]]*25.4</f>
        <v>16.763999999999999</v>
      </c>
      <c r="C229">
        <v>0.66</v>
      </c>
      <c r="D229" s="5">
        <f>data26[[#This Row],[diamm]]^2 *PI()/4</f>
        <v>220.72177789486997</v>
      </c>
      <c r="E229" s="10">
        <f>data26[[#This Row],[diain]]^2 *PI()/4</f>
        <v>0.34211943997592853</v>
      </c>
    </row>
    <row r="230" spans="1:5" x14ac:dyDescent="0.3">
      <c r="A230" s="5" t="s">
        <v>33</v>
      </c>
      <c r="B230" s="5">
        <f>data26[[#This Row],[diain]]*25.4</f>
        <v>21.945599999999999</v>
      </c>
      <c r="C230">
        <v>0.86399999999999999</v>
      </c>
      <c r="D230" s="5">
        <f>data26[[#This Row],[diamm]]^2 *PI()/4</f>
        <v>378.25510631636558</v>
      </c>
      <c r="E230" s="10">
        <f>data26[[#This Row],[diain]]^2 *PI()/4</f>
        <v>0.58629658738354151</v>
      </c>
    </row>
    <row r="231" spans="1:5" x14ac:dyDescent="0.3">
      <c r="A231" s="5" t="s">
        <v>34</v>
      </c>
      <c r="B231" s="5">
        <f>data26[[#This Row],[diain]]*25.4</f>
        <v>28.066999999999997</v>
      </c>
      <c r="C231">
        <v>1.105</v>
      </c>
      <c r="D231" s="5">
        <f>data26[[#This Row],[diamm]]^2 *PI()/4</f>
        <v>618.70249966502195</v>
      </c>
      <c r="E231" s="10">
        <f>data26[[#This Row],[diain]]^2 *PI()/4</f>
        <v>0.95899079246236929</v>
      </c>
    </row>
    <row r="232" spans="1:5" x14ac:dyDescent="0.3">
      <c r="A232" s="5" t="s">
        <v>35</v>
      </c>
      <c r="B232" s="5">
        <f>data26[[#This Row],[diain]]*25.4</f>
        <v>36.779199999999996</v>
      </c>
      <c r="C232">
        <v>1.448</v>
      </c>
      <c r="D232" s="5">
        <f>data26[[#This Row],[diamm]]^2 *PI()/4</f>
        <v>1062.4155982536397</v>
      </c>
      <c r="E232" s="10">
        <f>data26[[#This Row],[diain]]^2 *PI()/4</f>
        <v>1.6467474707880834</v>
      </c>
    </row>
    <row r="233" spans="1:5" x14ac:dyDescent="0.3">
      <c r="A233" s="5" t="s">
        <v>36</v>
      </c>
      <c r="B233" s="5">
        <f>data26[[#This Row],[diain]]*25.4</f>
        <v>42.748199999999997</v>
      </c>
      <c r="C233">
        <v>1.6830000000000001</v>
      </c>
      <c r="D233" s="5">
        <f>data26[[#This Row],[diamm]]^2 *PI()/4</f>
        <v>1435.2433607613921</v>
      </c>
      <c r="E233" s="10">
        <f>data26[[#This Row],[diain]]^2 *PI()/4</f>
        <v>2.2246316584434749</v>
      </c>
    </row>
    <row r="234" spans="1:5" x14ac:dyDescent="0.3">
      <c r="A234" s="5" t="s">
        <v>37</v>
      </c>
      <c r="B234" s="5">
        <f>data26[[#This Row],[diain]]*25.4</f>
        <v>54.609999999999992</v>
      </c>
      <c r="C234">
        <v>2.15</v>
      </c>
      <c r="D234" s="5">
        <f>data26[[#This Row],[diamm]]^2 *PI()/4</f>
        <v>2342.2553221281828</v>
      </c>
      <c r="E234" s="10">
        <f>data26[[#This Row],[diain]]^2 *PI()/4</f>
        <v>3.6305030103047042</v>
      </c>
    </row>
    <row r="235" spans="1:5" x14ac:dyDescent="0.3">
      <c r="A235" s="6" t="s">
        <v>38</v>
      </c>
      <c r="B235" s="5">
        <f>data26[[#This Row],[diain]]*25.4</f>
        <v>64.947800000000001</v>
      </c>
      <c r="C235" s="8">
        <v>2.5569999999999999</v>
      </c>
      <c r="D235" s="5">
        <f>data26[[#This Row],[diamm]]^2 *PI()/4</f>
        <v>3312.9796685017354</v>
      </c>
      <c r="E235" s="10">
        <f>data26[[#This Row],[diain]]^2 *PI()/4</f>
        <v>5.1351287564352024</v>
      </c>
    </row>
    <row r="236" spans="1:5" x14ac:dyDescent="0.3">
      <c r="A236" s="5" t="s">
        <v>39</v>
      </c>
      <c r="B236" s="5">
        <f>data26[[#This Row],[diain]]*25.4</f>
        <v>80.670400000000001</v>
      </c>
      <c r="C236" s="10">
        <v>3.1760000000000002</v>
      </c>
      <c r="D236" s="5">
        <f>data26[[#This Row],[diamm]]^2 *PI()/4</f>
        <v>5111.1461806769612</v>
      </c>
      <c r="E236" s="10">
        <f>data26[[#This Row],[diain]]^2 *PI()/4</f>
        <v>7.9222924246341409</v>
      </c>
    </row>
    <row r="237" spans="1:5" x14ac:dyDescent="0.3">
      <c r="A237" s="5" t="s">
        <v>40</v>
      </c>
      <c r="B237" s="5">
        <f>data26[[#This Row],[diain]]*25.4</f>
        <v>93.243399999999994</v>
      </c>
      <c r="C237" s="10">
        <v>3.6709999999999998</v>
      </c>
      <c r="D237" s="5">
        <f>data26[[#This Row],[diamm]]^2 *PI()/4</f>
        <v>6828.5121048203409</v>
      </c>
      <c r="E237" s="10">
        <f>data26[[#This Row],[diain]]^2 *PI()/4</f>
        <v>10.584214930901391</v>
      </c>
    </row>
    <row r="238" spans="1:5" x14ac:dyDescent="0.3">
      <c r="A238" s="5" t="s">
        <v>41</v>
      </c>
      <c r="B238" s="5">
        <f>data26[[#This Row],[diain]]*25.4</f>
        <v>105.8164</v>
      </c>
      <c r="C238" s="10">
        <v>4.1660000000000004</v>
      </c>
      <c r="D238" s="5">
        <f>data26[[#This Row],[diamm]]^2 *PI()/4</f>
        <v>8794.1900290954509</v>
      </c>
      <c r="E238" s="10">
        <f>data26[[#This Row],[diain]]^2 *PI()/4</f>
        <v>13.631021807141567</v>
      </c>
    </row>
    <row r="239" spans="1:5" x14ac:dyDescent="0.3">
      <c r="A239" t="s">
        <v>42</v>
      </c>
      <c r="B239" s="5">
        <f>data26[[#This Row],[diain]]*25.4</f>
        <v>12.547599999999999</v>
      </c>
      <c r="C239" s="10">
        <v>0.49399999999999999</v>
      </c>
      <c r="D239" s="5">
        <f>data26[[#This Row],[diamm]]^2 *PI()/4</f>
        <v>123.65486636903694</v>
      </c>
      <c r="E239" s="10">
        <f>data26[[#This Row],[diain]]^2 *PI()/4</f>
        <v>0.1916654262028597</v>
      </c>
    </row>
    <row r="240" spans="1:5" x14ac:dyDescent="0.3">
      <c r="A240" t="s">
        <v>43</v>
      </c>
      <c r="B240" s="5">
        <f>data26[[#This Row],[diain]]*25.4</f>
        <v>16.052799999999998</v>
      </c>
      <c r="C240" s="10">
        <v>0.63200000000000001</v>
      </c>
      <c r="D240" s="5">
        <f>data26[[#This Row],[diamm]]^2 *PI()/4</f>
        <v>202.39112813103887</v>
      </c>
      <c r="E240" s="10">
        <f>data26[[#This Row],[diain]]^2 *PI()/4</f>
        <v>0.31370687601686237</v>
      </c>
    </row>
    <row r="241" spans="1:5" x14ac:dyDescent="0.3">
      <c r="A241" t="s">
        <v>44</v>
      </c>
      <c r="B241" s="5">
        <f>data26[[#This Row],[diain]]*25.4</f>
        <v>21.081999999999997</v>
      </c>
      <c r="C241" s="10">
        <v>0.83</v>
      </c>
      <c r="D241" s="5">
        <f>data26[[#This Row],[diamm]]^2 *PI()/4</f>
        <v>349.07078235026609</v>
      </c>
      <c r="E241" s="10">
        <f>data26[[#This Row],[diain]]^2 *PI()/4</f>
        <v>0.54106079476450208</v>
      </c>
    </row>
    <row r="242" spans="1:5" x14ac:dyDescent="0.3">
      <c r="A242" t="s">
        <v>45</v>
      </c>
      <c r="B242" s="5">
        <f>data26[[#This Row],[diain]]*25.4</f>
        <v>26.771599999999999</v>
      </c>
      <c r="C242" s="10">
        <v>1.054</v>
      </c>
      <c r="D242" s="5">
        <f>data26[[#This Row],[diamm]]^2 *PI()/4</f>
        <v>562.90944584907584</v>
      </c>
      <c r="E242" s="10">
        <f>data26[[#This Row],[diain]]^2 *PI()/4</f>
        <v>0.87251138608883971</v>
      </c>
    </row>
    <row r="243" spans="1:5" x14ac:dyDescent="0.3">
      <c r="A243" t="s">
        <v>46</v>
      </c>
      <c r="B243" s="5">
        <f>data26[[#This Row],[diain]]*25.4</f>
        <v>35.433</v>
      </c>
      <c r="C243" s="10">
        <v>1.395</v>
      </c>
      <c r="D243" s="5">
        <f>data26[[#This Row],[diamm]]^2 *PI()/4</f>
        <v>986.06542201070806</v>
      </c>
      <c r="E243" s="10">
        <f>data26[[#This Row],[diain]]^2 *PI()/4</f>
        <v>1.5284044609255194</v>
      </c>
    </row>
    <row r="244" spans="1:5" x14ac:dyDescent="0.3">
      <c r="A244" t="s">
        <v>47</v>
      </c>
      <c r="B244" s="5">
        <f>data26[[#This Row],[diain]]*25.4</f>
        <v>40.3352</v>
      </c>
      <c r="C244" s="10">
        <v>1.5880000000000001</v>
      </c>
      <c r="D244" s="5">
        <f>data26[[#This Row],[diamm]]^2 *PI()/4</f>
        <v>1277.7865451692403</v>
      </c>
      <c r="E244" s="10">
        <f>data26[[#This Row],[diain]]^2 *PI()/4</f>
        <v>1.9805731061585352</v>
      </c>
    </row>
    <row r="245" spans="1:5" x14ac:dyDescent="0.3">
      <c r="A245" s="14" t="s">
        <v>48</v>
      </c>
      <c r="B245" s="5">
        <f>data26[[#This Row],[diain]]*25.4</f>
        <v>51.638199999999998</v>
      </c>
      <c r="C245" s="8">
        <v>2.0329999999999999</v>
      </c>
      <c r="D245" s="5">
        <f>data26[[#This Row],[diamm]]^2 *PI()/4</f>
        <v>2094.2671080755977</v>
      </c>
      <c r="E245" s="10">
        <f>data26[[#This Row],[diain]]^2 *PI()/4</f>
        <v>3.246120509758196</v>
      </c>
    </row>
    <row r="246" spans="1:5" x14ac:dyDescent="0.3">
      <c r="A246" t="s">
        <v>49</v>
      </c>
      <c r="B246" s="5">
        <f>data26[[#This Row],[diain]]*25.4</f>
        <v>12.572999999999999</v>
      </c>
      <c r="C246" s="10">
        <v>0.495</v>
      </c>
      <c r="D246" s="5">
        <f>data26[[#This Row],[diamm]]^2 *PI()/4</f>
        <v>124.15600006586436</v>
      </c>
      <c r="E246" s="10">
        <f>data26[[#This Row],[diain]]^2 *PI()/4</f>
        <v>0.19244218498645976</v>
      </c>
    </row>
    <row r="247" spans="1:5" x14ac:dyDescent="0.3">
      <c r="A247" t="s">
        <v>50</v>
      </c>
      <c r="B247" s="5">
        <f>data26[[#This Row],[diain]]*25.4</f>
        <v>16.001999999999999</v>
      </c>
      <c r="C247" s="10">
        <v>0.63</v>
      </c>
      <c r="D247" s="5">
        <f>data26[[#This Row],[diamm]]^2 *PI()/4</f>
        <v>201.11219845379682</v>
      </c>
      <c r="E247" s="10">
        <f>data26[[#This Row],[diain]]^2 *PI()/4</f>
        <v>0.31172453105244724</v>
      </c>
    </row>
    <row r="248" spans="1:5" x14ac:dyDescent="0.3">
      <c r="A248" t="s">
        <v>51</v>
      </c>
      <c r="B248" s="5">
        <f>data26[[#This Row],[diain]]*25.4</f>
        <v>20.954999999999998</v>
      </c>
      <c r="C248" s="10">
        <v>0.82499999999999996</v>
      </c>
      <c r="D248" s="5">
        <f>data26[[#This Row],[diamm]]^2 *PI()/4</f>
        <v>344.87777796073431</v>
      </c>
      <c r="E248" s="10">
        <f>data26[[#This Row],[diain]]^2 *PI()/4</f>
        <v>0.53456162496238813</v>
      </c>
    </row>
    <row r="249" spans="1:5" x14ac:dyDescent="0.3">
      <c r="A249" t="s">
        <v>52</v>
      </c>
      <c r="B249" s="5">
        <f>data26[[#This Row],[diain]]*25.4</f>
        <v>26.492199999999997</v>
      </c>
      <c r="C249" s="10">
        <v>1.0429999999999999</v>
      </c>
      <c r="D249" s="5">
        <f>data26[[#This Row],[diamm]]^2 *PI()/4</f>
        <v>551.22122442873365</v>
      </c>
      <c r="E249" s="10">
        <f>data26[[#This Row],[diain]]^2 *PI()/4</f>
        <v>0.85439460665375055</v>
      </c>
    </row>
    <row r="250" spans="1:5" x14ac:dyDescent="0.3">
      <c r="A250" t="s">
        <v>53</v>
      </c>
      <c r="B250" s="5">
        <f>data26[[#This Row],[diain]]*25.4</f>
        <v>35.1282</v>
      </c>
      <c r="C250" s="10">
        <v>1.383</v>
      </c>
      <c r="D250" s="5">
        <f>data26[[#This Row],[diamm]]^2 *PI()/4</f>
        <v>969.17382148751381</v>
      </c>
      <c r="E250" s="10">
        <f>data26[[#This Row],[diain]]^2 *PI()/4</f>
        <v>1.5022224277505021</v>
      </c>
    </row>
    <row r="251" spans="1:5" x14ac:dyDescent="0.3">
      <c r="A251" t="s">
        <v>54</v>
      </c>
      <c r="B251" s="5">
        <f>data26[[#This Row],[diain]]*25.4</f>
        <v>40.716200000000001</v>
      </c>
      <c r="C251" s="10">
        <v>1.603</v>
      </c>
      <c r="D251" s="5">
        <f>data26[[#This Row],[diamm]]^2 *PI()/4</f>
        <v>1302.040098656242</v>
      </c>
      <c r="E251" s="10">
        <f>data26[[#This Row],[diain]]^2 *PI()/4</f>
        <v>2.0181661892495537</v>
      </c>
    </row>
    <row r="252" spans="1:5" x14ac:dyDescent="0.3">
      <c r="A252" s="14" t="s">
        <v>55</v>
      </c>
      <c r="B252" s="5">
        <f>data26[[#This Row],[diain]]*25.4</f>
        <v>52.400199999999998</v>
      </c>
      <c r="C252" s="8">
        <v>2.0630000000000002</v>
      </c>
      <c r="D252" s="5">
        <f>data26[[#This Row],[diamm]]^2 *PI()/4</f>
        <v>2156.5313231070982</v>
      </c>
      <c r="E252" s="10">
        <f>data26[[#This Row],[diain]]^2 *PI()/4</f>
        <v>3.342630236076475</v>
      </c>
    </row>
    <row r="253" spans="1:5" x14ac:dyDescent="0.3">
      <c r="A253" t="s">
        <v>56</v>
      </c>
      <c r="B253" s="5">
        <f>data26[[#This Row],[diain]]*25.4</f>
        <v>12.547599999999999</v>
      </c>
      <c r="C253" s="10">
        <v>0.49399999999999999</v>
      </c>
      <c r="D253" s="5">
        <f>data26[[#This Row],[diamm]]^2 *PI()/4</f>
        <v>123.65486636903694</v>
      </c>
      <c r="E253" s="10">
        <f>data26[[#This Row],[diain]]^2 *PI()/4</f>
        <v>0.1916654262028597</v>
      </c>
    </row>
    <row r="254" spans="1:5" x14ac:dyDescent="0.3">
      <c r="A254" t="s">
        <v>57</v>
      </c>
      <c r="B254" s="5">
        <f>data26[[#This Row],[diain]]*25.4</f>
        <v>16.052799999999998</v>
      </c>
      <c r="C254" s="10">
        <v>0.63200000000000001</v>
      </c>
      <c r="D254" s="5">
        <f>data26[[#This Row],[diamm]]^2 *PI()/4</f>
        <v>202.39112813103887</v>
      </c>
      <c r="E254" s="10">
        <f>data26[[#This Row],[diain]]^2 *PI()/4</f>
        <v>0.31370687601686237</v>
      </c>
    </row>
    <row r="255" spans="1:5" x14ac:dyDescent="0.3">
      <c r="A255" t="s">
        <v>58</v>
      </c>
      <c r="B255" s="5">
        <f>data26[[#This Row],[diain]]*25.4</f>
        <v>21.081999999999997</v>
      </c>
      <c r="C255" s="10">
        <v>0.83</v>
      </c>
      <c r="D255" s="5">
        <f>data26[[#This Row],[diamm]]^2 *PI()/4</f>
        <v>349.07078235026609</v>
      </c>
      <c r="E255" s="10">
        <f>data26[[#This Row],[diain]]^2 *PI()/4</f>
        <v>0.54106079476450208</v>
      </c>
    </row>
    <row r="256" spans="1:5" x14ac:dyDescent="0.3">
      <c r="A256" t="s">
        <v>59</v>
      </c>
      <c r="B256" s="5">
        <f>data26[[#This Row],[diain]]*25.4</f>
        <v>26.771599999999999</v>
      </c>
      <c r="C256" s="10">
        <v>1.054</v>
      </c>
      <c r="D256" s="5">
        <f>data26[[#This Row],[diamm]]^2 *PI()/4</f>
        <v>562.90944584907584</v>
      </c>
      <c r="E256" s="10">
        <f>data26[[#This Row],[diain]]^2 *PI()/4</f>
        <v>0.87251138608883971</v>
      </c>
    </row>
    <row r="257" spans="1:5" x14ac:dyDescent="0.3">
      <c r="A257" t="s">
        <v>60</v>
      </c>
      <c r="B257" s="5">
        <f>data26[[#This Row],[diain]]*25.4</f>
        <v>35.433</v>
      </c>
      <c r="C257" s="10">
        <v>1.395</v>
      </c>
      <c r="D257" s="5">
        <f>data26[[#This Row],[diamm]]^2 *PI()/4</f>
        <v>986.06542201070806</v>
      </c>
      <c r="E257" s="10">
        <f>data26[[#This Row],[diain]]^2 *PI()/4</f>
        <v>1.5284044609255194</v>
      </c>
    </row>
    <row r="258" spans="1:5" x14ac:dyDescent="0.3">
      <c r="A258" t="s">
        <v>61</v>
      </c>
      <c r="B258" s="5">
        <f>data26[[#This Row],[diain]]*25.4</f>
        <v>40.3352</v>
      </c>
      <c r="C258" s="10">
        <v>1.5880000000000001</v>
      </c>
      <c r="D258" s="5">
        <f>data26[[#This Row],[diamm]]^2 *PI()/4</f>
        <v>1277.7865451692403</v>
      </c>
      <c r="E258" s="10">
        <f>data26[[#This Row],[diain]]^2 *PI()/4</f>
        <v>1.9805731061585352</v>
      </c>
    </row>
    <row r="259" spans="1:5" x14ac:dyDescent="0.3">
      <c r="A259" s="14" t="s">
        <v>62</v>
      </c>
      <c r="B259" s="5">
        <f>data26[[#This Row],[diain]]*25.4</f>
        <v>51.638199999999998</v>
      </c>
      <c r="C259" s="8">
        <v>2.0329999999999999</v>
      </c>
      <c r="D259" s="5">
        <f>data26[[#This Row],[diamm]]^2 *PI()/4</f>
        <v>2094.2671080755977</v>
      </c>
      <c r="E259" s="10">
        <f>data26[[#This Row],[diain]]^2 *PI()/4</f>
        <v>3.246120509758196</v>
      </c>
    </row>
    <row r="260" spans="1:5" x14ac:dyDescent="0.3">
      <c r="A260" t="s">
        <v>63</v>
      </c>
      <c r="B260" s="5">
        <f>data26[[#This Row],[diain]]*25.4</f>
        <v>63.322199999999995</v>
      </c>
      <c r="C260" s="10">
        <v>2.4929999999999999</v>
      </c>
      <c r="D260" s="5">
        <f>data26[[#This Row],[diamm]]^2 *PI()/4</f>
        <v>3149.2118112574235</v>
      </c>
      <c r="E260" s="10">
        <f>data26[[#This Row],[diain]]^2 *PI()/4</f>
        <v>4.8812880700251471</v>
      </c>
    </row>
    <row r="261" spans="1:5" x14ac:dyDescent="0.3">
      <c r="A261" t="s">
        <v>64</v>
      </c>
      <c r="B261" s="5">
        <f>data26[[#This Row],[diain]]*25.4</f>
        <v>78.358999999999995</v>
      </c>
      <c r="C261" s="10">
        <v>3.085</v>
      </c>
      <c r="D261" s="5">
        <f>data26[[#This Row],[diamm]]^2 *PI()/4</f>
        <v>4822.4490877536828</v>
      </c>
      <c r="E261" s="10">
        <f>data26[[#This Row],[diain]]^2 *PI()/4</f>
        <v>7.4748110356402799</v>
      </c>
    </row>
    <row r="262" spans="1:5" x14ac:dyDescent="0.3">
      <c r="A262" t="s">
        <v>65</v>
      </c>
      <c r="B262" s="5">
        <f>data26[[#This Row],[diain]]*25.4</f>
        <v>89.408000000000001</v>
      </c>
      <c r="C262" s="10">
        <v>3.52</v>
      </c>
      <c r="D262" s="5">
        <f>data26[[#This Row],[diamm]]^2 *PI()/4</f>
        <v>6278.308349009636</v>
      </c>
      <c r="E262" s="10">
        <f>data26[[#This Row],[diain]]^2 *PI()/4</f>
        <v>9.7313974037597433</v>
      </c>
    </row>
    <row r="263" spans="1:5" x14ac:dyDescent="0.3">
      <c r="A263" t="s">
        <v>66</v>
      </c>
      <c r="B263" s="5">
        <f>data26[[#This Row],[diain]]*25.4</f>
        <v>102.10799999999999</v>
      </c>
      <c r="C263" s="10">
        <v>4.0199999999999996</v>
      </c>
      <c r="D263" s="5">
        <f>data26[[#This Row],[diamm]]^2 *PI()/4</f>
        <v>8188.5955452072003</v>
      </c>
      <c r="E263" s="10">
        <f>data26[[#This Row],[diain]]^2 *PI()/4</f>
        <v>12.692348479768119</v>
      </c>
    </row>
    <row r="264" spans="1:5" x14ac:dyDescent="0.3">
      <c r="A264" t="s">
        <v>67</v>
      </c>
      <c r="B264" s="5">
        <f>data26[[#This Row],[diain]]*25.4</f>
        <v>16.052799999999998</v>
      </c>
      <c r="C264" s="10">
        <v>0.63200000000000001</v>
      </c>
      <c r="D264" s="5">
        <f>data26[[#This Row],[diamm]]^2 *PI()/4</f>
        <v>202.39112813103887</v>
      </c>
      <c r="E264" s="10">
        <f>data26[[#This Row],[diain]]^2 *PI()/4</f>
        <v>0.31370687601686237</v>
      </c>
    </row>
    <row r="265" spans="1:5" x14ac:dyDescent="0.3">
      <c r="A265" t="s">
        <v>68</v>
      </c>
      <c r="B265" s="5">
        <f>data26[[#This Row],[diain]]*25.4</f>
        <v>21.234399999999997</v>
      </c>
      <c r="C265" s="10">
        <v>0.83599999999999997</v>
      </c>
      <c r="D265" s="5">
        <f>data26[[#This Row],[diamm]]^2 *PI()/4</f>
        <v>354.1358303113247</v>
      </c>
      <c r="E265" s="10">
        <f>data26[[#This Row],[diain]]^2 *PI()/4</f>
        <v>0.54891163480582295</v>
      </c>
    </row>
    <row r="266" spans="1:5" x14ac:dyDescent="0.3">
      <c r="A266" t="s">
        <v>69</v>
      </c>
      <c r="B266" s="5">
        <f>data26[[#This Row],[diain]]*25.4</f>
        <v>27.000199999999996</v>
      </c>
      <c r="C266" s="10">
        <v>1.0629999999999999</v>
      </c>
      <c r="D266" s="5">
        <f>data26[[#This Row],[diamm]]^2 *PI()/4</f>
        <v>572.56374344832022</v>
      </c>
      <c r="E266" s="10">
        <f>data26[[#This Row],[diain]]^2 *PI()/4</f>
        <v>0.88747557729605109</v>
      </c>
    </row>
    <row r="267" spans="1:5" x14ac:dyDescent="0.3">
      <c r="A267" t="s">
        <v>70</v>
      </c>
      <c r="B267" s="5">
        <f>data26[[#This Row],[diain]]*25.4</f>
        <v>35.407599999999995</v>
      </c>
      <c r="C267" s="10">
        <v>1.3939999999999999</v>
      </c>
      <c r="D267" s="5">
        <f>data26[[#This Row],[diamm]]^2 *PI()/4</f>
        <v>984.65221485150471</v>
      </c>
      <c r="E267" s="10">
        <f>data26[[#This Row],[diain]]^2 *PI()/4</f>
        <v>1.5262139854478036</v>
      </c>
    </row>
    <row r="268" spans="1:5" x14ac:dyDescent="0.3">
      <c r="A268" t="s">
        <v>71</v>
      </c>
      <c r="B268" s="5">
        <f>data26[[#This Row],[diain]]*25.4</f>
        <v>41.249600000000001</v>
      </c>
      <c r="C268" s="10">
        <v>1.6240000000000001</v>
      </c>
      <c r="D268" s="5">
        <f>data26[[#This Row],[diamm]]^2 *PI()/4</f>
        <v>1336.3781443922421</v>
      </c>
      <c r="E268" s="10">
        <f>data26[[#This Row],[diain]]^2 *PI()/4</f>
        <v>2.0713902665885087</v>
      </c>
    </row>
    <row r="269" spans="1:5" x14ac:dyDescent="0.3">
      <c r="A269" t="s">
        <v>72</v>
      </c>
      <c r="B269" s="5">
        <f>data26[[#This Row],[diain]]*25.4</f>
        <v>52.908200000000001</v>
      </c>
      <c r="C269" s="10">
        <v>2.0830000000000002</v>
      </c>
      <c r="D269" s="5">
        <f>data26[[#This Row],[diamm]]^2 *PI()/4</f>
        <v>2198.5475072738627</v>
      </c>
      <c r="E269" s="10">
        <f>data26[[#This Row],[diain]]^2 *PI()/4</f>
        <v>3.4077554517853916</v>
      </c>
    </row>
    <row r="270" spans="1:5" x14ac:dyDescent="0.3">
      <c r="A270" s="14" t="s">
        <v>73</v>
      </c>
      <c r="B270" s="5">
        <f>data26[[#This Row],[diain]]*25.4</f>
        <v>63.22059999999999</v>
      </c>
      <c r="C270" s="8">
        <v>2.4889999999999999</v>
      </c>
      <c r="D270" s="5">
        <f>data26[[#This Row],[diamm]]^2 *PI()/4</f>
        <v>3139.1141446139682</v>
      </c>
      <c r="E270" s="10">
        <f>data26[[#This Row],[diain]]^2 *PI()/4</f>
        <v>4.8656366554249626</v>
      </c>
    </row>
    <row r="271" spans="1:5" x14ac:dyDescent="0.3">
      <c r="A271" t="s">
        <v>74</v>
      </c>
      <c r="B271" s="5">
        <f>data26[[#This Row],[diain]]*25.4</f>
        <v>78.48599999999999</v>
      </c>
      <c r="C271" s="10">
        <v>3.09</v>
      </c>
      <c r="D271" s="5">
        <f>data26[[#This Row],[diamm]]^2 *PI()/4</f>
        <v>4838.093681170817</v>
      </c>
      <c r="E271" s="10">
        <f>data26[[#This Row],[diain]]^2 *PI()/4</f>
        <v>7.4990602039351755</v>
      </c>
    </row>
    <row r="272" spans="1:5" x14ac:dyDescent="0.3">
      <c r="A272" t="s">
        <v>75</v>
      </c>
      <c r="B272" s="5">
        <f>data26[[#This Row],[diain]]*25.4</f>
        <v>90.677999999999997</v>
      </c>
      <c r="C272" s="10">
        <v>3.57</v>
      </c>
      <c r="D272" s="5">
        <f>data26[[#This Row],[diamm]]^2 *PI()/4</f>
        <v>6457.9361503496993</v>
      </c>
      <c r="E272" s="10">
        <f>data26[[#This Row],[diain]]^2 *PI()/4</f>
        <v>10.009821052684138</v>
      </c>
    </row>
    <row r="273" spans="1:5" x14ac:dyDescent="0.3">
      <c r="A273" t="s">
        <v>76</v>
      </c>
      <c r="B273" s="5">
        <f>data26[[#This Row],[diain]]*25.4</f>
        <v>102.86999999999999</v>
      </c>
      <c r="C273" s="10">
        <v>4.05</v>
      </c>
      <c r="D273" s="5">
        <f>data26[[#This Row],[diamm]]^2 *PI()/4</f>
        <v>8311.2694258967058</v>
      </c>
      <c r="E273" s="10">
        <f>data26[[#This Row],[diain]]^2 *PI()/4</f>
        <v>12.882493375126645</v>
      </c>
    </row>
    <row r="274" spans="1:5" x14ac:dyDescent="0.3">
      <c r="A274" t="s">
        <v>77</v>
      </c>
      <c r="B274" s="5">
        <f>data26[[#This Row],[diain]]*25.4</f>
        <v>128.85419999999999</v>
      </c>
      <c r="C274" s="10">
        <v>5.0730000000000004</v>
      </c>
      <c r="D274" s="5">
        <f>data26[[#This Row],[diamm]]^2 *PI()/4</f>
        <v>13040.283681334726</v>
      </c>
      <c r="E274" s="10">
        <f>data26[[#This Row],[diain]]^2 *PI()/4</f>
        <v>20.212480131029093</v>
      </c>
    </row>
    <row r="275" spans="1:5" x14ac:dyDescent="0.3">
      <c r="A275" t="s">
        <v>78</v>
      </c>
      <c r="B275" s="5">
        <f>data26[[#This Row],[diain]]*25.4</f>
        <v>154.76219999999998</v>
      </c>
      <c r="C275" s="10">
        <v>6.093</v>
      </c>
      <c r="D275" s="5">
        <f>data26[[#This Row],[diamm]]^2 *PI()/4</f>
        <v>18811.337307169437</v>
      </c>
      <c r="E275" s="10">
        <f>data26[[#This Row],[diain]]^2 *PI()/4</f>
        <v>29.157631141374914</v>
      </c>
    </row>
    <row r="276" spans="1:5" x14ac:dyDescent="0.3">
      <c r="A276" t="s">
        <v>79</v>
      </c>
      <c r="B276" s="5">
        <f>data26[[#This Row],[diain]]*25.4</f>
        <v>13.3604</v>
      </c>
      <c r="C276" s="10">
        <v>0.52600000000000002</v>
      </c>
      <c r="D276" s="5">
        <f>data26[[#This Row],[diamm]]^2 *PI()/4</f>
        <v>140.19379848677929</v>
      </c>
      <c r="E276" s="10">
        <f>data26[[#This Row],[diain]]^2 *PI()/4</f>
        <v>0.21730082225615244</v>
      </c>
    </row>
    <row r="277" spans="1:5" x14ac:dyDescent="0.3">
      <c r="A277" t="s">
        <v>80</v>
      </c>
      <c r="B277" s="5">
        <f>data26[[#This Row],[diain]]*25.4</f>
        <v>18.338799999999999</v>
      </c>
      <c r="C277" s="10">
        <v>0.72199999999999998</v>
      </c>
      <c r="D277" s="5">
        <f>data26[[#This Row],[diamm]]^2 *PI()/4</f>
        <v>264.13850153385999</v>
      </c>
      <c r="E277" s="10">
        <f>data26[[#This Row],[diain]]^2 *PI()/4</f>
        <v>0.40941549620847539</v>
      </c>
    </row>
    <row r="278" spans="1:5" x14ac:dyDescent="0.3">
      <c r="A278" t="s">
        <v>81</v>
      </c>
      <c r="B278" s="5">
        <f>data26[[#This Row],[diain]]*25.4</f>
        <v>23.7744</v>
      </c>
      <c r="C278" s="10">
        <v>0.93600000000000005</v>
      </c>
      <c r="D278" s="5">
        <f>data26[[#This Row],[diamm]]^2 *PI()/4</f>
        <v>443.92439560740138</v>
      </c>
      <c r="E278" s="10">
        <f>data26[[#This Row],[diain]]^2 *PI()/4</f>
        <v>0.68808418935985094</v>
      </c>
    </row>
    <row r="279" spans="1:5" x14ac:dyDescent="0.3">
      <c r="A279" t="s">
        <v>82</v>
      </c>
      <c r="B279" s="5">
        <f>data26[[#This Row],[diain]]*25.4</f>
        <v>31.876999999999995</v>
      </c>
      <c r="C279" s="10">
        <v>1.2549999999999999</v>
      </c>
      <c r="D279" s="5">
        <f>data26[[#This Row],[diamm]]^2 *PI()/4</f>
        <v>798.07694726553609</v>
      </c>
      <c r="E279" s="10">
        <f>data26[[#This Row],[diain]]^2 *PI()/4</f>
        <v>1.2370217423050658</v>
      </c>
    </row>
    <row r="280" spans="1:5" x14ac:dyDescent="0.3">
      <c r="A280" t="s">
        <v>83</v>
      </c>
      <c r="B280" s="5">
        <f>data26[[#This Row],[diain]]*25.4</f>
        <v>37.490399999999994</v>
      </c>
      <c r="C280" s="10">
        <v>1.476</v>
      </c>
      <c r="D280" s="5">
        <f>data26[[#This Row],[diamm]]^2 *PI()/4</f>
        <v>1103.90075298231</v>
      </c>
      <c r="E280" s="10">
        <f>data26[[#This Row],[diain]]^2 *PI()/4</f>
        <v>1.7110495892217594</v>
      </c>
    </row>
    <row r="281" spans="1:5" x14ac:dyDescent="0.3">
      <c r="A281" t="s">
        <v>84</v>
      </c>
      <c r="B281" s="5">
        <f>data26[[#This Row],[diain]]*25.4</f>
        <v>48.590199999999996</v>
      </c>
      <c r="C281" s="10">
        <v>1.913</v>
      </c>
      <c r="D281" s="5">
        <f>data26[[#This Row],[diamm]]^2 *PI()/4</f>
        <v>1854.3309825733504</v>
      </c>
      <c r="E281" s="10">
        <f>data26[[#This Row],[diain]]^2 *PI()/4</f>
        <v>2.8742187714262366</v>
      </c>
    </row>
    <row r="282" spans="1:5" x14ac:dyDescent="0.3">
      <c r="A282" s="14" t="s">
        <v>85</v>
      </c>
      <c r="B282" s="5">
        <f>data26[[#This Row],[diain]]*25.4</f>
        <v>58.165999999999997</v>
      </c>
      <c r="C282" s="8">
        <v>2.29</v>
      </c>
      <c r="D282" s="5">
        <f>data26[[#This Row],[diamm]]^2 *PI()/4</f>
        <v>2657.2246911351872</v>
      </c>
      <c r="E282" s="10">
        <f>data26[[#This Row],[diain]]^2 *PI()/4</f>
        <v>4.1187065086725587</v>
      </c>
    </row>
    <row r="283" spans="1:5" x14ac:dyDescent="0.3">
      <c r="A283" t="s">
        <v>86</v>
      </c>
      <c r="B283" s="5">
        <f>data26[[#This Row],[diain]]*25.4</f>
        <v>72.745599999999996</v>
      </c>
      <c r="C283" s="10">
        <v>2.8639999999999999</v>
      </c>
      <c r="D283" s="5">
        <f>data26[[#This Row],[diamm]]^2 *PI()/4</f>
        <v>4156.2660704673081</v>
      </c>
      <c r="E283" s="10">
        <f>data26[[#This Row],[diain]]^2 *PI()/4</f>
        <v>6.442225293674916</v>
      </c>
    </row>
    <row r="284" spans="1:5" x14ac:dyDescent="0.3">
      <c r="A284" t="s">
        <v>87</v>
      </c>
      <c r="B284" s="5">
        <f>data26[[#This Row],[diain]]*25.4</f>
        <v>84.480400000000003</v>
      </c>
      <c r="C284" s="10">
        <v>3.3260000000000001</v>
      </c>
      <c r="D284" s="5">
        <f>data26[[#This Row],[diamm]]^2 *PI()/4</f>
        <v>5605.3379850407509</v>
      </c>
      <c r="E284" s="10">
        <f>data26[[#This Row],[diain]]^2 *PI()/4</f>
        <v>8.6882912533956702</v>
      </c>
    </row>
    <row r="285" spans="1:5" x14ac:dyDescent="0.3">
      <c r="A285" t="s">
        <v>88</v>
      </c>
      <c r="B285" s="5">
        <f>data26[[#This Row],[diain]]*25.4</f>
        <v>96.164400000000001</v>
      </c>
      <c r="C285" s="10">
        <v>3.786</v>
      </c>
      <c r="D285" s="5">
        <f>data26[[#This Row],[diamm]]^2 *PI()/4</f>
        <v>7263.0416370577968</v>
      </c>
      <c r="E285" s="10">
        <f>data26[[#This Row],[diain]]^2 *PI()/4</f>
        <v>11.25773705291369</v>
      </c>
    </row>
    <row r="286" spans="1:5" x14ac:dyDescent="0.3">
      <c r="A286" t="s">
        <v>89</v>
      </c>
      <c r="B286" s="5">
        <f>data26[[#This Row],[diain]]*25.4</f>
        <v>121.10719999999999</v>
      </c>
      <c r="C286" s="10">
        <v>4.7679999999999998</v>
      </c>
      <c r="D286" s="5">
        <f>data26[[#This Row],[diamm]]^2 *PI()/4</f>
        <v>11519.39864928619</v>
      </c>
      <c r="E286" s="10">
        <f>data26[[#This Row],[diain]]^2 *PI()/4</f>
        <v>17.855103616600829</v>
      </c>
    </row>
    <row r="287" spans="1:5" x14ac:dyDescent="0.3">
      <c r="A287" t="s">
        <v>90</v>
      </c>
      <c r="B287" s="5">
        <f>data26[[#This Row],[diain]]*25.4</f>
        <v>145.00859999999997</v>
      </c>
      <c r="C287" s="10">
        <v>5.7089999999999996</v>
      </c>
      <c r="D287" s="5">
        <f>data26[[#This Row],[diamm]]^2 *PI()/4</f>
        <v>16514.955226538907</v>
      </c>
      <c r="E287" s="10">
        <f>data26[[#This Row],[diain]]^2 *PI()/4</f>
        <v>25.598231797598906</v>
      </c>
    </row>
    <row r="288" spans="1:5" x14ac:dyDescent="0.3">
      <c r="A288" t="s">
        <v>91</v>
      </c>
      <c r="B288" s="5">
        <f>data26[[#This Row],[diain]]*25.4</f>
        <v>15.290799999999999</v>
      </c>
      <c r="C288" s="10">
        <v>0.60199999999999998</v>
      </c>
      <c r="D288" s="5">
        <f>data26[[#This Row],[diamm]]^2 *PI()/4</f>
        <v>183.63281725484953</v>
      </c>
      <c r="E288" s="10">
        <f>data26[[#This Row],[diain]]^2 *PI()/4</f>
        <v>0.28463143600788882</v>
      </c>
    </row>
    <row r="289" spans="1:5" x14ac:dyDescent="0.3">
      <c r="A289" t="s">
        <v>92</v>
      </c>
      <c r="B289" s="5">
        <f>data26[[#This Row],[diain]]*25.4</f>
        <v>20.421600000000002</v>
      </c>
      <c r="C289" s="10">
        <v>0.80400000000000005</v>
      </c>
      <c r="D289" s="5">
        <f>data26[[#This Row],[diamm]]^2 *PI()/4</f>
        <v>327.5438218082881</v>
      </c>
      <c r="E289" s="10">
        <f>data26[[#This Row],[diain]]^2 *PI()/4</f>
        <v>0.50769393919072503</v>
      </c>
    </row>
    <row r="290" spans="1:5" x14ac:dyDescent="0.3">
      <c r="A290" t="s">
        <v>93</v>
      </c>
      <c r="B290" s="5">
        <f>data26[[#This Row],[diain]]*25.4</f>
        <v>26.136599999999998</v>
      </c>
      <c r="C290" s="10">
        <v>1.0289999999999999</v>
      </c>
      <c r="D290" s="5">
        <f>data26[[#This Row],[diamm]]^2 *PI()/4</f>
        <v>536.5226538750735</v>
      </c>
      <c r="E290" s="10">
        <f>data26[[#This Row],[diain]]^2 *PI()/4</f>
        <v>0.83161177672991748</v>
      </c>
    </row>
    <row r="291" spans="1:5" x14ac:dyDescent="0.3">
      <c r="A291" t="s">
        <v>94</v>
      </c>
      <c r="B291" s="5">
        <f>data26[[#This Row],[diain]]*25.4</f>
        <v>34.544000000000004</v>
      </c>
      <c r="C291" s="10">
        <v>1.36</v>
      </c>
      <c r="D291" s="5">
        <f>data26[[#This Row],[diamm]]^2 *PI()/4</f>
        <v>937.20615333873195</v>
      </c>
      <c r="E291" s="10">
        <f>data26[[#This Row],[diain]]^2 *PI()/4</f>
        <v>1.4526724430199207</v>
      </c>
    </row>
    <row r="292" spans="1:5" x14ac:dyDescent="0.3">
      <c r="A292" t="s">
        <v>95</v>
      </c>
      <c r="B292" s="5">
        <f>data26[[#This Row],[diain]]*25.4</f>
        <v>40.386000000000003</v>
      </c>
      <c r="C292" s="10">
        <v>1.59</v>
      </c>
      <c r="D292" s="5">
        <f>data26[[#This Row],[diamm]]^2 *PI()/4</f>
        <v>1281.0071779063842</v>
      </c>
      <c r="E292" s="10">
        <f>data26[[#This Row],[diain]]^2 *PI()/4</f>
        <v>1.9855650968850891</v>
      </c>
    </row>
    <row r="293" spans="1:5" x14ac:dyDescent="0.3">
      <c r="A293" t="s">
        <v>96</v>
      </c>
      <c r="B293" s="5">
        <f>data26[[#This Row],[diain]]*25.4</f>
        <v>51.9938</v>
      </c>
      <c r="C293" s="10">
        <v>2.0470000000000002</v>
      </c>
      <c r="D293" s="5">
        <f>data26[[#This Row],[diamm]]^2 *PI()/4</f>
        <v>2123.2102392816469</v>
      </c>
      <c r="E293" s="10">
        <f>data26[[#This Row],[diain]]^2 *PI()/4</f>
        <v>3.2909824528514586</v>
      </c>
    </row>
    <row r="294" spans="1:5" x14ac:dyDescent="0.3">
      <c r="A294" s="14" t="s">
        <v>97</v>
      </c>
      <c r="B294" s="5">
        <f>data26[[#This Row],[diain]]*25.4</f>
        <v>62.102999999999994</v>
      </c>
      <c r="C294" s="8">
        <v>2.4449999999999998</v>
      </c>
      <c r="D294" s="5">
        <f>data26[[#This Row],[diamm]]^2 *PI()/4</f>
        <v>3029.1099777318186</v>
      </c>
      <c r="E294" s="10">
        <f>data26[[#This Row],[diain]]^2 *PI()/4</f>
        <v>4.69512985574403</v>
      </c>
    </row>
    <row r="295" spans="1:5" x14ac:dyDescent="0.3">
      <c r="A295" t="s">
        <v>98</v>
      </c>
      <c r="B295" s="5">
        <f>data26[[#This Row],[diain]]*25.4</f>
        <v>77.266799999999989</v>
      </c>
      <c r="C295" s="10">
        <v>3.0419999999999998</v>
      </c>
      <c r="D295" s="5">
        <f>data26[[#This Row],[diamm]]^2 *PI()/4</f>
        <v>4688.9514286031754</v>
      </c>
      <c r="E295" s="10">
        <f>data26[[#This Row],[diain]]^2 *PI()/4</f>
        <v>7.2678892501134236</v>
      </c>
    </row>
    <row r="296" spans="1:5" x14ac:dyDescent="0.3">
      <c r="A296" t="s">
        <v>99</v>
      </c>
      <c r="B296" s="5">
        <f>data26[[#This Row],[diain]]*25.4</f>
        <v>89.433399999999992</v>
      </c>
      <c r="C296" s="10">
        <v>3.5209999999999999</v>
      </c>
      <c r="D296" s="5">
        <f>data26[[#This Row],[diamm]]^2 *PI()/4</f>
        <v>6281.8760763699602</v>
      </c>
      <c r="E296" s="10">
        <f>data26[[#This Row],[diain]]^2 *PI()/4</f>
        <v>9.7369273922282229</v>
      </c>
    </row>
    <row r="297" spans="1:5" x14ac:dyDescent="0.3">
      <c r="A297" t="s">
        <v>100</v>
      </c>
      <c r="B297" s="5">
        <f>data26[[#This Row],[diain]]*25.4</f>
        <v>101.5492</v>
      </c>
      <c r="C297" s="10">
        <v>3.9980000000000002</v>
      </c>
      <c r="D297" s="5">
        <f>data26[[#This Row],[diamm]]^2 *PI()/4</f>
        <v>8099.2143727243201</v>
      </c>
      <c r="E297" s="10">
        <f>data26[[#This Row],[diain]]^2 *PI()/4</f>
        <v>12.553807385337469</v>
      </c>
    </row>
    <row r="298" spans="1:5" x14ac:dyDescent="0.3">
      <c r="A298" t="s">
        <v>101</v>
      </c>
      <c r="B298" s="5">
        <f>data26[[#This Row],[diain]]*25.4</f>
        <v>127.40639999999999</v>
      </c>
      <c r="C298" s="10">
        <v>5.016</v>
      </c>
      <c r="D298" s="5">
        <f>data26[[#This Row],[diamm]]^2 *PI()/4</f>
        <v>12748.889891207689</v>
      </c>
      <c r="E298" s="10">
        <f>data26[[#This Row],[diain]]^2 *PI()/4</f>
        <v>19.760818853009628</v>
      </c>
    </row>
    <row r="299" spans="1:5" x14ac:dyDescent="0.3">
      <c r="A299" t="s">
        <v>102</v>
      </c>
      <c r="B299" s="5">
        <f>data26[[#This Row],[diain]]*25.4</f>
        <v>153.1874</v>
      </c>
      <c r="C299" s="10">
        <v>6.0309999999999997</v>
      </c>
      <c r="D299" s="5">
        <f>data26[[#This Row],[diamm]]^2 *PI()/4</f>
        <v>18430.4513756216</v>
      </c>
      <c r="E299" s="10">
        <f>data26[[#This Row],[diain]]^2 *PI()/4</f>
        <v>28.567256766727009</v>
      </c>
    </row>
    <row r="300" spans="1:5" x14ac:dyDescent="0.3">
      <c r="A300" t="s">
        <v>103</v>
      </c>
      <c r="B300" s="5">
        <f>data26[[#This Row],[diain]]*25.4</f>
        <v>17.779999999999998</v>
      </c>
      <c r="C300" s="10">
        <v>0.7</v>
      </c>
      <c r="D300" s="5">
        <f>data26[[#This Row],[diamm]]^2 *PI()/4</f>
        <v>248.28666475777385</v>
      </c>
      <c r="E300" s="10">
        <f>data26[[#This Row],[diain]]^2 *PI()/4</f>
        <v>0.38484510006474959</v>
      </c>
    </row>
    <row r="301" spans="1:5" x14ac:dyDescent="0.3">
      <c r="A301" t="s">
        <v>104</v>
      </c>
      <c r="B301" s="5">
        <f>data26[[#This Row],[diain]]*25.4</f>
        <v>23.114000000000001</v>
      </c>
      <c r="C301" s="10">
        <v>0.91</v>
      </c>
      <c r="D301" s="5">
        <f>data26[[#This Row],[diamm]]^2 *PI()/4</f>
        <v>419.60446344063791</v>
      </c>
      <c r="E301" s="10">
        <f>data26[[#This Row],[diain]]^2 *PI()/4</f>
        <v>0.65038821910942701</v>
      </c>
    </row>
    <row r="302" spans="1:5" x14ac:dyDescent="0.3">
      <c r="A302" t="s">
        <v>105</v>
      </c>
      <c r="B302" s="5">
        <f>data26[[#This Row],[diain]]*25.4</f>
        <v>29.844999999999999</v>
      </c>
      <c r="C302" s="10">
        <v>1.175</v>
      </c>
      <c r="D302" s="5">
        <f>data26[[#This Row],[diamm]]^2 *PI()/4</f>
        <v>699.57301332898282</v>
      </c>
      <c r="E302" s="10">
        <f>data26[[#This Row],[diain]]^2 *PI()/4</f>
        <v>1.0843403393406021</v>
      </c>
    </row>
    <row r="303" spans="1:5" x14ac:dyDescent="0.3">
      <c r="A303" t="s">
        <v>106</v>
      </c>
      <c r="B303" s="5">
        <f>data26[[#This Row],[diain]]*25.4</f>
        <v>38.099999999999994</v>
      </c>
      <c r="C303" s="10">
        <v>1.5</v>
      </c>
      <c r="D303" s="5">
        <f>data26[[#This Row],[diamm]]^2 *PI()/4</f>
        <v>1140.0918279693697</v>
      </c>
      <c r="E303" s="10">
        <f>data26[[#This Row],[diain]]^2 *PI()/4</f>
        <v>1.7671458676442586</v>
      </c>
    </row>
    <row r="304" spans="1:5" x14ac:dyDescent="0.3">
      <c r="A304" t="s">
        <v>107</v>
      </c>
      <c r="B304" s="5">
        <f>data26[[#This Row],[diain]]*25.4</f>
        <v>43.687999999999995</v>
      </c>
      <c r="C304" s="10">
        <v>1.72</v>
      </c>
      <c r="D304" s="5">
        <f>data26[[#This Row],[diamm]]^2 *PI()/4</f>
        <v>1499.0434061620369</v>
      </c>
      <c r="E304" s="10">
        <f>data26[[#This Row],[diain]]^2 *PI()/4</f>
        <v>2.3235219265950109</v>
      </c>
    </row>
    <row r="305" spans="1:5" x14ac:dyDescent="0.3">
      <c r="A305" t="s">
        <v>108</v>
      </c>
      <c r="B305" s="5">
        <f>data26[[#This Row],[diain]]*25.4</f>
        <v>54.736999999999995</v>
      </c>
      <c r="C305" s="10">
        <v>2.1549999999999998</v>
      </c>
      <c r="D305" s="5">
        <f>data26[[#This Row],[diamm]]^2 *PI()/4</f>
        <v>2353.1622006157568</v>
      </c>
      <c r="E305" s="10">
        <f>data26[[#This Row],[diain]]^2 *PI()/4</f>
        <v>3.6474087057718343</v>
      </c>
    </row>
    <row r="306" spans="1:5" x14ac:dyDescent="0.3">
      <c r="A306" s="14" t="s">
        <v>109</v>
      </c>
      <c r="B306" s="5">
        <f>data26[[#This Row],[diain]]*25.4</f>
        <v>66.928999999999988</v>
      </c>
      <c r="C306" s="8">
        <v>2.6349999999999998</v>
      </c>
      <c r="D306" s="5">
        <f>data26[[#This Row],[diamm]]^2 *PI()/4</f>
        <v>3518.1840365567223</v>
      </c>
      <c r="E306" s="10">
        <f>data26[[#This Row],[diain]]^2 *PI()/4</f>
        <v>5.4531961630552468</v>
      </c>
    </row>
    <row r="307" spans="1:5" x14ac:dyDescent="0.3">
      <c r="A307" t="s">
        <v>110</v>
      </c>
      <c r="B307" s="5">
        <f>data26[[#This Row],[diain]]*25.4</f>
        <v>82.042000000000002</v>
      </c>
      <c r="C307" s="10">
        <v>3.23</v>
      </c>
      <c r="D307" s="5">
        <f>data26[[#This Row],[diamm]]^2 *PI()/4</f>
        <v>5286.4284586762842</v>
      </c>
      <c r="E307" s="10">
        <f>data26[[#This Row],[diain]]^2 *PI()/4</f>
        <v>8.1939804989092391</v>
      </c>
    </row>
    <row r="308" spans="1:5" x14ac:dyDescent="0.3">
      <c r="A308" t="s">
        <v>111</v>
      </c>
      <c r="B308" s="5">
        <f>data26[[#This Row],[diain]]*25.4</f>
        <v>93.725999999999999</v>
      </c>
      <c r="C308" s="10">
        <v>3.69</v>
      </c>
      <c r="D308" s="5">
        <f>data26[[#This Row],[diamm]]^2 *PI()/4</f>
        <v>6899.3797061394389</v>
      </c>
      <c r="E308" s="10">
        <f>data26[[#This Row],[diain]]^2 *PI()/4</f>
        <v>10.694059932635994</v>
      </c>
    </row>
    <row r="309" spans="1:5" x14ac:dyDescent="0.3">
      <c r="A309" t="s">
        <v>112</v>
      </c>
      <c r="B309" s="5">
        <f>data26[[#This Row],[diain]]*25.4</f>
        <v>106.17199999999998</v>
      </c>
      <c r="C309" s="10">
        <v>4.18</v>
      </c>
      <c r="D309" s="5">
        <f>data26[[#This Row],[diamm]]^2 *PI()/4</f>
        <v>8853.395757783117</v>
      </c>
      <c r="E309" s="10">
        <f>data26[[#This Row],[diain]]^2 *PI()/4</f>
        <v>13.722790870145573</v>
      </c>
    </row>
    <row r="310" spans="1:5" x14ac:dyDescent="0.3">
      <c r="A310" t="s">
        <v>113</v>
      </c>
      <c r="B310" s="5">
        <f>data26[[#This Row],[diain]]*25.4</f>
        <v>56.413399999999996</v>
      </c>
      <c r="C310" s="10">
        <v>2.2210000000000001</v>
      </c>
      <c r="D310" s="5">
        <f>data26[[#This Row],[diamm]]^2 *PI()/4</f>
        <v>2499.5074278987795</v>
      </c>
      <c r="E310" s="10">
        <f>data26[[#This Row],[diain]]^2 *PI()/4</f>
        <v>3.8742442617316328</v>
      </c>
    </row>
    <row r="311" spans="1:5" x14ac:dyDescent="0.3">
      <c r="A311" t="s">
        <v>114</v>
      </c>
      <c r="B311" s="5">
        <f>data26[[#This Row],[diain]]*25.4</f>
        <v>84.581999999999994</v>
      </c>
      <c r="C311" s="10">
        <v>3.33</v>
      </c>
      <c r="D311" s="5">
        <f>data26[[#This Row],[diamm]]^2 *PI()/4</f>
        <v>5618.8285649642421</v>
      </c>
      <c r="E311" s="10">
        <f>data26[[#This Row],[diain]]^2 *PI()/4</f>
        <v>8.7092016940979651</v>
      </c>
    </row>
    <row r="312" spans="1:5" x14ac:dyDescent="0.3">
      <c r="A312" t="s">
        <v>115</v>
      </c>
      <c r="B312" s="5">
        <f>data26[[#This Row],[diain]]*25.4</f>
        <v>96.621599999999987</v>
      </c>
      <c r="C312" s="10">
        <v>3.8039999999999998</v>
      </c>
      <c r="D312" s="5">
        <f>data26[[#This Row],[diamm]]^2 *PI()/4</f>
        <v>7332.2680128520951</v>
      </c>
      <c r="E312" s="10">
        <f>data26[[#This Row],[diain]]^2 *PI()/4</f>
        <v>11.365038149997048</v>
      </c>
    </row>
    <row r="313" spans="1:5" x14ac:dyDescent="0.3">
      <c r="A313" t="s">
        <v>116</v>
      </c>
      <c r="B313" s="5">
        <f>data26[[#This Row],[diain]]*25.4</f>
        <v>108.94059999999999</v>
      </c>
      <c r="C313" s="10">
        <v>4.2889999999999997</v>
      </c>
      <c r="D313" s="5">
        <f>data26[[#This Row],[diamm]]^2 *PI()/4</f>
        <v>9321.1480725950787</v>
      </c>
      <c r="E313" s="10">
        <f>data26[[#This Row],[diain]]^2 *PI()/4</f>
        <v>14.44780840813919</v>
      </c>
    </row>
    <row r="314" spans="1:5" x14ac:dyDescent="0.3">
      <c r="A314" t="s">
        <v>117</v>
      </c>
      <c r="B314" s="5">
        <f>data26[[#This Row],[diain]]*25.4</f>
        <v>135.0264</v>
      </c>
      <c r="C314" s="10">
        <v>5.3159999999999998</v>
      </c>
      <c r="D314" s="5">
        <f>data26[[#This Row],[diamm]]^2 *PI()/4</f>
        <v>14319.480393418296</v>
      </c>
      <c r="E314" s="10">
        <f>data26[[#This Row],[diain]]^2 *PI()/4</f>
        <v>22.195239000276359</v>
      </c>
    </row>
    <row r="315" spans="1:5" x14ac:dyDescent="0.3">
      <c r="A315" t="s">
        <v>118</v>
      </c>
      <c r="B315" s="5">
        <f>data26[[#This Row],[diain]]*25.4</f>
        <v>160.93440000000001</v>
      </c>
      <c r="C315" s="10">
        <v>6.3360000000000003</v>
      </c>
      <c r="D315" s="5">
        <f>data26[[#This Row],[diamm]]^2 *PI()/4</f>
        <v>20341.719050791224</v>
      </c>
      <c r="E315" s="10">
        <f>data26[[#This Row],[diain]]^2 *PI()/4</f>
        <v>31.529727588181569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0D2A-C1F6-4AD9-AF4E-EC2578F3A0EE}">
  <dimension ref="A1:E15"/>
  <sheetViews>
    <sheetView workbookViewId="0">
      <selection activeCell="A2" sqref="A2"/>
    </sheetView>
  </sheetViews>
  <sheetFormatPr defaultRowHeight="14.4" x14ac:dyDescent="0.3"/>
  <cols>
    <col min="1" max="1" width="15.33203125" style="1" customWidth="1"/>
    <col min="4" max="4" width="10" customWidth="1"/>
    <col min="5" max="5" width="9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302</v>
      </c>
      <c r="B2" s="5">
        <f>data18192022[[#This Row],[diain]]*25.4</f>
        <v>10.921999999999999</v>
      </c>
      <c r="C2" s="10">
        <v>0.43</v>
      </c>
      <c r="D2" s="5">
        <f>data18192022[[#This Row],[diamm]]^2 *PI()/4</f>
        <v>93.690212885127309</v>
      </c>
      <c r="E2" s="10">
        <f>data18192022[[#This Row],[diain]]^2 *PI()/4</f>
        <v>0.14522012041218818</v>
      </c>
    </row>
    <row r="3" spans="1:5" x14ac:dyDescent="0.3">
      <c r="A3" t="s">
        <v>303</v>
      </c>
      <c r="B3" s="5">
        <f>data18192022[[#This Row],[diain]]*25.4</f>
        <v>12.2174</v>
      </c>
      <c r="C3" s="10">
        <v>0.48099999999999998</v>
      </c>
      <c r="D3" s="5">
        <f>data18192022[[#This Row],[diamm]]^2 *PI()/4</f>
        <v>117.23234907147618</v>
      </c>
      <c r="E3" s="10">
        <f>data18192022[[#This Row],[diain]]^2 *PI()/4</f>
        <v>0.18171050448179701</v>
      </c>
    </row>
    <row r="4" spans="1:5" x14ac:dyDescent="0.3">
      <c r="A4" t="s">
        <v>304</v>
      </c>
      <c r="B4" s="5">
        <f>data18192022[[#This Row],[diain]]*25.4</f>
        <v>13.639799999999999</v>
      </c>
      <c r="C4" s="10">
        <v>0.53700000000000003</v>
      </c>
      <c r="D4" s="5">
        <f>data18192022[[#This Row],[diamm]]^2 *PI()/4</f>
        <v>146.11872903986631</v>
      </c>
      <c r="E4" s="10">
        <f>data18192022[[#This Row],[diain]]^2 *PI()/4</f>
        <v>0.22648448298075879</v>
      </c>
    </row>
    <row r="5" spans="1:5" x14ac:dyDescent="0.3">
      <c r="A5" t="s">
        <v>305</v>
      </c>
      <c r="B5" s="5">
        <f>data18192022[[#This Row],[diain]]*25.4</f>
        <v>14.579599999999997</v>
      </c>
      <c r="C5" s="10">
        <v>0.57399999999999995</v>
      </c>
      <c r="D5" s="5">
        <f>data18192022[[#This Row],[diamm]]^2 *PI()/4</f>
        <v>166.94795338312713</v>
      </c>
      <c r="E5" s="10">
        <f>data18192022[[#This Row],[diain]]^2 *PI()/4</f>
        <v>0.25876984528353764</v>
      </c>
    </row>
    <row r="6" spans="1:5" x14ac:dyDescent="0.3">
      <c r="A6" t="s">
        <v>306</v>
      </c>
      <c r="B6" s="5">
        <f>data18192022[[#This Row],[diain]]*25.4</f>
        <v>15.595599999999999</v>
      </c>
      <c r="C6" s="10">
        <v>0.61399999999999999</v>
      </c>
      <c r="D6" s="5">
        <f>data18192022[[#This Row],[diamm]]^2 *PI()/4</f>
        <v>191.02669278984021</v>
      </c>
      <c r="E6" s="10">
        <f>data18192022[[#This Row],[diain]]^2 *PI()/4</f>
        <v>0.29609196600818444</v>
      </c>
    </row>
    <row r="7" spans="1:5" x14ac:dyDescent="0.3">
      <c r="A7" t="s">
        <v>307</v>
      </c>
      <c r="B7" s="5">
        <f>data18192022[[#This Row],[diain]]*25.4</f>
        <v>16.687799999999999</v>
      </c>
      <c r="C7" s="10">
        <v>0.65700000000000003</v>
      </c>
      <c r="D7" s="5">
        <f>data18192022[[#This Row],[diamm]]^2 *PI()/4</f>
        <v>218.71977664495577</v>
      </c>
      <c r="E7" s="10">
        <f>data18192022[[#This Row],[diain]]^2 *PI()/4</f>
        <v>0.3390163318323452</v>
      </c>
    </row>
    <row r="8" spans="1:5" x14ac:dyDescent="0.3">
      <c r="A8" t="s">
        <v>308</v>
      </c>
      <c r="B8" s="5">
        <f>data18192022[[#This Row],[diain]]*25.4</f>
        <v>17.983199999999997</v>
      </c>
      <c r="C8" s="10">
        <v>0.70799999999999996</v>
      </c>
      <c r="D8" s="5">
        <f>data18192022[[#This Row],[diamm]]^2 *PI()/4</f>
        <v>253.994217802328</v>
      </c>
      <c r="E8" s="10">
        <f>data18192022[[#This Row],[diain]]^2 *PI()/4</f>
        <v>0.39369182497725846</v>
      </c>
    </row>
    <row r="9" spans="1:5" x14ac:dyDescent="0.3">
      <c r="A9" t="s">
        <v>309</v>
      </c>
      <c r="B9" s="5">
        <f>data18192022[[#This Row],[diain]]*25.4</f>
        <v>19.4056</v>
      </c>
      <c r="C9" s="10">
        <v>0.76400000000000001</v>
      </c>
      <c r="D9" s="5">
        <f>data18192022[[#This Row],[diamm]]^2 *PI()/4</f>
        <v>295.76312871929304</v>
      </c>
      <c r="E9" s="10">
        <f>data18192022[[#This Row],[diain]]^2 *PI()/4</f>
        <v>0.45843376638243699</v>
      </c>
    </row>
    <row r="10" spans="1:5" x14ac:dyDescent="0.3">
      <c r="A10" t="s">
        <v>310</v>
      </c>
      <c r="B10" s="5">
        <f>data18192022[[#This Row],[diain]]*25.4</f>
        <v>21.081999999999997</v>
      </c>
      <c r="C10" s="10">
        <v>0.83</v>
      </c>
      <c r="D10" s="5">
        <f>data18192022[[#This Row],[diamm]]^2 *PI()/4</f>
        <v>349.07078235026609</v>
      </c>
      <c r="E10" s="10">
        <f>data18192022[[#This Row],[diain]]^2 *PI()/4</f>
        <v>0.54106079476450208</v>
      </c>
    </row>
    <row r="11" spans="1:5" x14ac:dyDescent="0.3">
      <c r="A11" t="s">
        <v>311</v>
      </c>
      <c r="B11" s="5">
        <f>data18192022[[#This Row],[diain]]*25.4</f>
        <v>23.6982</v>
      </c>
      <c r="C11" s="10">
        <v>0.93300000000000005</v>
      </c>
      <c r="D11" s="5">
        <f>data18192022[[#This Row],[diamm]]^2 *PI()/4</f>
        <v>441.0832867721017</v>
      </c>
      <c r="E11" s="10">
        <f>data18192022[[#This Row],[diain]]^2 *PI()/4</f>
        <v>0.68368046185768139</v>
      </c>
    </row>
    <row r="12" spans="1:5" x14ac:dyDescent="0.3">
      <c r="A12" t="s">
        <v>312</v>
      </c>
      <c r="B12" s="5">
        <f>data18192022[[#This Row],[diain]]*25.4</f>
        <v>26.949399999999997</v>
      </c>
      <c r="C12" s="10">
        <v>1.0609999999999999</v>
      </c>
      <c r="D12" s="5">
        <f>data18192022[[#This Row],[diamm]]^2 *PI()/4</f>
        <v>570.41125007711412</v>
      </c>
      <c r="E12" s="10">
        <f>data18192022[[#This Row],[diain]]^2 *PI()/4</f>
        <v>0.88413920589793882</v>
      </c>
    </row>
    <row r="13" spans="1:5" x14ac:dyDescent="0.3">
      <c r="A13" t="s">
        <v>313</v>
      </c>
      <c r="B13" s="5">
        <f>data18192022[[#This Row],[diain]]*25.4</f>
        <v>32.003999999999998</v>
      </c>
      <c r="C13" s="10">
        <v>1.26</v>
      </c>
      <c r="D13" s="5">
        <f>data18192022[[#This Row],[diamm]]^2 *PI()/4</f>
        <v>804.44879381518729</v>
      </c>
      <c r="E13" s="10">
        <f>data18192022[[#This Row],[diain]]^2 *PI()/4</f>
        <v>1.246898124209789</v>
      </c>
    </row>
    <row r="14" spans="1:5" x14ac:dyDescent="0.3">
      <c r="A14" t="s">
        <v>314</v>
      </c>
      <c r="B14" s="5">
        <f>data18192022[[#This Row],[diain]]*25.4</f>
        <v>35.788599999999995</v>
      </c>
      <c r="C14" s="10">
        <v>1.409</v>
      </c>
      <c r="D14" s="5">
        <f>data18192022[[#This Row],[diamm]]^2 *PI()/4</f>
        <v>1005.9567308101591</v>
      </c>
      <c r="E14" s="10">
        <f>data18192022[[#This Row],[diain]]^2 *PI()/4</f>
        <v>1.5592360512278496</v>
      </c>
    </row>
    <row r="15" spans="1:5" x14ac:dyDescent="0.3">
      <c r="A15" s="2"/>
      <c r="B15" s="3"/>
      <c r="C15" s="3"/>
      <c r="D15" s="3"/>
      <c r="E15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BDA8-F79D-46EA-ADD5-9C0FC6C7FB69}">
  <dimension ref="A1:E13"/>
  <sheetViews>
    <sheetView workbookViewId="0">
      <selection activeCell="A8" sqref="A8"/>
    </sheetView>
  </sheetViews>
  <sheetFormatPr defaultRowHeight="14.4" x14ac:dyDescent="0.3"/>
  <cols>
    <col min="1" max="1" width="17.109375" style="1" customWidth="1"/>
    <col min="4" max="4" width="10" customWidth="1"/>
    <col min="5" max="5" width="9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315</v>
      </c>
      <c r="B2" s="5">
        <f>data1819202223[[#This Row],[diain]]*25.4</f>
        <v>18.364199999999997</v>
      </c>
      <c r="C2" s="10">
        <v>0.72299999999999998</v>
      </c>
      <c r="D2" s="5">
        <f>data1819202223[[#This Row],[diamm]]^2 *PI()/4</f>
        <v>264.8706938411558</v>
      </c>
      <c r="E2" s="10">
        <f>data1819202223[[#This Row],[diain]]^2 *PI()/4</f>
        <v>0.41055039655458475</v>
      </c>
    </row>
    <row r="3" spans="1:5" x14ac:dyDescent="0.3">
      <c r="A3" t="s">
        <v>316</v>
      </c>
      <c r="B3" s="5">
        <f>data1819202223[[#This Row],[diain]]*25.4</f>
        <v>19.354800000000001</v>
      </c>
      <c r="C3" s="10">
        <v>0.76200000000000001</v>
      </c>
      <c r="D3" s="5">
        <f>data1819202223[[#This Row],[diamm]]^2 *PI()/4</f>
        <v>294.2166574930875</v>
      </c>
      <c r="E3" s="10">
        <f>data1819202223[[#This Row],[diain]]^2 *PI()/4</f>
        <v>0.45603673118774801</v>
      </c>
    </row>
    <row r="4" spans="1:5" x14ac:dyDescent="0.3">
      <c r="A4" t="s">
        <v>317</v>
      </c>
      <c r="B4" s="5">
        <f>data1819202223[[#This Row],[diain]]*25.4</f>
        <v>20.370799999999999</v>
      </c>
      <c r="C4" s="10">
        <v>0.80200000000000005</v>
      </c>
      <c r="D4" s="5">
        <f>data1819202223[[#This Row],[diamm]]^2 *PI()/4</f>
        <v>325.91627738542689</v>
      </c>
      <c r="E4" s="10">
        <f>data1819202223[[#This Row],[diain]]^2 *PI()/4</f>
        <v>0.50517124028989235</v>
      </c>
    </row>
    <row r="5" spans="1:5" x14ac:dyDescent="0.3">
      <c r="A5" t="s">
        <v>318</v>
      </c>
      <c r="B5" s="5">
        <f>data1819202223[[#This Row],[diain]]*25.4</f>
        <v>21.462999999999997</v>
      </c>
      <c r="C5" s="10">
        <v>0.84499999999999997</v>
      </c>
      <c r="D5" s="5">
        <f>data1819202223[[#This Row],[diamm]]^2 *PI()/4</f>
        <v>361.80180776259073</v>
      </c>
      <c r="E5" s="10">
        <f>data1819202223[[#This Row],[diain]]^2 *PI()/4</f>
        <v>0.56079392361986291</v>
      </c>
    </row>
    <row r="6" spans="1:5" x14ac:dyDescent="0.3">
      <c r="A6" t="s">
        <v>319</v>
      </c>
      <c r="B6" s="5">
        <f>data1819202223[[#This Row],[diain]]*25.4</f>
        <v>23.520399999999999</v>
      </c>
      <c r="C6" s="10">
        <v>0.92600000000000005</v>
      </c>
      <c r="D6" s="5">
        <f>data1819202223[[#This Row],[diamm]]^2 *PI()/4</f>
        <v>434.48950234660595</v>
      </c>
      <c r="E6" s="10">
        <f>data1819202223[[#This Row],[diain]]^2 *PI()/4</f>
        <v>0.67346007555739051</v>
      </c>
    </row>
    <row r="7" spans="1:5" x14ac:dyDescent="0.3">
      <c r="A7" t="s">
        <v>320</v>
      </c>
      <c r="B7" s="5">
        <f>data1819202223[[#This Row],[diain]]*25.4</f>
        <v>24.942799999999998</v>
      </c>
      <c r="C7" s="10">
        <v>0.98199999999999998</v>
      </c>
      <c r="D7" s="5">
        <f>data1819202223[[#This Row],[diamm]]^2 *PI()/4</f>
        <v>488.63018307321533</v>
      </c>
      <c r="E7" s="10">
        <f>data1819202223[[#This Row],[diain]]^2 *PI()/4</f>
        <v>0.75737829852008087</v>
      </c>
    </row>
    <row r="8" spans="1:5" x14ac:dyDescent="0.3">
      <c r="A8" t="s">
        <v>321</v>
      </c>
      <c r="B8" s="5">
        <f>data1819202223[[#This Row],[diain]]*25.4</f>
        <v>27.889199999999999</v>
      </c>
      <c r="C8" s="10">
        <v>1.0980000000000001</v>
      </c>
      <c r="D8" s="5">
        <f>data1819202223[[#This Row],[diamm]]^2 *PI()/4</f>
        <v>610.88856362985962</v>
      </c>
      <c r="E8" s="10">
        <f>data1819202223[[#This Row],[diain]]^2 *PI()/4</f>
        <v>0.9468791673846173</v>
      </c>
    </row>
    <row r="9" spans="1:5" x14ac:dyDescent="0.3">
      <c r="A9" t="s">
        <v>322</v>
      </c>
      <c r="B9" s="5">
        <f>data1819202223[[#This Row],[diain]]*25.4</f>
        <v>30.505400000000002</v>
      </c>
      <c r="C9" s="10">
        <v>1.2010000000000001</v>
      </c>
      <c r="D9" s="5">
        <f>data1819202223[[#This Row],[diamm]]^2 *PI()/4</f>
        <v>730.87537455770996</v>
      </c>
      <c r="E9" s="10">
        <f>data1819202223[[#This Row],[diain]]^2 *PI()/4</f>
        <v>1.132859096282643</v>
      </c>
    </row>
    <row r="10" spans="1:5" x14ac:dyDescent="0.3">
      <c r="A10" t="s">
        <v>323</v>
      </c>
      <c r="B10" s="5">
        <f>data1819202223[[#This Row],[diain]]*25.4</f>
        <v>33.756599999999999</v>
      </c>
      <c r="C10" s="10">
        <v>1.329</v>
      </c>
      <c r="D10" s="5">
        <f>data1819202223[[#This Row],[diamm]]^2 *PI()/4</f>
        <v>894.96752458864353</v>
      </c>
      <c r="E10" s="10">
        <f>data1819202223[[#This Row],[diain]]^2 *PI()/4</f>
        <v>1.3872024375172725</v>
      </c>
    </row>
    <row r="11" spans="1:5" x14ac:dyDescent="0.3">
      <c r="A11" t="s">
        <v>324</v>
      </c>
      <c r="B11" s="5">
        <f>data1819202223[[#This Row],[diain]]*25.4</f>
        <v>39.827199999999998</v>
      </c>
      <c r="C11" s="10">
        <v>1.5680000000000001</v>
      </c>
      <c r="D11" s="5">
        <f>data1819202223[[#This Row],[diamm]]^2 *PI()/4</f>
        <v>1245.8031690886062</v>
      </c>
      <c r="E11" s="10">
        <f>data1819202223[[#This Row],[diain]]^2 *PI()/4</f>
        <v>1.9309987740848882</v>
      </c>
    </row>
    <row r="12" spans="1:5" x14ac:dyDescent="0.3">
      <c r="A12" t="s">
        <v>325</v>
      </c>
      <c r="B12" s="5">
        <f>data1819202223[[#This Row],[diain]]*25.4</f>
        <v>43.611800000000002</v>
      </c>
      <c r="C12" s="10">
        <v>1.7170000000000001</v>
      </c>
      <c r="D12" s="5">
        <f>data1819202223[[#This Row],[diamm]]^2 *PI()/4</f>
        <v>1493.8187453450632</v>
      </c>
      <c r="E12" s="10">
        <f>data1819202223[[#This Row],[diain]]^2 *PI()/4</f>
        <v>2.3154236861322204</v>
      </c>
    </row>
    <row r="13" spans="1:5" x14ac:dyDescent="0.3">
      <c r="A13" s="2"/>
      <c r="B13" s="3"/>
      <c r="C13" s="3"/>
      <c r="D13" s="3"/>
      <c r="E13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1C59-C88F-4C2E-9BCD-0113B8060A54}">
  <dimension ref="A1:E13"/>
  <sheetViews>
    <sheetView workbookViewId="0">
      <selection activeCell="A2" sqref="A2"/>
    </sheetView>
  </sheetViews>
  <sheetFormatPr defaultColWidth="19" defaultRowHeight="14.4" x14ac:dyDescent="0.3"/>
  <cols>
    <col min="1" max="1" width="19" style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326</v>
      </c>
      <c r="B2" s="5">
        <f>data181920222324[[#This Row],[diain]]*25.4</f>
        <v>18.364199999999997</v>
      </c>
      <c r="C2" s="10">
        <v>0.72299999999999998</v>
      </c>
      <c r="D2" s="5">
        <f>data181920222324[[#This Row],[diamm]]^2 *PI()/4</f>
        <v>264.8706938411558</v>
      </c>
      <c r="E2" s="10">
        <f>data181920222324[[#This Row],[diain]]^2 *PI()/4</f>
        <v>0.41055039655458475</v>
      </c>
    </row>
    <row r="3" spans="1:5" x14ac:dyDescent="0.3">
      <c r="A3" t="s">
        <v>327</v>
      </c>
      <c r="B3" s="5">
        <f>data181920222324[[#This Row],[diain]]*25.4</f>
        <v>19.354800000000001</v>
      </c>
      <c r="C3" s="10">
        <v>0.76200000000000001</v>
      </c>
      <c r="D3" s="5">
        <f>data181920222324[[#This Row],[diamm]]^2 *PI()/4</f>
        <v>294.2166574930875</v>
      </c>
      <c r="E3" s="10">
        <f>data181920222324[[#This Row],[diain]]^2 *PI()/4</f>
        <v>0.45603673118774801</v>
      </c>
    </row>
    <row r="4" spans="1:5" x14ac:dyDescent="0.3">
      <c r="A4" t="s">
        <v>328</v>
      </c>
      <c r="B4" s="5">
        <f>data181920222324[[#This Row],[diain]]*25.4</f>
        <v>20.370799999999999</v>
      </c>
      <c r="C4" s="10">
        <v>0.80200000000000005</v>
      </c>
      <c r="D4" s="5">
        <f>data181920222324[[#This Row],[diamm]]^2 *PI()/4</f>
        <v>325.91627738542689</v>
      </c>
      <c r="E4" s="10">
        <f>data181920222324[[#This Row],[diain]]^2 *PI()/4</f>
        <v>0.50517124028989235</v>
      </c>
    </row>
    <row r="5" spans="1:5" x14ac:dyDescent="0.3">
      <c r="A5" t="s">
        <v>329</v>
      </c>
      <c r="B5" s="5">
        <f>data181920222324[[#This Row],[diain]]*25.4</f>
        <v>21.462999999999997</v>
      </c>
      <c r="C5" s="10">
        <v>0.84499999999999997</v>
      </c>
      <c r="D5" s="5">
        <f>data181920222324[[#This Row],[diamm]]^2 *PI()/4</f>
        <v>361.80180776259073</v>
      </c>
      <c r="E5" s="10">
        <f>data181920222324[[#This Row],[diain]]^2 *PI()/4</f>
        <v>0.56079392361986291</v>
      </c>
    </row>
    <row r="6" spans="1:5" x14ac:dyDescent="0.3">
      <c r="A6" t="s">
        <v>330</v>
      </c>
      <c r="B6" s="5">
        <f>data181920222324[[#This Row],[diain]]*25.4</f>
        <v>23.520399999999999</v>
      </c>
      <c r="C6" s="10">
        <v>0.92600000000000005</v>
      </c>
      <c r="D6" s="5">
        <f>data181920222324[[#This Row],[diamm]]^2 *PI()/4</f>
        <v>434.48950234660595</v>
      </c>
      <c r="E6" s="10">
        <f>data181920222324[[#This Row],[diain]]^2 *PI()/4</f>
        <v>0.67346007555739051</v>
      </c>
    </row>
    <row r="7" spans="1:5" x14ac:dyDescent="0.3">
      <c r="A7" t="s">
        <v>331</v>
      </c>
      <c r="B7" s="5">
        <f>data181920222324[[#This Row],[diain]]*25.4</f>
        <v>24.942799999999998</v>
      </c>
      <c r="C7" s="10">
        <v>0.98199999999999998</v>
      </c>
      <c r="D7" s="5">
        <f>data181920222324[[#This Row],[diamm]]^2 *PI()/4</f>
        <v>488.63018307321533</v>
      </c>
      <c r="E7" s="10">
        <f>data181920222324[[#This Row],[diain]]^2 *PI()/4</f>
        <v>0.75737829852008087</v>
      </c>
    </row>
    <row r="8" spans="1:5" x14ac:dyDescent="0.3">
      <c r="A8" t="s">
        <v>332</v>
      </c>
      <c r="B8" s="5">
        <f>data181920222324[[#This Row],[diain]]*25.4</f>
        <v>27.889199999999999</v>
      </c>
      <c r="C8" s="10">
        <v>1.0980000000000001</v>
      </c>
      <c r="D8" s="5">
        <f>data181920222324[[#This Row],[diamm]]^2 *PI()/4</f>
        <v>610.88856362985962</v>
      </c>
      <c r="E8" s="10">
        <f>data181920222324[[#This Row],[diain]]^2 *PI()/4</f>
        <v>0.9468791673846173</v>
      </c>
    </row>
    <row r="9" spans="1:5" x14ac:dyDescent="0.3">
      <c r="A9" t="s">
        <v>333</v>
      </c>
      <c r="B9" s="5">
        <f>data181920222324[[#This Row],[diain]]*25.4</f>
        <v>30.505400000000002</v>
      </c>
      <c r="C9" s="10">
        <v>1.2010000000000001</v>
      </c>
      <c r="D9" s="5">
        <f>data181920222324[[#This Row],[diamm]]^2 *PI()/4</f>
        <v>730.87537455770996</v>
      </c>
      <c r="E9" s="10">
        <f>data181920222324[[#This Row],[diain]]^2 *PI()/4</f>
        <v>1.132859096282643</v>
      </c>
    </row>
    <row r="10" spans="1:5" x14ac:dyDescent="0.3">
      <c r="A10" t="s">
        <v>334</v>
      </c>
      <c r="B10" s="5">
        <f>data181920222324[[#This Row],[diain]]*25.4</f>
        <v>33.756599999999999</v>
      </c>
      <c r="C10" s="10">
        <v>1.329</v>
      </c>
      <c r="D10" s="5">
        <f>data181920222324[[#This Row],[diamm]]^2 *PI()/4</f>
        <v>894.96752458864353</v>
      </c>
      <c r="E10" s="10">
        <f>data181920222324[[#This Row],[diain]]^2 *PI()/4</f>
        <v>1.3872024375172725</v>
      </c>
    </row>
    <row r="11" spans="1:5" x14ac:dyDescent="0.3">
      <c r="A11" t="s">
        <v>335</v>
      </c>
      <c r="B11" s="5">
        <f>data181920222324[[#This Row],[diain]]*25.4</f>
        <v>39.827199999999998</v>
      </c>
      <c r="C11" s="10">
        <v>1.5680000000000001</v>
      </c>
      <c r="D11" s="5">
        <f>data181920222324[[#This Row],[diamm]]^2 *PI()/4</f>
        <v>1245.8031690886062</v>
      </c>
      <c r="E11" s="10">
        <f>data181920222324[[#This Row],[diain]]^2 *PI()/4</f>
        <v>1.9309987740848882</v>
      </c>
    </row>
    <row r="12" spans="1:5" x14ac:dyDescent="0.3">
      <c r="A12" t="s">
        <v>336</v>
      </c>
      <c r="B12" s="5">
        <f>data181920222324[[#This Row],[diain]]*25.4</f>
        <v>43.611800000000002</v>
      </c>
      <c r="C12" s="10">
        <v>1.7170000000000001</v>
      </c>
      <c r="D12" s="5">
        <f>data181920222324[[#This Row],[diamm]]^2 *PI()/4</f>
        <v>1493.8187453450632</v>
      </c>
      <c r="E12" s="10">
        <f>data181920222324[[#This Row],[diain]]^2 *PI()/4</f>
        <v>2.3154236861322204</v>
      </c>
    </row>
    <row r="13" spans="1:5" x14ac:dyDescent="0.3">
      <c r="A13" s="2"/>
      <c r="B13" s="3"/>
      <c r="C13" s="3"/>
      <c r="D13" s="3"/>
      <c r="E13" s="3"/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3BF4-2A56-4F29-A59A-77911AFFF5AC}">
  <dimension ref="A1:E13"/>
  <sheetViews>
    <sheetView workbookViewId="0">
      <selection activeCell="A4" sqref="A4"/>
    </sheetView>
  </sheetViews>
  <sheetFormatPr defaultRowHeight="14.4" x14ac:dyDescent="0.3"/>
  <cols>
    <col min="1" max="1" width="18.6640625" style="1" customWidth="1"/>
    <col min="4" max="4" width="10" customWidth="1"/>
    <col min="5" max="5" width="9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337</v>
      </c>
      <c r="B2" s="5">
        <f>data18192022232425[[#This Row],[diain]]*25.4</f>
        <v>17.652999999999999</v>
      </c>
      <c r="C2" s="10">
        <v>0.69499999999999995</v>
      </c>
      <c r="D2" s="5">
        <f>data18192022232425[[#This Row],[diamm]]^2 *PI()/4</f>
        <v>244.75238009106883</v>
      </c>
      <c r="E2" s="10">
        <f>data18192022232425[[#This Row],[diain]]^2 *PI()/4</f>
        <v>0.37936694787505237</v>
      </c>
    </row>
    <row r="3" spans="1:5" x14ac:dyDescent="0.3">
      <c r="A3" t="s">
        <v>338</v>
      </c>
      <c r="B3" s="5">
        <f>data18192022232425[[#This Row],[diain]]*25.4</f>
        <v>18.440399999999997</v>
      </c>
      <c r="C3" s="10">
        <v>0.72599999999999998</v>
      </c>
      <c r="D3" s="5">
        <f>data18192022232425[[#This Row],[diamm]]^2 *PI()/4</f>
        <v>267.07335125279263</v>
      </c>
      <c r="E3" s="10">
        <f>data18192022232425[[#This Row],[diain]]^2 *PI()/4</f>
        <v>0.41396452237087344</v>
      </c>
    </row>
    <row r="4" spans="1:5" x14ac:dyDescent="0.3">
      <c r="A4" t="s">
        <v>339</v>
      </c>
      <c r="B4" s="5">
        <f>data18192022232425[[#This Row],[diain]]*25.4</f>
        <v>19.380199999999999</v>
      </c>
      <c r="C4" s="10">
        <v>0.76300000000000001</v>
      </c>
      <c r="D4" s="5">
        <f>data18192022232425[[#This Row],[diamm]]^2 *PI()/4</f>
        <v>294.98938639871108</v>
      </c>
      <c r="E4" s="10">
        <f>data18192022232425[[#This Row],[diain]]^2 *PI()/4</f>
        <v>0.45723446338692908</v>
      </c>
    </row>
    <row r="5" spans="1:5" x14ac:dyDescent="0.3">
      <c r="A5" t="s">
        <v>340</v>
      </c>
      <c r="B5" s="5">
        <f>data18192022232425[[#This Row],[diain]]*25.4</f>
        <v>20.3962</v>
      </c>
      <c r="C5" s="10">
        <v>0.80300000000000005</v>
      </c>
      <c r="D5" s="5">
        <f>data18192022232425[[#This Row],[diamm]]^2 *PI()/4</f>
        <v>326.72954288937842</v>
      </c>
      <c r="E5" s="10">
        <f>data18192022232425[[#This Row],[diain]]^2 *PI()/4</f>
        <v>0.5064318043421453</v>
      </c>
    </row>
    <row r="6" spans="1:5" x14ac:dyDescent="0.3">
      <c r="A6" t="s">
        <v>341</v>
      </c>
      <c r="B6" s="5">
        <f>data18192022232425[[#This Row],[diain]]*25.4</f>
        <v>21.59</v>
      </c>
      <c r="C6" s="10">
        <v>0.85</v>
      </c>
      <c r="D6" s="5">
        <f>data18192022232425[[#This Row],[diamm]]^2 *PI()/4</f>
        <v>366.09615364794212</v>
      </c>
      <c r="E6" s="10">
        <f>data18192022232425[[#This Row],[diain]]^2 *PI()/4</f>
        <v>0.56745017305465628</v>
      </c>
    </row>
    <row r="7" spans="1:5" x14ac:dyDescent="0.3">
      <c r="A7" t="s">
        <v>342</v>
      </c>
      <c r="B7" s="5">
        <f>data18192022232425[[#This Row],[diain]]*25.4</f>
        <v>23.672799999999999</v>
      </c>
      <c r="C7" s="10">
        <v>0.93200000000000005</v>
      </c>
      <c r="D7" s="5">
        <f>data18192022232425[[#This Row],[diamm]]^2 *PI()/4</f>
        <v>440.13827732358482</v>
      </c>
      <c r="E7" s="10">
        <f>data18192022232425[[#This Row],[diain]]^2 *PI()/4</f>
        <v>0.68221569428294515</v>
      </c>
    </row>
    <row r="8" spans="1:5" x14ac:dyDescent="0.3">
      <c r="A8" t="s">
        <v>343</v>
      </c>
      <c r="B8" s="5">
        <f>data18192022232425[[#This Row],[diain]]*25.4</f>
        <v>25.0444</v>
      </c>
      <c r="C8" s="10">
        <v>0.98599999999999999</v>
      </c>
      <c r="D8" s="5">
        <f>data18192022232425[[#This Row],[diamm]]^2 *PI()/4</f>
        <v>492.61898434867089</v>
      </c>
      <c r="E8" s="10">
        <f>data18192022232425[[#This Row],[diain]]^2 *PI()/4</f>
        <v>0.7635609528623456</v>
      </c>
    </row>
    <row r="9" spans="1:5" x14ac:dyDescent="0.3">
      <c r="A9" t="s">
        <v>344</v>
      </c>
      <c r="B9" s="5">
        <f>data18192022232425[[#This Row],[diain]]*25.4</f>
        <v>27.482800000000001</v>
      </c>
      <c r="C9" s="10">
        <v>1.0820000000000001</v>
      </c>
      <c r="D9" s="5">
        <f>data18192022232425[[#This Row],[diamm]]^2 *PI()/4</f>
        <v>593.21460675893888</v>
      </c>
      <c r="E9" s="10">
        <f>data18192022232425[[#This Row],[diain]]^2 *PI()/4</f>
        <v>0.91948447944531431</v>
      </c>
    </row>
    <row r="10" spans="1:5" x14ac:dyDescent="0.3">
      <c r="A10" t="s">
        <v>345</v>
      </c>
      <c r="B10" s="5">
        <f>data18192022232425[[#This Row],[diain]]*25.4</f>
        <v>30.530799999999996</v>
      </c>
      <c r="C10" s="10">
        <v>1.202</v>
      </c>
      <c r="D10" s="5">
        <f>data18192022232425[[#This Row],[diamm]]^2 *PI()/4</f>
        <v>732.09299262998093</v>
      </c>
      <c r="E10" s="10">
        <f>data18192022232425[[#This Row],[diain]]^2 *PI()/4</f>
        <v>1.1347464080692868</v>
      </c>
    </row>
    <row r="11" spans="1:5" x14ac:dyDescent="0.3">
      <c r="A11" t="s">
        <v>346</v>
      </c>
      <c r="B11" s="5">
        <f>data18192022232425[[#This Row],[diain]]*25.4</f>
        <v>35.686999999999998</v>
      </c>
      <c r="C11" s="10">
        <v>1.405</v>
      </c>
      <c r="D11" s="5">
        <f>data18192022232425[[#This Row],[diamm]]^2 *PI()/4</f>
        <v>1000.2532314254379</v>
      </c>
      <c r="E11" s="10">
        <f>data18192022232425[[#This Row],[diain]]^2 *PI()/4</f>
        <v>1.5503956095006479</v>
      </c>
    </row>
    <row r="12" spans="1:5" x14ac:dyDescent="0.3">
      <c r="A12" t="s">
        <v>347</v>
      </c>
      <c r="B12" s="5">
        <f>data18192022232425[[#This Row],[diain]]*25.4</f>
        <v>39.547799999999995</v>
      </c>
      <c r="C12" s="10">
        <v>1.5569999999999999</v>
      </c>
      <c r="D12" s="5">
        <f>data18192022232425[[#This Row],[diamm]]^2 *PI()/4</f>
        <v>1228.3850994946295</v>
      </c>
      <c r="E12" s="10">
        <f>data18192022232425[[#This Row],[diain]]^2 *PI()/4</f>
        <v>1.9040007122181004</v>
      </c>
    </row>
    <row r="13" spans="1:5" x14ac:dyDescent="0.3">
      <c r="A13" s="2"/>
      <c r="B13" s="3"/>
      <c r="C13" s="3"/>
      <c r="D13" s="3"/>
      <c r="E13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C141-B719-409F-A8A6-16851984DE66}">
  <dimension ref="A1:E15"/>
  <sheetViews>
    <sheetView workbookViewId="0">
      <selection activeCell="A2" sqref="A2"/>
    </sheetView>
  </sheetViews>
  <sheetFormatPr defaultRowHeight="14.4" x14ac:dyDescent="0.3"/>
  <cols>
    <col min="1" max="1" width="18.6640625" style="1" customWidth="1"/>
    <col min="4" max="4" width="10" customWidth="1"/>
    <col min="5" max="5" width="9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359</v>
      </c>
      <c r="B2" s="5">
        <f>data1819202223242527[[#This Row],[diain]]*25.4</f>
        <v>16.662399999999998</v>
      </c>
      <c r="C2" s="10">
        <v>0.65600000000000003</v>
      </c>
      <c r="D2" s="5">
        <f>data1819202223242527[[#This Row],[diamm]]^2 *PI()/4</f>
        <v>218.05446972490074</v>
      </c>
      <c r="E2" s="10">
        <f>data1819202223242527[[#This Row],[diain]]^2 *PI()/4</f>
        <v>0.33798510404380433</v>
      </c>
    </row>
    <row r="3" spans="1:5" x14ac:dyDescent="0.3">
      <c r="A3" t="s">
        <v>360</v>
      </c>
      <c r="B3" s="5">
        <f>data1819202223242527[[#This Row],[diain]]*25.4</f>
        <v>17.805399999999999</v>
      </c>
      <c r="C3" s="10">
        <v>0.70099999999999996</v>
      </c>
      <c r="D3" s="5">
        <f>data1819202223242527[[#This Row],[diamm]]^2 *PI()/4</f>
        <v>248.99656193598943</v>
      </c>
      <c r="E3" s="10">
        <f>data1819202223242527[[#This Row],[diain]]^2 *PI()/4</f>
        <v>0.38594544289166943</v>
      </c>
    </row>
    <row r="4" spans="1:5" x14ac:dyDescent="0.3">
      <c r="A4" t="s">
        <v>348</v>
      </c>
      <c r="B4" s="5">
        <f>data1819202223242527[[#This Row],[diain]]*25.4</f>
        <v>19.278600000000001</v>
      </c>
      <c r="C4" s="10">
        <v>0.75900000000000001</v>
      </c>
      <c r="D4" s="5">
        <f>data1819202223242527[[#This Row],[diamm]]^2 *PI()/4</f>
        <v>291.90455126596561</v>
      </c>
      <c r="E4" s="10">
        <f>data1819202223242527[[#This Row],[diain]]^2 *PI()/4</f>
        <v>0.45245295936816543</v>
      </c>
    </row>
    <row r="5" spans="1:5" x14ac:dyDescent="0.3">
      <c r="A5" t="s">
        <v>349</v>
      </c>
      <c r="B5" s="5">
        <f>data1819202223242527[[#This Row],[diain]]*25.4</f>
        <v>20.294599999999999</v>
      </c>
      <c r="C5" s="10">
        <v>0.79900000000000004</v>
      </c>
      <c r="D5" s="5">
        <f>data1819202223242527[[#This Row],[diamm]]^2 *PI()/4</f>
        <v>323.48256136332162</v>
      </c>
      <c r="E5" s="10">
        <f>data1819202223242527[[#This Row],[diain]]^2 *PI()/4</f>
        <v>0.50139897291109448</v>
      </c>
    </row>
    <row r="6" spans="1:5" x14ac:dyDescent="0.3">
      <c r="A6" t="s">
        <v>350</v>
      </c>
      <c r="B6" s="5">
        <f>data1819202223242527[[#This Row],[diain]]*25.4</f>
        <v>22.097999999999999</v>
      </c>
      <c r="C6" s="10">
        <v>0.87</v>
      </c>
      <c r="D6" s="5">
        <f>data1819202223242527[[#This Row],[diamm]]^2 *PI()/4</f>
        <v>383.52689092889602</v>
      </c>
      <c r="E6" s="10">
        <f>data1819202223242527[[#This Row],[diain]]^2 *PI()/4</f>
        <v>0.59446786987552858</v>
      </c>
    </row>
    <row r="7" spans="1:5" x14ac:dyDescent="0.3">
      <c r="A7" t="s">
        <v>351</v>
      </c>
      <c r="B7" s="5">
        <f>data1819202223242527[[#This Row],[diain]]*25.4</f>
        <v>23.114000000000001</v>
      </c>
      <c r="C7" s="10">
        <v>0.91</v>
      </c>
      <c r="D7" s="5">
        <f>data1819202223242527[[#This Row],[diamm]]^2 *PI()/4</f>
        <v>419.60446344063791</v>
      </c>
      <c r="E7" s="10">
        <f>data1819202223242527[[#This Row],[diain]]^2 *PI()/4</f>
        <v>0.65038821910942701</v>
      </c>
    </row>
    <row r="8" spans="1:5" x14ac:dyDescent="0.3">
      <c r="A8" t="s">
        <v>352</v>
      </c>
      <c r="B8" s="5">
        <f>data1819202223242527[[#This Row],[diain]]*25.4</f>
        <v>24.383999999999997</v>
      </c>
      <c r="C8" s="10">
        <v>0.96</v>
      </c>
      <c r="D8" s="5">
        <f>data1819202223242527[[#This Row],[diamm]]^2 *PI()/4</f>
        <v>466.98161273625379</v>
      </c>
      <c r="E8" s="10">
        <f>data1819202223242527[[#This Row],[diain]]^2 *PI()/4</f>
        <v>0.7238229473870883</v>
      </c>
    </row>
    <row r="9" spans="1:5" x14ac:dyDescent="0.3">
      <c r="A9" t="s">
        <v>353</v>
      </c>
      <c r="B9" s="5">
        <f>data1819202223242527[[#This Row],[diain]]*25.4</f>
        <v>25.780999999999995</v>
      </c>
      <c r="C9" s="10">
        <v>1.0149999999999999</v>
      </c>
      <c r="D9" s="5">
        <f>data1819202223242527[[#This Row],[diamm]]^2 *PI()/4</f>
        <v>522.0227126532194</v>
      </c>
      <c r="E9" s="10">
        <f>data1819202223242527[[#This Row],[diain]]^2 *PI()/4</f>
        <v>0.80913682288613598</v>
      </c>
    </row>
    <row r="10" spans="1:5" x14ac:dyDescent="0.3">
      <c r="A10" t="s">
        <v>354</v>
      </c>
      <c r="B10" s="5">
        <f>data1819202223242527[[#This Row],[diain]]*25.4</f>
        <v>27.178000000000001</v>
      </c>
      <c r="C10" s="10">
        <v>1.07</v>
      </c>
      <c r="D10" s="5">
        <f>data1819202223242527[[#This Row],[diamm]]^2 *PI()/4</f>
        <v>580.12939281872514</v>
      </c>
      <c r="E10" s="10">
        <f>data1819202223242527[[#This Row],[diain]]^2 *PI()/4</f>
        <v>0.89920235727373854</v>
      </c>
    </row>
    <row r="11" spans="1:5" x14ac:dyDescent="0.3">
      <c r="A11" t="s">
        <v>355</v>
      </c>
      <c r="B11" s="5">
        <f>data1819202223242527[[#This Row],[diain]]*25.4</f>
        <v>29.844999999999999</v>
      </c>
      <c r="C11" s="10">
        <v>1.175</v>
      </c>
      <c r="D11" s="5">
        <f>data1819202223242527[[#This Row],[diamm]]^2 *PI()/4</f>
        <v>699.57301332898282</v>
      </c>
      <c r="E11" s="10">
        <f>data1819202223242527[[#This Row],[diain]]^2 *PI()/4</f>
        <v>1.0843403393406021</v>
      </c>
    </row>
    <row r="12" spans="1:5" x14ac:dyDescent="0.3">
      <c r="A12" t="s">
        <v>356</v>
      </c>
      <c r="B12" s="5">
        <f>data1819202223242527[[#This Row],[diain]]*25.4</f>
        <v>33.019999999999996</v>
      </c>
      <c r="C12" s="10">
        <v>1.3</v>
      </c>
      <c r="D12" s="5">
        <f>data1819202223242527[[#This Row],[diamm]]^2 *PI()/4</f>
        <v>856.33563967477107</v>
      </c>
      <c r="E12" s="10">
        <f>data1819202223242527[[#This Row],[diain]]^2 *PI()/4</f>
        <v>1.3273228961416876</v>
      </c>
    </row>
    <row r="13" spans="1:5" x14ac:dyDescent="0.3">
      <c r="A13" t="s">
        <v>357</v>
      </c>
      <c r="B13" s="5">
        <f>data1819202223242527[[#This Row],[diain]]*25.4</f>
        <v>37.769800000000004</v>
      </c>
      <c r="C13" s="10">
        <v>1.4870000000000001</v>
      </c>
      <c r="D13" s="5">
        <f>data1819202223242527[[#This Row],[diamm]]^2 *PI()/4</f>
        <v>1120.4158698485353</v>
      </c>
      <c r="E13" s="10">
        <f>data1819202223242527[[#This Row],[diain]]^2 *PI()/4</f>
        <v>1.7366480715613726</v>
      </c>
    </row>
    <row r="14" spans="1:5" x14ac:dyDescent="0.3">
      <c r="A14" t="s">
        <v>358</v>
      </c>
      <c r="B14" s="5">
        <f>data1819202223242527[[#This Row],[diain]]*25.4</f>
        <v>41.452799999999996</v>
      </c>
      <c r="C14" s="10">
        <v>1.6319999999999999</v>
      </c>
      <c r="D14" s="5">
        <f>data1819202223242527[[#This Row],[diamm]]^2 *PI()/4</f>
        <v>1349.5768608077735</v>
      </c>
      <c r="E14" s="10">
        <f>data1819202223242527[[#This Row],[diain]]^2 *PI()/4</f>
        <v>2.0918483179486849</v>
      </c>
    </row>
    <row r="15" spans="1:5" x14ac:dyDescent="0.3">
      <c r="A15" s="2"/>
      <c r="B15" s="3"/>
      <c r="C15" s="3"/>
      <c r="D15" s="3"/>
      <c r="E15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6B11-D6C9-44E9-83A1-DBDEC6FB91FB}">
  <dimension ref="A1:E14"/>
  <sheetViews>
    <sheetView workbookViewId="0">
      <selection activeCell="A13" sqref="A13"/>
    </sheetView>
  </sheetViews>
  <sheetFormatPr defaultRowHeight="14.4" x14ac:dyDescent="0.3"/>
  <cols>
    <col min="1" max="1" width="18.6640625" style="1" customWidth="1"/>
    <col min="4" max="4" width="10" customWidth="1"/>
    <col min="5" max="5" width="9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361</v>
      </c>
      <c r="B2" s="5">
        <f>data181920222324252728[[#This Row],[diain]]*25.4</f>
        <v>18.922999999999998</v>
      </c>
      <c r="C2" s="10">
        <v>0.745</v>
      </c>
      <c r="D2" s="5">
        <f>data181920222324252728[[#This Row],[diamm]]^2 *PI()/4</f>
        <v>281.23531858608862</v>
      </c>
      <c r="E2" s="10">
        <f>data181920222324252728[[#This Row],[diain]]^2 *PI()/4</f>
        <v>0.43591561563966874</v>
      </c>
    </row>
    <row r="3" spans="1:5" x14ac:dyDescent="0.3">
      <c r="A3" t="s">
        <v>362</v>
      </c>
      <c r="B3" s="5">
        <f>data181920222324252728[[#This Row],[diain]]*25.4</f>
        <v>19.7104</v>
      </c>
      <c r="C3" s="10">
        <v>0.77600000000000002</v>
      </c>
      <c r="D3" s="5">
        <f>data181920222324252728[[#This Row],[diamm]]^2 *PI()/4</f>
        <v>305.12708293301478</v>
      </c>
      <c r="E3" s="10">
        <f>data181920222324252728[[#This Row],[diain]]^2 *PI()/4</f>
        <v>0.47294792444202183</v>
      </c>
    </row>
    <row r="4" spans="1:5" x14ac:dyDescent="0.3">
      <c r="A4" t="s">
        <v>363</v>
      </c>
      <c r="B4" s="5">
        <f>data181920222324252728[[#This Row],[diain]]*25.4</f>
        <v>20.650199999999998</v>
      </c>
      <c r="C4" s="10">
        <v>0.81299999999999994</v>
      </c>
      <c r="D4" s="5">
        <f>data181920222324252728[[#This Row],[diamm]]^2 *PI()/4</f>
        <v>334.91793575159392</v>
      </c>
      <c r="E4" s="10">
        <f>data181920222324252728[[#This Row],[diain]]^2 *PI()/4</f>
        <v>0.51912383866264789</v>
      </c>
    </row>
    <row r="5" spans="1:5" x14ac:dyDescent="0.3">
      <c r="A5" t="s">
        <v>364</v>
      </c>
      <c r="B5" s="5">
        <f>data181920222324252728[[#This Row],[diain]]*25.4</f>
        <v>21.6662</v>
      </c>
      <c r="C5" s="10">
        <v>0.85299999999999998</v>
      </c>
      <c r="D5" s="5">
        <f>data181920222324252728[[#This Row],[diamm]]^2 *PI()/4</f>
        <v>368.6849221586512</v>
      </c>
      <c r="E5" s="10">
        <f>data181920222324252728[[#This Row],[diain]]^2 *PI()/4</f>
        <v>0.57146277227145392</v>
      </c>
    </row>
    <row r="6" spans="1:5" x14ac:dyDescent="0.3">
      <c r="A6" t="s">
        <v>365</v>
      </c>
      <c r="B6" s="5">
        <f>data181920222324252728[[#This Row],[diain]]*25.4</f>
        <v>23.622</v>
      </c>
      <c r="C6" s="10">
        <v>0.93</v>
      </c>
      <c r="D6" s="5">
        <f>data181920222324252728[[#This Row],[diamm]]^2 *PI()/4</f>
        <v>438.25129867142579</v>
      </c>
      <c r="E6" s="10">
        <f>data181920222324252728[[#This Row],[diain]]^2 *PI()/4</f>
        <v>0.67929087152245315</v>
      </c>
    </row>
    <row r="7" spans="1:5" x14ac:dyDescent="0.3">
      <c r="A7" t="s">
        <v>366</v>
      </c>
      <c r="B7" s="5">
        <f>data181920222324252728[[#This Row],[diain]]*25.4</f>
        <v>24.942799999999998</v>
      </c>
      <c r="C7" s="10">
        <v>0.98199999999999998</v>
      </c>
      <c r="D7" s="5">
        <f>data181920222324252728[[#This Row],[diamm]]^2 *PI()/4</f>
        <v>488.63018307321533</v>
      </c>
      <c r="E7" s="10">
        <f>data181920222324252728[[#This Row],[diain]]^2 *PI()/4</f>
        <v>0.75737829852008087</v>
      </c>
    </row>
    <row r="8" spans="1:5" x14ac:dyDescent="0.3">
      <c r="A8" t="s">
        <v>367</v>
      </c>
      <c r="B8" s="5">
        <f>data181920222324252728[[#This Row],[diain]]*25.4</f>
        <v>26.314399999999999</v>
      </c>
      <c r="C8" s="10">
        <v>1.036</v>
      </c>
      <c r="D8" s="5">
        <f>data181920222324252728[[#This Row],[diamm]]^2 *PI()/4</f>
        <v>543.84711048542783</v>
      </c>
      <c r="E8" s="10">
        <f>data181920222324252728[[#This Row],[diain]]^2 *PI()/4</f>
        <v>0.8429647071818277</v>
      </c>
    </row>
    <row r="9" spans="1:5" x14ac:dyDescent="0.3">
      <c r="A9" t="s">
        <v>368</v>
      </c>
      <c r="B9" s="5">
        <f>data181920222324252728[[#This Row],[diain]]*25.4</f>
        <v>28.752799999999997</v>
      </c>
      <c r="C9" s="10">
        <v>1.1319999999999999</v>
      </c>
      <c r="D9" s="5">
        <f>data181920222324252728[[#This Row],[diamm]]^2 *PI()/4</f>
        <v>649.3071246950318</v>
      </c>
      <c r="E9" s="10">
        <f>data181920222324252728[[#This Row],[diain]]^2 *PI()/4</f>
        <v>1.0064280561334116</v>
      </c>
    </row>
    <row r="10" spans="1:5" x14ac:dyDescent="0.3">
      <c r="A10" t="s">
        <v>369</v>
      </c>
      <c r="B10" s="5">
        <f>data181920222324252728[[#This Row],[diain]]*25.4</f>
        <v>31.800799999999999</v>
      </c>
      <c r="C10" s="10">
        <v>1.252</v>
      </c>
      <c r="D10" s="5">
        <f>data181920222324252728[[#This Row],[diamm]]^2 *PI()/4</f>
        <v>794.26600031524401</v>
      </c>
      <c r="E10" s="10">
        <f>data181920222324252728[[#This Row],[diain]]^2 *PI()/4</f>
        <v>1.2311147627181538</v>
      </c>
    </row>
    <row r="11" spans="1:5" x14ac:dyDescent="0.3">
      <c r="A11" t="s">
        <v>372</v>
      </c>
      <c r="B11" s="5">
        <f>data181920222324252728[[#This Row],[diain]]*25.4</f>
        <v>34.544000000000004</v>
      </c>
      <c r="C11" s="10">
        <v>1.36</v>
      </c>
      <c r="D11" s="5">
        <f>data181920222324252728[[#This Row],[diamm]]^2 *PI()/4</f>
        <v>937.20615333873195</v>
      </c>
      <c r="E11" s="10">
        <f>data181920222324252728[[#This Row],[diain]]^2 *PI()/4</f>
        <v>1.4526724430199207</v>
      </c>
    </row>
    <row r="12" spans="1:5" x14ac:dyDescent="0.3">
      <c r="A12" t="s">
        <v>370</v>
      </c>
      <c r="B12" s="5">
        <f>data181920222324252728[[#This Row],[diain]]*25.4</f>
        <v>36.957000000000001</v>
      </c>
      <c r="C12" s="10">
        <v>1.4550000000000001</v>
      </c>
      <c r="D12" s="5">
        <f>data181920222324252728[[#This Row],[diamm]]^2 *PI()/4</f>
        <v>1072.7124009363802</v>
      </c>
      <c r="E12" s="10">
        <f>data181920222324252728[[#This Row],[diain]]^2 *PI()/4</f>
        <v>1.6627075468664831</v>
      </c>
    </row>
    <row r="13" spans="1:5" x14ac:dyDescent="0.3">
      <c r="A13" t="s">
        <v>371</v>
      </c>
      <c r="B13" s="5">
        <f>data181920222324252728[[#This Row],[diain]]*25.4</f>
        <v>40.817799999999998</v>
      </c>
      <c r="C13" s="10">
        <v>1.607</v>
      </c>
      <c r="D13" s="5">
        <f>data181920222324252728[[#This Row],[diamm]]^2 *PI()/4</f>
        <v>1308.5462226878537</v>
      </c>
      <c r="E13" s="10">
        <f>data181920222324252728[[#This Row],[diain]]^2 *PI()/4</f>
        <v>2.0282507016675768</v>
      </c>
    </row>
    <row r="14" spans="1:5" x14ac:dyDescent="0.3">
      <c r="A14" s="2"/>
      <c r="B14" s="3"/>
      <c r="C14" s="3"/>
      <c r="D14" s="3"/>
      <c r="E14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85D6C-1736-42B6-BF49-4794AAABAF1F}">
  <dimension ref="A1:E14"/>
  <sheetViews>
    <sheetView tabSelected="1" workbookViewId="0">
      <selection activeCell="A12" sqref="A12"/>
    </sheetView>
  </sheetViews>
  <sheetFormatPr defaultRowHeight="14.4" x14ac:dyDescent="0.3"/>
  <cols>
    <col min="1" max="1" width="18.6640625" style="1" customWidth="1"/>
    <col min="4" max="4" width="10" customWidth="1"/>
    <col min="5" max="5" width="9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373</v>
      </c>
      <c r="B2" s="5">
        <f>data18192022232425272829[[#This Row],[diain]]*25.4</f>
        <v>21.971</v>
      </c>
      <c r="C2" s="10">
        <v>0.86499999999999999</v>
      </c>
      <c r="D2" s="5">
        <f>data18192022232425272829[[#This Row],[diamm]]^2 *PI()/4</f>
        <v>379.13120354772525</v>
      </c>
      <c r="E2" s="10">
        <f>data18192022232425272829[[#This Row],[diain]]^2 *PI()/4</f>
        <v>0.58765454080805579</v>
      </c>
    </row>
    <row r="3" spans="1:5" x14ac:dyDescent="0.3">
      <c r="A3" t="s">
        <v>374</v>
      </c>
      <c r="B3" s="5">
        <f>data18192022232425272829[[#This Row],[diain]]*25.4</f>
        <v>22.758399999999998</v>
      </c>
      <c r="C3" s="10">
        <v>0.89600000000000002</v>
      </c>
      <c r="D3" s="5">
        <f>data18192022232425272829[[#This Row],[diamm]]^2 *PI()/4</f>
        <v>406.79287153913668</v>
      </c>
      <c r="E3" s="10">
        <f>data18192022232425272829[[#This Row],[diain]]^2 *PI()/4</f>
        <v>0.63053021194608594</v>
      </c>
    </row>
    <row r="4" spans="1:5" x14ac:dyDescent="0.3">
      <c r="A4" t="s">
        <v>375</v>
      </c>
      <c r="B4" s="5">
        <f>data18192022232425272829[[#This Row],[diain]]*25.4</f>
        <v>24.460199999999997</v>
      </c>
      <c r="C4" s="10">
        <v>0.96299999999999997</v>
      </c>
      <c r="D4" s="5">
        <f>data18192022232425272829[[#This Row],[diamm]]^2 *PI()/4</f>
        <v>469.90480818316723</v>
      </c>
      <c r="E4" s="10">
        <f>data18192022232425272829[[#This Row],[diain]]^2 *PI()/4</f>
        <v>0.72835390939172817</v>
      </c>
    </row>
    <row r="5" spans="1:5" x14ac:dyDescent="0.3">
      <c r="A5" t="s">
        <v>376</v>
      </c>
      <c r="B5" s="5">
        <f>data18192022232425272829[[#This Row],[diain]]*25.4</f>
        <v>25.476199999999995</v>
      </c>
      <c r="C5" s="10">
        <v>1.0029999999999999</v>
      </c>
      <c r="D5" s="5">
        <f>data18192022232425272829[[#This Row],[diamm]]^2 *PI()/4</f>
        <v>509.75228433939435</v>
      </c>
      <c r="E5" s="10">
        <f>data18192022232425272829[[#This Row],[diain]]^2 *PI()/4</f>
        <v>0.79011762096130334</v>
      </c>
    </row>
    <row r="6" spans="1:5" x14ac:dyDescent="0.3">
      <c r="A6" t="s">
        <v>377</v>
      </c>
      <c r="B6" s="5">
        <f>data18192022232425272829[[#This Row],[diain]]*25.4</f>
        <v>26.669999999999998</v>
      </c>
      <c r="C6" s="10">
        <v>1.05</v>
      </c>
      <c r="D6" s="5">
        <f>data18192022232425272829[[#This Row],[diamm]]^2 *PI()/4</f>
        <v>558.64499570499117</v>
      </c>
      <c r="E6" s="10">
        <f>data18192022232425272829[[#This Row],[diain]]^2 *PI()/4</f>
        <v>0.86590147514568672</v>
      </c>
    </row>
    <row r="7" spans="1:5" x14ac:dyDescent="0.3">
      <c r="A7" t="s">
        <v>378</v>
      </c>
      <c r="B7" s="5">
        <f>data18192022232425272829[[#This Row],[diain]]*25.4</f>
        <v>27.9908</v>
      </c>
      <c r="C7" s="10">
        <v>1.1020000000000001</v>
      </c>
      <c r="D7" s="5">
        <f>data18192022232425272829[[#This Row],[diamm]]^2 *PI()/4</f>
        <v>615.34758944591761</v>
      </c>
      <c r="E7" s="10">
        <f>data18192022232425272829[[#This Row],[diain]]^2 *PI()/4</f>
        <v>0.95379067122251493</v>
      </c>
    </row>
    <row r="8" spans="1:5" x14ac:dyDescent="0.3">
      <c r="A8" t="s">
        <v>379</v>
      </c>
      <c r="B8" s="5">
        <f>data18192022232425272829[[#This Row],[diain]]*25.4</f>
        <v>29.362399999999997</v>
      </c>
      <c r="C8" s="10">
        <v>1.1559999999999999</v>
      </c>
      <c r="D8" s="5">
        <f>data18192022232425272829[[#This Row],[diamm]]^2 *PI()/4</f>
        <v>677.13144578723359</v>
      </c>
      <c r="E8" s="10">
        <f>data18192022232425272829[[#This Row],[diain]]^2 *PI()/4</f>
        <v>1.0495558400818923</v>
      </c>
    </row>
    <row r="9" spans="1:5" x14ac:dyDescent="0.3">
      <c r="A9" t="s">
        <v>380</v>
      </c>
      <c r="B9" s="5">
        <f>data18192022232425272829[[#This Row],[diain]]*25.4</f>
        <v>31.800799999999999</v>
      </c>
      <c r="C9" s="10">
        <v>1.252</v>
      </c>
      <c r="D9" s="5">
        <f>data18192022232425272829[[#This Row],[diamm]]^2 *PI()/4</f>
        <v>794.26600031524401</v>
      </c>
      <c r="E9" s="10">
        <f>data18192022232425272829[[#This Row],[diain]]^2 *PI()/4</f>
        <v>1.2311147627181538</v>
      </c>
    </row>
    <row r="10" spans="1:5" x14ac:dyDescent="0.3">
      <c r="A10" t="s">
        <v>381</v>
      </c>
      <c r="B10" s="5">
        <f>data18192022232425272829[[#This Row],[diain]]*25.4</f>
        <v>34.848800000000004</v>
      </c>
      <c r="C10" s="10">
        <v>1.3720000000000001</v>
      </c>
      <c r="D10" s="5">
        <f>data18192022232425272829[[#This Row],[diamm]]^2 *PI()/4</f>
        <v>953.81805133346438</v>
      </c>
      <c r="E10" s="10">
        <f>data18192022232425272829[[#This Row],[diain]]^2 *PI()/4</f>
        <v>1.4784209364087424</v>
      </c>
    </row>
    <row r="11" spans="1:5" x14ac:dyDescent="0.3">
      <c r="A11" t="s">
        <v>382</v>
      </c>
      <c r="B11" s="5">
        <f>data18192022232425272829[[#This Row],[diain]]*25.4</f>
        <v>37.591999999999999</v>
      </c>
      <c r="C11" s="10">
        <v>1.48</v>
      </c>
      <c r="D11" s="5">
        <f>data18192022232425272829[[#This Row],[diamm]]^2 *PI()/4</f>
        <v>1109.8920622151588</v>
      </c>
      <c r="E11" s="10">
        <f>data18192022232425272829[[#This Row],[diain]]^2 *PI()/4</f>
        <v>1.7203361371057706</v>
      </c>
    </row>
    <row r="12" spans="1:5" x14ac:dyDescent="0.3">
      <c r="A12" t="s">
        <v>383</v>
      </c>
      <c r="B12" s="5">
        <f>data18192022232425272829[[#This Row],[diain]]*25.4</f>
        <v>40.004999999999995</v>
      </c>
      <c r="C12" s="10">
        <v>1.575</v>
      </c>
      <c r="D12" s="5">
        <f>data18192022232425272829[[#This Row],[diamm]]^2 *PI()/4</f>
        <v>1256.9512403362301</v>
      </c>
      <c r="E12" s="10">
        <f>data18192022232425272829[[#This Row],[diain]]^2 *PI()/4</f>
        <v>1.948278319077795</v>
      </c>
    </row>
    <row r="13" spans="1:5" x14ac:dyDescent="0.3">
      <c r="A13" t="s">
        <v>384</v>
      </c>
      <c r="B13" s="5">
        <f>data18192022232425272829[[#This Row],[diain]]*25.4</f>
        <v>43.8658</v>
      </c>
      <c r="C13" s="10">
        <v>1.7270000000000001</v>
      </c>
      <c r="D13" s="5">
        <f>data18192022232425272829[[#This Row],[diamm]]^2 *PI()/4</f>
        <v>1511.2697509251807</v>
      </c>
      <c r="E13" s="10">
        <f>data18192022232425272829[[#This Row],[diain]]^2 *PI()/4</f>
        <v>2.3424727988796286</v>
      </c>
    </row>
    <row r="14" spans="1:5" x14ac:dyDescent="0.3">
      <c r="A14" s="2"/>
      <c r="B14" s="3"/>
      <c r="C14" s="3"/>
      <c r="D14" s="3"/>
      <c r="E14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389F-EDEE-4632-80C3-28374185E480}">
  <dimension ref="A1:E12"/>
  <sheetViews>
    <sheetView workbookViewId="0">
      <selection activeCell="F10" sqref="F10"/>
    </sheetView>
  </sheetViews>
  <sheetFormatPr defaultRowHeight="14.4" x14ac:dyDescent="0.3"/>
  <cols>
    <col min="1" max="1" width="8.88671875" style="1"/>
    <col min="4" max="4" width="10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15.8</v>
      </c>
      <c r="C2">
        <v>0.622</v>
      </c>
      <c r="D2">
        <v>196</v>
      </c>
      <c r="E2">
        <v>0.30399999999999999</v>
      </c>
    </row>
    <row r="3" spans="1:5" x14ac:dyDescent="0.3">
      <c r="A3" t="s">
        <v>6</v>
      </c>
      <c r="B3">
        <v>20.9</v>
      </c>
      <c r="C3">
        <v>0.82399999999999995</v>
      </c>
      <c r="D3">
        <v>343</v>
      </c>
      <c r="E3">
        <v>0.53300000000000003</v>
      </c>
    </row>
    <row r="4" spans="1:5" x14ac:dyDescent="0.3">
      <c r="A4" t="s">
        <v>7</v>
      </c>
      <c r="B4">
        <v>26.6</v>
      </c>
      <c r="C4">
        <v>1.0489999999999999</v>
      </c>
      <c r="D4">
        <v>556</v>
      </c>
      <c r="E4">
        <v>0.86399999999999999</v>
      </c>
    </row>
    <row r="5" spans="1:5" x14ac:dyDescent="0.3">
      <c r="A5" t="s">
        <v>8</v>
      </c>
      <c r="B5">
        <v>35.1</v>
      </c>
      <c r="C5">
        <v>1.38</v>
      </c>
      <c r="D5">
        <v>968</v>
      </c>
      <c r="E5">
        <v>1.496</v>
      </c>
    </row>
    <row r="6" spans="1:5" x14ac:dyDescent="0.3">
      <c r="A6" t="s">
        <v>9</v>
      </c>
      <c r="B6">
        <v>40.9</v>
      </c>
      <c r="C6">
        <v>1.61</v>
      </c>
      <c r="D6" s="4">
        <v>1314</v>
      </c>
      <c r="E6">
        <v>2.036</v>
      </c>
    </row>
    <row r="7" spans="1:5" x14ac:dyDescent="0.3">
      <c r="A7" t="s">
        <v>10</v>
      </c>
      <c r="B7">
        <v>52.5</v>
      </c>
      <c r="C7">
        <v>2.0670000000000002</v>
      </c>
      <c r="D7" s="4">
        <v>2165</v>
      </c>
      <c r="E7">
        <v>3.3559999999999999</v>
      </c>
    </row>
    <row r="8" spans="1:5" x14ac:dyDescent="0.3">
      <c r="A8" t="s">
        <v>11</v>
      </c>
      <c r="B8">
        <v>69.400000000000006</v>
      </c>
      <c r="C8">
        <v>2.7309999999999999</v>
      </c>
      <c r="D8" s="4">
        <v>3783</v>
      </c>
      <c r="E8">
        <v>5.8579999999999997</v>
      </c>
    </row>
    <row r="9" spans="1:5" x14ac:dyDescent="0.3">
      <c r="A9" t="s">
        <v>12</v>
      </c>
      <c r="B9">
        <v>85.2</v>
      </c>
      <c r="C9">
        <v>3.3559999999999999</v>
      </c>
      <c r="D9" s="4">
        <v>5701</v>
      </c>
      <c r="E9">
        <v>8.8460000000000001</v>
      </c>
    </row>
    <row r="10" spans="1:5" x14ac:dyDescent="0.3">
      <c r="A10" t="s">
        <v>13</v>
      </c>
      <c r="B10">
        <v>97.4</v>
      </c>
      <c r="C10">
        <v>3.8340000000000001</v>
      </c>
      <c r="D10" s="4">
        <v>7451</v>
      </c>
      <c r="E10">
        <v>11.545</v>
      </c>
    </row>
    <row r="11" spans="1:5" x14ac:dyDescent="0.3">
      <c r="A11" t="s">
        <v>14</v>
      </c>
      <c r="B11">
        <v>110.1</v>
      </c>
      <c r="C11">
        <v>4.3339999999999996</v>
      </c>
      <c r="D11" s="4">
        <v>9521</v>
      </c>
      <c r="E11">
        <v>14.753</v>
      </c>
    </row>
    <row r="12" spans="1:5" x14ac:dyDescent="0.3">
      <c r="A12" s="2"/>
      <c r="B12" s="3"/>
      <c r="C12" s="3"/>
      <c r="D12" s="3"/>
      <c r="E12" s="3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18E7-23CA-475C-93ED-13E8301B8793}">
  <dimension ref="A1:E8"/>
  <sheetViews>
    <sheetView workbookViewId="0">
      <selection activeCell="A2" sqref="A2:E7"/>
    </sheetView>
  </sheetViews>
  <sheetFormatPr defaultRowHeight="14.4" x14ac:dyDescent="0.3"/>
  <cols>
    <col min="1" max="1" width="8.88671875" style="1"/>
    <col min="4" max="4" width="10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15</v>
      </c>
      <c r="B2">
        <v>14.2</v>
      </c>
      <c r="C2">
        <v>0.56000000000000005</v>
      </c>
      <c r="D2">
        <v>158</v>
      </c>
      <c r="E2">
        <v>0.246</v>
      </c>
    </row>
    <row r="3" spans="1:5" x14ac:dyDescent="0.3">
      <c r="A3" t="s">
        <v>16</v>
      </c>
      <c r="B3">
        <v>19.3</v>
      </c>
      <c r="C3">
        <v>0.76</v>
      </c>
      <c r="D3">
        <v>293</v>
      </c>
      <c r="E3">
        <v>0.45400000000000001</v>
      </c>
    </row>
    <row r="4" spans="1:5" x14ac:dyDescent="0.3">
      <c r="A4" t="s">
        <v>17</v>
      </c>
      <c r="B4">
        <v>25.4</v>
      </c>
      <c r="C4">
        <v>1</v>
      </c>
      <c r="D4">
        <v>507</v>
      </c>
      <c r="E4">
        <v>0.78500000000000003</v>
      </c>
    </row>
    <row r="5" spans="1:5" x14ac:dyDescent="0.3">
      <c r="A5" t="s">
        <v>18</v>
      </c>
      <c r="B5">
        <v>34</v>
      </c>
      <c r="C5">
        <v>1.34</v>
      </c>
      <c r="D5">
        <v>908</v>
      </c>
      <c r="E5">
        <v>1.41</v>
      </c>
    </row>
    <row r="6" spans="1:5" x14ac:dyDescent="0.3">
      <c r="A6" t="s">
        <v>19</v>
      </c>
      <c r="B6">
        <v>39.9</v>
      </c>
      <c r="C6">
        <v>1.57</v>
      </c>
      <c r="D6" s="4">
        <v>1250</v>
      </c>
      <c r="E6">
        <v>1.9359999999999999</v>
      </c>
    </row>
    <row r="7" spans="1:5" x14ac:dyDescent="0.3">
      <c r="A7" t="s">
        <v>20</v>
      </c>
      <c r="B7">
        <v>51.3</v>
      </c>
      <c r="C7">
        <v>2.02</v>
      </c>
      <c r="D7" s="4">
        <v>2067</v>
      </c>
      <c r="E7">
        <v>3.2050000000000001</v>
      </c>
    </row>
    <row r="8" spans="1:5" x14ac:dyDescent="0.3">
      <c r="A8" s="2"/>
      <c r="B8" s="3"/>
      <c r="C8" s="3"/>
      <c r="D8" s="3"/>
      <c r="E8" s="3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4736-BC51-4135-A35C-38E44DA0FA98}">
  <dimension ref="A1:E12"/>
  <sheetViews>
    <sheetView workbookViewId="0">
      <selection activeCell="A2" sqref="A2:E12"/>
    </sheetView>
  </sheetViews>
  <sheetFormatPr defaultRowHeight="14.4" x14ac:dyDescent="0.3"/>
  <cols>
    <col min="1" max="1" width="8.88671875" style="1"/>
    <col min="4" max="4" width="10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21</v>
      </c>
      <c r="B2">
        <v>9.6999999999999993</v>
      </c>
      <c r="C2">
        <v>0.38400000000000001</v>
      </c>
      <c r="D2">
        <v>74</v>
      </c>
      <c r="E2">
        <v>0.11600000000000001</v>
      </c>
    </row>
    <row r="3" spans="1:5" x14ac:dyDescent="0.3">
      <c r="A3" s="5" t="s">
        <v>22</v>
      </c>
      <c r="B3">
        <v>16.100000000000001</v>
      </c>
      <c r="C3">
        <v>0.63500000000000001</v>
      </c>
      <c r="D3">
        <v>204</v>
      </c>
      <c r="E3">
        <v>0.317</v>
      </c>
    </row>
    <row r="4" spans="1:5" x14ac:dyDescent="0.3">
      <c r="A4" s="5" t="s">
        <v>23</v>
      </c>
      <c r="B4">
        <v>20.9</v>
      </c>
      <c r="C4">
        <v>0.82399999999999995</v>
      </c>
      <c r="D4">
        <v>343</v>
      </c>
      <c r="E4">
        <v>0.53300000000000003</v>
      </c>
    </row>
    <row r="5" spans="1:5" x14ac:dyDescent="0.3">
      <c r="A5" s="5" t="s">
        <v>24</v>
      </c>
      <c r="B5">
        <v>25.9</v>
      </c>
      <c r="C5">
        <v>1.02</v>
      </c>
      <c r="D5">
        <v>527</v>
      </c>
      <c r="E5">
        <v>0.81699999999999995</v>
      </c>
    </row>
    <row r="6" spans="1:5" x14ac:dyDescent="0.3">
      <c r="A6" s="5" t="s">
        <v>25</v>
      </c>
      <c r="B6">
        <v>32.4</v>
      </c>
      <c r="C6">
        <v>1.2749999999999999</v>
      </c>
      <c r="D6" s="4">
        <v>824</v>
      </c>
      <c r="E6">
        <v>1.2769999999999999</v>
      </c>
    </row>
    <row r="7" spans="1:5" x14ac:dyDescent="0.3">
      <c r="A7" s="5" t="s">
        <v>26</v>
      </c>
      <c r="B7">
        <v>39.1</v>
      </c>
      <c r="C7">
        <v>1.538</v>
      </c>
      <c r="D7" s="4">
        <v>1201</v>
      </c>
      <c r="E7">
        <v>1.8580000000000001</v>
      </c>
    </row>
    <row r="8" spans="1:5" x14ac:dyDescent="0.3">
      <c r="A8" s="6" t="s">
        <v>27</v>
      </c>
      <c r="B8" s="7">
        <v>51.8</v>
      </c>
      <c r="C8" s="8">
        <v>2.04</v>
      </c>
      <c r="D8" s="9">
        <v>2107</v>
      </c>
      <c r="E8" s="7">
        <v>3.2690000000000001</v>
      </c>
    </row>
    <row r="9" spans="1:5" x14ac:dyDescent="0.3">
      <c r="A9" s="5" t="s">
        <v>28</v>
      </c>
      <c r="B9">
        <v>63.5</v>
      </c>
      <c r="C9" s="10">
        <v>2.5</v>
      </c>
      <c r="D9" s="4">
        <v>3167</v>
      </c>
      <c r="E9">
        <v>4.9089999999999998</v>
      </c>
    </row>
    <row r="10" spans="1:5" x14ac:dyDescent="0.3">
      <c r="A10" s="5" t="s">
        <v>29</v>
      </c>
      <c r="B10">
        <v>76.2</v>
      </c>
      <c r="C10" s="10">
        <v>3</v>
      </c>
      <c r="D10" s="4">
        <v>4560</v>
      </c>
      <c r="E10">
        <v>7.069</v>
      </c>
    </row>
    <row r="11" spans="1:5" x14ac:dyDescent="0.3">
      <c r="A11" s="5" t="s">
        <v>30</v>
      </c>
      <c r="B11">
        <v>88.9</v>
      </c>
      <c r="C11" s="10">
        <v>3.5</v>
      </c>
      <c r="D11" s="4">
        <v>6207</v>
      </c>
      <c r="E11">
        <v>9.6210000000000004</v>
      </c>
    </row>
    <row r="12" spans="1:5" x14ac:dyDescent="0.3">
      <c r="A12" s="5" t="s">
        <v>31</v>
      </c>
      <c r="B12">
        <v>101.6</v>
      </c>
      <c r="C12" s="10">
        <v>4</v>
      </c>
      <c r="D12" s="4">
        <v>8107</v>
      </c>
      <c r="E12">
        <v>12.566000000000001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F5976-CA87-4903-80C6-F75F3E44699A}">
  <dimension ref="A1:E25"/>
  <sheetViews>
    <sheetView topLeftCell="A5" workbookViewId="0">
      <selection activeCell="A26" sqref="A26:XFD81"/>
    </sheetView>
  </sheetViews>
  <sheetFormatPr defaultRowHeight="14.4" x14ac:dyDescent="0.3"/>
  <cols>
    <col min="1" max="1" width="12" style="1" customWidth="1"/>
    <col min="4" max="4" width="10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198</v>
      </c>
      <c r="B2">
        <v>2.819</v>
      </c>
      <c r="C2">
        <v>0.111</v>
      </c>
      <c r="D2">
        <v>6.258</v>
      </c>
      <c r="E2">
        <v>9.7000000000000003E-3</v>
      </c>
    </row>
    <row r="3" spans="1:5" x14ac:dyDescent="0.3">
      <c r="A3" t="s">
        <v>199</v>
      </c>
      <c r="B3">
        <v>3.302</v>
      </c>
      <c r="C3">
        <v>0.13</v>
      </c>
      <c r="D3">
        <v>8.5809999999999995</v>
      </c>
      <c r="E3">
        <v>1.3299999999999999E-2</v>
      </c>
    </row>
    <row r="4" spans="1:5" x14ac:dyDescent="0.3">
      <c r="A4" t="s">
        <v>200</v>
      </c>
      <c r="B4">
        <v>4.1660000000000004</v>
      </c>
      <c r="C4">
        <v>0.16400000000000001</v>
      </c>
      <c r="D4">
        <v>13.61</v>
      </c>
      <c r="E4">
        <v>2.1100000000000001E-2</v>
      </c>
    </row>
    <row r="5" spans="1:5" x14ac:dyDescent="0.3">
      <c r="A5" t="s">
        <v>201</v>
      </c>
      <c r="B5">
        <v>5.4859999999999998</v>
      </c>
      <c r="C5">
        <v>0.216</v>
      </c>
      <c r="D5">
        <v>23.61</v>
      </c>
      <c r="E5">
        <v>3.6600000000000001E-2</v>
      </c>
    </row>
    <row r="6" spans="1:5" x14ac:dyDescent="0.3">
      <c r="A6" t="s">
        <v>202</v>
      </c>
      <c r="B6">
        <v>6.452</v>
      </c>
      <c r="C6">
        <v>0.254</v>
      </c>
      <c r="D6">
        <v>32.71</v>
      </c>
      <c r="E6">
        <v>5.0700000000000002E-2</v>
      </c>
    </row>
    <row r="7" spans="1:5" x14ac:dyDescent="0.3">
      <c r="A7" t="s">
        <v>203</v>
      </c>
      <c r="B7">
        <v>8.23</v>
      </c>
      <c r="C7">
        <v>0.32400000000000001</v>
      </c>
      <c r="D7">
        <v>53.16</v>
      </c>
      <c r="E7">
        <v>8.2400000000000001E-2</v>
      </c>
    </row>
    <row r="8" spans="1:5" x14ac:dyDescent="0.3">
      <c r="A8" t="s">
        <v>204</v>
      </c>
      <c r="B8">
        <v>8.9410000000000007</v>
      </c>
      <c r="C8">
        <v>0.35199999999999998</v>
      </c>
      <c r="D8">
        <v>62.77</v>
      </c>
      <c r="E8">
        <v>9.7299999999999998E-2</v>
      </c>
    </row>
    <row r="9" spans="1:5" x14ac:dyDescent="0.3">
      <c r="A9" t="s">
        <v>205</v>
      </c>
      <c r="B9">
        <v>9.7539999999999996</v>
      </c>
      <c r="C9">
        <v>0.38400000000000001</v>
      </c>
      <c r="D9">
        <v>74.709999999999994</v>
      </c>
      <c r="E9">
        <v>0.1158</v>
      </c>
    </row>
    <row r="10" spans="1:5" x14ac:dyDescent="0.3">
      <c r="A10" t="s">
        <v>206</v>
      </c>
      <c r="B10">
        <v>11.33</v>
      </c>
      <c r="C10">
        <v>0.44600000000000001</v>
      </c>
      <c r="D10">
        <v>100.8</v>
      </c>
      <c r="E10">
        <v>0.15620000000000001</v>
      </c>
    </row>
    <row r="11" spans="1:5" x14ac:dyDescent="0.3">
      <c r="A11" t="s">
        <v>207</v>
      </c>
      <c r="B11">
        <v>12.34</v>
      </c>
      <c r="C11">
        <v>0.48599999999999999</v>
      </c>
      <c r="D11">
        <v>119.7</v>
      </c>
      <c r="E11">
        <v>0.1855</v>
      </c>
    </row>
    <row r="12" spans="1:5" x14ac:dyDescent="0.3">
      <c r="A12" t="s">
        <v>208</v>
      </c>
      <c r="B12">
        <v>13.51</v>
      </c>
      <c r="C12">
        <v>0.53200000000000003</v>
      </c>
      <c r="D12">
        <v>143.4</v>
      </c>
      <c r="E12">
        <v>0.2223</v>
      </c>
    </row>
    <row r="13" spans="1:5" x14ac:dyDescent="0.3">
      <c r="A13" t="s">
        <v>209</v>
      </c>
      <c r="B13">
        <v>14.83</v>
      </c>
      <c r="C13">
        <v>0.58399999999999996</v>
      </c>
      <c r="D13">
        <v>172.8</v>
      </c>
      <c r="E13">
        <v>0.26790000000000003</v>
      </c>
    </row>
    <row r="14" spans="1:5" x14ac:dyDescent="0.3">
      <c r="A14" t="s">
        <v>210</v>
      </c>
      <c r="B14">
        <v>16.309999999999999</v>
      </c>
      <c r="C14">
        <v>0.64200000000000002</v>
      </c>
      <c r="D14">
        <v>208.8</v>
      </c>
      <c r="E14">
        <v>0.32369999999999999</v>
      </c>
    </row>
    <row r="15" spans="1:5" x14ac:dyDescent="0.3">
      <c r="A15" t="s">
        <v>211</v>
      </c>
      <c r="B15">
        <v>18.059999999999999</v>
      </c>
      <c r="C15">
        <v>0.71099999999999997</v>
      </c>
      <c r="D15">
        <v>256.10000000000002</v>
      </c>
      <c r="E15">
        <v>0.39700000000000002</v>
      </c>
    </row>
    <row r="16" spans="1:5" x14ac:dyDescent="0.3">
      <c r="A16" t="s">
        <v>212</v>
      </c>
      <c r="B16">
        <v>19.46</v>
      </c>
      <c r="C16">
        <v>0.76600000000000001</v>
      </c>
      <c r="D16">
        <v>297.3</v>
      </c>
      <c r="E16">
        <v>0.46079999999999999</v>
      </c>
    </row>
    <row r="17" spans="1:5" x14ac:dyDescent="0.3">
      <c r="A17" t="s">
        <v>213</v>
      </c>
      <c r="B17">
        <v>20.75</v>
      </c>
      <c r="C17">
        <v>0.81699999999999995</v>
      </c>
      <c r="D17">
        <v>338.2</v>
      </c>
      <c r="E17">
        <v>0.5242</v>
      </c>
    </row>
    <row r="18" spans="1:5" x14ac:dyDescent="0.3">
      <c r="A18" t="s">
        <v>214</v>
      </c>
      <c r="B18">
        <v>21.95</v>
      </c>
      <c r="C18">
        <v>0.86399999999999999</v>
      </c>
      <c r="D18">
        <v>378.3</v>
      </c>
      <c r="E18">
        <v>0.58630000000000004</v>
      </c>
    </row>
    <row r="19" spans="1:5" x14ac:dyDescent="0.3">
      <c r="A19" t="s">
        <v>215</v>
      </c>
      <c r="B19">
        <v>24.1</v>
      </c>
      <c r="C19">
        <v>0.94899999999999995</v>
      </c>
      <c r="D19">
        <v>456.3</v>
      </c>
      <c r="E19">
        <v>0.70730000000000004</v>
      </c>
    </row>
    <row r="20" spans="1:5" x14ac:dyDescent="0.3">
      <c r="A20" t="s">
        <v>216</v>
      </c>
      <c r="B20">
        <v>26.7</v>
      </c>
      <c r="C20">
        <v>1.0509999999999999</v>
      </c>
      <c r="D20">
        <v>559.70000000000005</v>
      </c>
      <c r="E20">
        <v>0.86760000000000004</v>
      </c>
    </row>
    <row r="21" spans="1:5" x14ac:dyDescent="0.3">
      <c r="A21" t="s">
        <v>217</v>
      </c>
      <c r="B21">
        <v>28.5</v>
      </c>
      <c r="C21">
        <v>1.1220000000000001</v>
      </c>
      <c r="D21">
        <v>637.9</v>
      </c>
      <c r="E21">
        <v>0.98870000000000002</v>
      </c>
    </row>
    <row r="22" spans="1:5" x14ac:dyDescent="0.3">
      <c r="A22" t="s">
        <v>218</v>
      </c>
      <c r="B22">
        <v>29.36</v>
      </c>
      <c r="C22">
        <v>1.1559999999999999</v>
      </c>
      <c r="D22">
        <v>677.2</v>
      </c>
      <c r="E22">
        <v>1.0496000000000001</v>
      </c>
    </row>
    <row r="23" spans="1:5" x14ac:dyDescent="0.3">
      <c r="A23" t="s">
        <v>219</v>
      </c>
      <c r="B23">
        <v>30.18</v>
      </c>
      <c r="C23">
        <v>1.1879999999999999</v>
      </c>
      <c r="D23">
        <v>715.2</v>
      </c>
      <c r="E23">
        <v>1.1085</v>
      </c>
    </row>
    <row r="24" spans="1:5" x14ac:dyDescent="0.3">
      <c r="A24" t="s">
        <v>220</v>
      </c>
      <c r="B24">
        <v>31.8</v>
      </c>
      <c r="C24">
        <v>1.252</v>
      </c>
      <c r="D24">
        <v>794.3</v>
      </c>
      <c r="E24">
        <v>1.2311000000000001</v>
      </c>
    </row>
    <row r="25" spans="1:5" x14ac:dyDescent="0.3">
      <c r="A25" t="s">
        <v>221</v>
      </c>
      <c r="B25">
        <v>33.270000000000003</v>
      </c>
      <c r="C25">
        <v>1.31</v>
      </c>
      <c r="D25">
        <v>869.5</v>
      </c>
      <c r="E25">
        <v>1.3478000000000001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68729-433A-4A58-961D-6F5F769D5130}">
  <dimension ref="A1:E88"/>
  <sheetViews>
    <sheetView workbookViewId="0">
      <selection activeCell="J15" sqref="J15"/>
    </sheetView>
  </sheetViews>
  <sheetFormatPr defaultRowHeight="14.4" x14ac:dyDescent="0.3"/>
  <cols>
    <col min="1" max="1" width="8.88671875" style="1"/>
    <col min="4" max="4" width="10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32</v>
      </c>
      <c r="B2">
        <v>16.8</v>
      </c>
      <c r="C2">
        <v>0.66</v>
      </c>
      <c r="D2">
        <v>222</v>
      </c>
      <c r="E2">
        <v>0.34200000000000003</v>
      </c>
    </row>
    <row r="3" spans="1:5" x14ac:dyDescent="0.3">
      <c r="A3" s="5" t="s">
        <v>33</v>
      </c>
      <c r="B3">
        <v>21.9</v>
      </c>
      <c r="C3">
        <v>0.86399999999999999</v>
      </c>
      <c r="D3">
        <v>377</v>
      </c>
      <c r="E3">
        <v>0.58599999999999997</v>
      </c>
    </row>
    <row r="4" spans="1:5" x14ac:dyDescent="0.3">
      <c r="A4" s="5" t="s">
        <v>34</v>
      </c>
      <c r="B4">
        <v>28.1</v>
      </c>
      <c r="C4">
        <v>1.105</v>
      </c>
      <c r="D4">
        <v>620</v>
      </c>
      <c r="E4">
        <v>0.95899999999999996</v>
      </c>
    </row>
    <row r="5" spans="1:5" x14ac:dyDescent="0.3">
      <c r="A5" s="5" t="s">
        <v>35</v>
      </c>
      <c r="B5">
        <v>36.799999999999997</v>
      </c>
      <c r="C5">
        <v>1.448</v>
      </c>
      <c r="D5" s="4">
        <v>1064</v>
      </c>
      <c r="E5">
        <v>1.647</v>
      </c>
    </row>
    <row r="6" spans="1:5" x14ac:dyDescent="0.3">
      <c r="A6" s="5" t="s">
        <v>36</v>
      </c>
      <c r="B6">
        <v>42.7</v>
      </c>
      <c r="C6">
        <v>1.6830000000000001</v>
      </c>
      <c r="D6" s="4">
        <v>1432</v>
      </c>
      <c r="E6">
        <v>2.2250000000000001</v>
      </c>
    </row>
    <row r="7" spans="1:5" x14ac:dyDescent="0.3">
      <c r="A7" s="5" t="s">
        <v>37</v>
      </c>
      <c r="B7">
        <v>54.6</v>
      </c>
      <c r="C7">
        <v>2.15</v>
      </c>
      <c r="D7" s="4">
        <v>2341</v>
      </c>
      <c r="E7">
        <v>3.63</v>
      </c>
    </row>
    <row r="8" spans="1:5" x14ac:dyDescent="0.3">
      <c r="A8" s="6" t="s">
        <v>38</v>
      </c>
      <c r="B8" s="7">
        <v>64.900000000000006</v>
      </c>
      <c r="C8" s="8">
        <v>2.5569999999999999</v>
      </c>
      <c r="D8" s="9">
        <v>3308</v>
      </c>
      <c r="E8" s="7">
        <v>5.1349999999999998</v>
      </c>
    </row>
    <row r="9" spans="1:5" x14ac:dyDescent="0.3">
      <c r="A9" s="5" t="s">
        <v>39</v>
      </c>
      <c r="B9">
        <v>80.7</v>
      </c>
      <c r="C9" s="10">
        <v>3.1760000000000002</v>
      </c>
      <c r="D9" s="4">
        <v>5115</v>
      </c>
      <c r="E9">
        <v>7.9219999999999997</v>
      </c>
    </row>
    <row r="10" spans="1:5" x14ac:dyDescent="0.3">
      <c r="A10" s="5" t="s">
        <v>40</v>
      </c>
      <c r="B10">
        <v>93.2</v>
      </c>
      <c r="C10" s="10">
        <v>3.6709999999999998</v>
      </c>
      <c r="D10" s="4">
        <v>6822</v>
      </c>
      <c r="E10">
        <v>10.584</v>
      </c>
    </row>
    <row r="11" spans="1:5" x14ac:dyDescent="0.3">
      <c r="A11" s="5" t="s">
        <v>41</v>
      </c>
      <c r="B11">
        <v>105.4</v>
      </c>
      <c r="C11" s="10">
        <v>4.1660000000000004</v>
      </c>
      <c r="D11" s="4">
        <v>8725</v>
      </c>
      <c r="E11">
        <v>13.631</v>
      </c>
    </row>
    <row r="12" spans="1:5" x14ac:dyDescent="0.3">
      <c r="A12" t="s">
        <v>42</v>
      </c>
      <c r="B12">
        <v>12.5</v>
      </c>
      <c r="C12" s="10">
        <v>0.49399999999999999</v>
      </c>
      <c r="D12" s="4">
        <v>123</v>
      </c>
      <c r="E12">
        <v>0.192</v>
      </c>
    </row>
    <row r="13" spans="1:5" x14ac:dyDescent="0.3">
      <c r="A13" t="s">
        <v>43</v>
      </c>
      <c r="B13">
        <v>16.100000000000001</v>
      </c>
      <c r="C13" s="10">
        <v>0.63200000000000001</v>
      </c>
      <c r="D13" s="4">
        <v>204</v>
      </c>
      <c r="E13">
        <v>0.314</v>
      </c>
    </row>
    <row r="14" spans="1:5" x14ac:dyDescent="0.3">
      <c r="A14" t="s">
        <v>44</v>
      </c>
      <c r="B14">
        <v>21.1</v>
      </c>
      <c r="C14" s="10">
        <v>0.83</v>
      </c>
      <c r="D14" s="4">
        <v>350</v>
      </c>
      <c r="E14">
        <v>0.54100000000000004</v>
      </c>
    </row>
    <row r="15" spans="1:5" x14ac:dyDescent="0.3">
      <c r="A15" t="s">
        <v>45</v>
      </c>
      <c r="B15">
        <v>26.8</v>
      </c>
      <c r="C15" s="10">
        <v>1.054</v>
      </c>
      <c r="D15" s="4">
        <v>564</v>
      </c>
      <c r="E15">
        <v>0.873</v>
      </c>
    </row>
    <row r="16" spans="1:5" x14ac:dyDescent="0.3">
      <c r="A16" t="s">
        <v>46</v>
      </c>
      <c r="B16">
        <v>35.4</v>
      </c>
      <c r="C16" s="10">
        <v>1.395</v>
      </c>
      <c r="D16" s="4">
        <v>984</v>
      </c>
      <c r="E16">
        <v>1.528</v>
      </c>
    </row>
    <row r="17" spans="1:5" x14ac:dyDescent="0.3">
      <c r="A17" t="s">
        <v>47</v>
      </c>
      <c r="B17">
        <v>40.299999999999997</v>
      </c>
      <c r="C17" s="10">
        <v>1.5880000000000001</v>
      </c>
      <c r="D17" s="4">
        <v>1276</v>
      </c>
      <c r="E17">
        <v>1.9810000000000001</v>
      </c>
    </row>
    <row r="18" spans="1:5" x14ac:dyDescent="0.3">
      <c r="A18" s="14" t="s">
        <v>48</v>
      </c>
      <c r="B18" s="7">
        <v>51.6</v>
      </c>
      <c r="C18" s="8">
        <v>2.0329999999999999</v>
      </c>
      <c r="D18" s="9">
        <v>2091</v>
      </c>
      <c r="E18" s="7">
        <v>3.246</v>
      </c>
    </row>
    <row r="19" spans="1:5" x14ac:dyDescent="0.3">
      <c r="A19" t="s">
        <v>49</v>
      </c>
      <c r="B19">
        <v>12.6</v>
      </c>
      <c r="C19" s="10">
        <v>0.495</v>
      </c>
      <c r="D19" s="4">
        <v>125</v>
      </c>
      <c r="E19">
        <v>0.192</v>
      </c>
    </row>
    <row r="20" spans="1:5" x14ac:dyDescent="0.3">
      <c r="A20" t="s">
        <v>50</v>
      </c>
      <c r="B20">
        <v>16</v>
      </c>
      <c r="C20" s="10">
        <v>0.63</v>
      </c>
      <c r="D20" s="4">
        <v>201</v>
      </c>
      <c r="E20">
        <v>0.312</v>
      </c>
    </row>
    <row r="21" spans="1:5" x14ac:dyDescent="0.3">
      <c r="A21" t="s">
        <v>51</v>
      </c>
      <c r="B21">
        <v>21</v>
      </c>
      <c r="C21" s="10">
        <v>0.82499999999999996</v>
      </c>
      <c r="D21" s="4">
        <v>346</v>
      </c>
      <c r="E21">
        <v>0.53500000000000003</v>
      </c>
    </row>
    <row r="22" spans="1:5" x14ac:dyDescent="0.3">
      <c r="A22" t="s">
        <v>52</v>
      </c>
      <c r="B22">
        <v>26.5</v>
      </c>
      <c r="C22" s="10">
        <v>1.0429999999999999</v>
      </c>
      <c r="D22" s="4">
        <v>552</v>
      </c>
      <c r="E22">
        <v>0.85399999999999998</v>
      </c>
    </row>
    <row r="23" spans="1:5" x14ac:dyDescent="0.3">
      <c r="A23" t="s">
        <v>53</v>
      </c>
      <c r="B23">
        <v>35.1</v>
      </c>
      <c r="C23" s="10">
        <v>1.383</v>
      </c>
      <c r="D23" s="4">
        <v>968</v>
      </c>
      <c r="E23">
        <v>1.502</v>
      </c>
    </row>
    <row r="24" spans="1:5" x14ac:dyDescent="0.3">
      <c r="A24" t="s">
        <v>54</v>
      </c>
      <c r="B24">
        <v>40.700000000000003</v>
      </c>
      <c r="C24" s="10">
        <v>1.603</v>
      </c>
      <c r="D24" s="4">
        <v>1301</v>
      </c>
      <c r="E24">
        <v>2.0179999999999998</v>
      </c>
    </row>
    <row r="25" spans="1:5" x14ac:dyDescent="0.3">
      <c r="A25" s="14" t="s">
        <v>55</v>
      </c>
      <c r="B25" s="7">
        <v>52.4</v>
      </c>
      <c r="C25" s="8">
        <v>2.0630000000000002</v>
      </c>
      <c r="D25" s="9">
        <v>2157</v>
      </c>
      <c r="E25" s="7">
        <v>3.343</v>
      </c>
    </row>
    <row r="26" spans="1:5" x14ac:dyDescent="0.3">
      <c r="A26" t="s">
        <v>56</v>
      </c>
      <c r="B26">
        <v>12.5</v>
      </c>
      <c r="C26" s="10">
        <v>0.49399999999999999</v>
      </c>
      <c r="D26" s="4">
        <v>123</v>
      </c>
      <c r="E26">
        <v>0.192</v>
      </c>
    </row>
    <row r="27" spans="1:5" x14ac:dyDescent="0.3">
      <c r="A27" t="s">
        <v>57</v>
      </c>
      <c r="B27">
        <v>16.100000000000001</v>
      </c>
      <c r="C27" s="10">
        <v>0.63200000000000001</v>
      </c>
      <c r="D27" s="4">
        <v>204</v>
      </c>
      <c r="E27">
        <v>0.314</v>
      </c>
    </row>
    <row r="28" spans="1:5" x14ac:dyDescent="0.3">
      <c r="A28" t="s">
        <v>58</v>
      </c>
      <c r="B28">
        <v>21.1</v>
      </c>
      <c r="C28" s="10">
        <v>0.83</v>
      </c>
      <c r="D28" s="4">
        <v>350</v>
      </c>
      <c r="E28">
        <v>0.54100000000000004</v>
      </c>
    </row>
    <row r="29" spans="1:5" x14ac:dyDescent="0.3">
      <c r="A29" t="s">
        <v>59</v>
      </c>
      <c r="B29">
        <v>26.8</v>
      </c>
      <c r="C29" s="10">
        <v>1.054</v>
      </c>
      <c r="D29" s="4">
        <v>564</v>
      </c>
      <c r="E29">
        <v>0.873</v>
      </c>
    </row>
    <row r="30" spans="1:5" x14ac:dyDescent="0.3">
      <c r="A30" t="s">
        <v>60</v>
      </c>
      <c r="B30">
        <v>35.4</v>
      </c>
      <c r="C30" s="10">
        <v>1.395</v>
      </c>
      <c r="D30" s="4">
        <v>984</v>
      </c>
      <c r="E30">
        <v>1.528</v>
      </c>
    </row>
    <row r="31" spans="1:5" x14ac:dyDescent="0.3">
      <c r="A31" t="s">
        <v>61</v>
      </c>
      <c r="B31">
        <v>40.299999999999997</v>
      </c>
      <c r="C31" s="10">
        <v>1.5880000000000001</v>
      </c>
      <c r="D31" s="4">
        <v>1276</v>
      </c>
      <c r="E31">
        <v>1.9810000000000001</v>
      </c>
    </row>
    <row r="32" spans="1:5" x14ac:dyDescent="0.3">
      <c r="A32" s="14" t="s">
        <v>62</v>
      </c>
      <c r="B32" s="7">
        <v>51.6</v>
      </c>
      <c r="C32" s="8">
        <v>2.0329999999999999</v>
      </c>
      <c r="D32" s="9">
        <v>2091</v>
      </c>
      <c r="E32" s="7">
        <v>3.246</v>
      </c>
    </row>
    <row r="33" spans="1:5" x14ac:dyDescent="0.3">
      <c r="A33" t="s">
        <v>63</v>
      </c>
      <c r="B33">
        <v>63.3</v>
      </c>
      <c r="C33" s="10">
        <v>2.4929999999999999</v>
      </c>
      <c r="D33" s="4">
        <v>3147</v>
      </c>
      <c r="E33">
        <v>4.8810000000000002</v>
      </c>
    </row>
    <row r="34" spans="1:5" x14ac:dyDescent="0.3">
      <c r="A34" t="s">
        <v>64</v>
      </c>
      <c r="B34">
        <v>78.400000000000006</v>
      </c>
      <c r="C34" s="10">
        <v>3.085</v>
      </c>
      <c r="D34" s="4">
        <v>4827</v>
      </c>
      <c r="E34">
        <v>7.4749999999999996</v>
      </c>
    </row>
    <row r="35" spans="1:5" x14ac:dyDescent="0.3">
      <c r="A35" t="s">
        <v>65</v>
      </c>
      <c r="B35">
        <v>89.4</v>
      </c>
      <c r="C35" s="10">
        <v>3.52</v>
      </c>
      <c r="D35" s="4">
        <v>6277</v>
      </c>
      <c r="E35">
        <v>9.7309999999999999</v>
      </c>
    </row>
    <row r="36" spans="1:5" x14ac:dyDescent="0.3">
      <c r="A36" t="s">
        <v>66</v>
      </c>
      <c r="B36">
        <v>102.1</v>
      </c>
      <c r="C36" s="10">
        <v>4.0199999999999996</v>
      </c>
      <c r="D36" s="4">
        <v>8187</v>
      </c>
      <c r="E36">
        <v>12.692</v>
      </c>
    </row>
    <row r="37" spans="1:5" x14ac:dyDescent="0.3">
      <c r="A37" t="s">
        <v>67</v>
      </c>
      <c r="B37">
        <v>16.100000000000001</v>
      </c>
      <c r="C37" s="10">
        <v>0.63200000000000001</v>
      </c>
      <c r="D37" s="4">
        <v>204</v>
      </c>
      <c r="E37">
        <v>0.314</v>
      </c>
    </row>
    <row r="38" spans="1:5" x14ac:dyDescent="0.3">
      <c r="A38" t="s">
        <v>68</v>
      </c>
      <c r="B38">
        <v>21.2</v>
      </c>
      <c r="C38" s="10">
        <v>0.83599999999999997</v>
      </c>
      <c r="D38" s="4">
        <v>353</v>
      </c>
      <c r="E38">
        <v>0.54900000000000004</v>
      </c>
    </row>
    <row r="39" spans="1:5" x14ac:dyDescent="0.3">
      <c r="A39" t="s">
        <v>69</v>
      </c>
      <c r="B39">
        <v>27</v>
      </c>
      <c r="C39" s="10">
        <v>1.0629999999999999</v>
      </c>
      <c r="D39" s="4">
        <v>573</v>
      </c>
      <c r="E39">
        <v>0.88700000000000001</v>
      </c>
    </row>
    <row r="40" spans="1:5" x14ac:dyDescent="0.3">
      <c r="A40" t="s">
        <v>70</v>
      </c>
      <c r="B40">
        <v>35.4</v>
      </c>
      <c r="C40" s="10">
        <v>1.3939999999999999</v>
      </c>
      <c r="D40" s="4">
        <v>984</v>
      </c>
      <c r="E40">
        <v>1.526</v>
      </c>
    </row>
    <row r="41" spans="1:5" x14ac:dyDescent="0.3">
      <c r="A41" t="s">
        <v>71</v>
      </c>
      <c r="B41">
        <v>41.2</v>
      </c>
      <c r="C41" s="10">
        <v>1.6240000000000001</v>
      </c>
      <c r="D41" s="4">
        <v>1333</v>
      </c>
      <c r="E41">
        <v>2.0710000000000002</v>
      </c>
    </row>
    <row r="42" spans="1:5" x14ac:dyDescent="0.3">
      <c r="A42" t="s">
        <v>72</v>
      </c>
      <c r="B42">
        <v>52.9</v>
      </c>
      <c r="C42" s="10">
        <v>2.0830000000000002</v>
      </c>
      <c r="D42" s="4">
        <v>2198</v>
      </c>
      <c r="E42">
        <v>3.4079999999999999</v>
      </c>
    </row>
    <row r="43" spans="1:5" x14ac:dyDescent="0.3">
      <c r="A43" s="14" t="s">
        <v>73</v>
      </c>
      <c r="B43" s="7">
        <v>63.2</v>
      </c>
      <c r="C43" s="8">
        <v>2.4889999999999999</v>
      </c>
      <c r="D43" s="9">
        <v>3137</v>
      </c>
      <c r="E43" s="7">
        <v>4.8659999999999997</v>
      </c>
    </row>
    <row r="44" spans="1:5" x14ac:dyDescent="0.3">
      <c r="A44" t="s">
        <v>74</v>
      </c>
      <c r="B44">
        <v>78.5</v>
      </c>
      <c r="C44" s="10">
        <v>3.09</v>
      </c>
      <c r="D44" s="4">
        <v>4840</v>
      </c>
      <c r="E44">
        <v>7.4989999999999997</v>
      </c>
    </row>
    <row r="45" spans="1:5" x14ac:dyDescent="0.3">
      <c r="A45" t="s">
        <v>75</v>
      </c>
      <c r="B45">
        <v>90.7</v>
      </c>
      <c r="C45" s="10">
        <v>3.57</v>
      </c>
      <c r="D45" s="4">
        <v>6461</v>
      </c>
      <c r="E45">
        <v>10.01</v>
      </c>
    </row>
    <row r="46" spans="1:5" x14ac:dyDescent="0.3">
      <c r="A46" t="s">
        <v>76</v>
      </c>
      <c r="B46">
        <v>102.9</v>
      </c>
      <c r="C46" s="10">
        <v>4.05</v>
      </c>
      <c r="D46" s="4">
        <v>8316</v>
      </c>
      <c r="E46">
        <v>12.882</v>
      </c>
    </row>
    <row r="47" spans="1:5" x14ac:dyDescent="0.3">
      <c r="A47" t="s">
        <v>77</v>
      </c>
      <c r="B47">
        <v>128.9</v>
      </c>
      <c r="C47" s="10">
        <v>5.0730000000000004</v>
      </c>
      <c r="D47" s="4">
        <v>13050</v>
      </c>
      <c r="E47">
        <v>20.212</v>
      </c>
    </row>
    <row r="48" spans="1:5" x14ac:dyDescent="0.3">
      <c r="A48" t="s">
        <v>78</v>
      </c>
      <c r="B48">
        <v>154.80000000000001</v>
      </c>
      <c r="C48" s="10">
        <v>6.093</v>
      </c>
      <c r="D48" s="4">
        <v>18821</v>
      </c>
      <c r="E48">
        <v>29.158000000000001</v>
      </c>
    </row>
    <row r="49" spans="1:5" x14ac:dyDescent="0.3">
      <c r="A49" t="s">
        <v>79</v>
      </c>
      <c r="B49">
        <v>13.4</v>
      </c>
      <c r="C49" s="10">
        <v>0.52600000000000002</v>
      </c>
      <c r="D49" s="4">
        <v>141</v>
      </c>
      <c r="E49">
        <v>0.217</v>
      </c>
    </row>
    <row r="50" spans="1:5" x14ac:dyDescent="0.3">
      <c r="A50" t="s">
        <v>80</v>
      </c>
      <c r="B50">
        <v>18.3</v>
      </c>
      <c r="C50" s="10">
        <v>0.72199999999999998</v>
      </c>
      <c r="D50" s="4">
        <v>263</v>
      </c>
      <c r="E50">
        <v>0.40899999999999997</v>
      </c>
    </row>
    <row r="51" spans="1:5" x14ac:dyDescent="0.3">
      <c r="A51" t="s">
        <v>81</v>
      </c>
      <c r="B51">
        <v>23.8</v>
      </c>
      <c r="C51" s="10">
        <v>0.93600000000000005</v>
      </c>
      <c r="D51" s="4">
        <v>445</v>
      </c>
      <c r="E51">
        <v>0.68799999999999994</v>
      </c>
    </row>
    <row r="52" spans="1:5" x14ac:dyDescent="0.3">
      <c r="A52" t="s">
        <v>82</v>
      </c>
      <c r="B52">
        <v>31.9</v>
      </c>
      <c r="C52" s="10">
        <v>1.2549999999999999</v>
      </c>
      <c r="D52" s="4">
        <v>799</v>
      </c>
      <c r="E52">
        <v>1.2370000000000001</v>
      </c>
    </row>
    <row r="53" spans="1:5" x14ac:dyDescent="0.3">
      <c r="A53" t="s">
        <v>83</v>
      </c>
      <c r="B53">
        <v>37.5</v>
      </c>
      <c r="C53" s="10">
        <v>1.476</v>
      </c>
      <c r="D53" s="4">
        <v>1104</v>
      </c>
      <c r="E53">
        <v>1.7110000000000001</v>
      </c>
    </row>
    <row r="54" spans="1:5" x14ac:dyDescent="0.3">
      <c r="A54" t="s">
        <v>84</v>
      </c>
      <c r="B54">
        <v>48.6</v>
      </c>
      <c r="C54" s="10">
        <v>1.913</v>
      </c>
      <c r="D54" s="4">
        <v>1855</v>
      </c>
      <c r="E54">
        <v>2.8740000000000001</v>
      </c>
    </row>
    <row r="55" spans="1:5" x14ac:dyDescent="0.3">
      <c r="A55" s="14" t="s">
        <v>85</v>
      </c>
      <c r="B55" s="7">
        <v>58.2</v>
      </c>
      <c r="C55" s="8">
        <v>2.29</v>
      </c>
      <c r="D55" s="9">
        <v>2660</v>
      </c>
      <c r="E55" s="7">
        <v>4.1189999999999998</v>
      </c>
    </row>
    <row r="56" spans="1:5" x14ac:dyDescent="0.3">
      <c r="A56" t="s">
        <v>86</v>
      </c>
      <c r="B56">
        <v>72.7</v>
      </c>
      <c r="C56" s="10">
        <v>2.8639999999999999</v>
      </c>
      <c r="D56" s="4">
        <v>4151</v>
      </c>
      <c r="E56">
        <v>6.4420000000000002</v>
      </c>
    </row>
    <row r="57" spans="1:5" x14ac:dyDescent="0.3">
      <c r="A57" t="s">
        <v>87</v>
      </c>
      <c r="B57">
        <v>84.5</v>
      </c>
      <c r="C57" s="10">
        <v>3.3260000000000001</v>
      </c>
      <c r="D57" s="4">
        <v>5608</v>
      </c>
      <c r="E57">
        <v>8.6880000000000006</v>
      </c>
    </row>
    <row r="58" spans="1:5" x14ac:dyDescent="0.3">
      <c r="A58" t="s">
        <v>88</v>
      </c>
      <c r="B58">
        <v>96.2</v>
      </c>
      <c r="C58" s="10">
        <v>3.786</v>
      </c>
      <c r="D58" s="4">
        <v>7268</v>
      </c>
      <c r="E58">
        <v>11.257999999999999</v>
      </c>
    </row>
    <row r="59" spans="1:5" x14ac:dyDescent="0.3">
      <c r="A59" t="s">
        <v>89</v>
      </c>
      <c r="B59">
        <v>121.1</v>
      </c>
      <c r="C59" s="10">
        <v>4.7679999999999998</v>
      </c>
      <c r="D59" s="4">
        <v>11518</v>
      </c>
      <c r="E59">
        <v>17.855</v>
      </c>
    </row>
    <row r="60" spans="1:5" x14ac:dyDescent="0.3">
      <c r="A60" t="s">
        <v>90</v>
      </c>
      <c r="B60">
        <v>145</v>
      </c>
      <c r="C60" s="10">
        <v>5.7089999999999996</v>
      </c>
      <c r="D60" s="4">
        <v>16513</v>
      </c>
      <c r="E60">
        <v>25.597999999999999</v>
      </c>
    </row>
    <row r="61" spans="1:5" x14ac:dyDescent="0.3">
      <c r="A61" t="s">
        <v>91</v>
      </c>
      <c r="B61">
        <v>15.3</v>
      </c>
      <c r="C61" s="10">
        <v>0.60199999999999998</v>
      </c>
      <c r="D61" s="4">
        <v>184</v>
      </c>
      <c r="E61">
        <v>0.28499999999999998</v>
      </c>
    </row>
    <row r="62" spans="1:5" x14ac:dyDescent="0.3">
      <c r="A62" t="s">
        <v>92</v>
      </c>
      <c r="B62">
        <v>20.399999999999999</v>
      </c>
      <c r="C62" s="10">
        <v>0.80400000000000005</v>
      </c>
      <c r="D62" s="4">
        <v>327</v>
      </c>
      <c r="E62">
        <v>0.50800000000000001</v>
      </c>
    </row>
    <row r="63" spans="1:5" x14ac:dyDescent="0.3">
      <c r="A63" t="s">
        <v>93</v>
      </c>
      <c r="B63">
        <v>26.1</v>
      </c>
      <c r="C63" s="10">
        <v>1.0289999999999999</v>
      </c>
      <c r="D63" s="4">
        <v>535</v>
      </c>
      <c r="E63">
        <v>0.83199999999999996</v>
      </c>
    </row>
    <row r="64" spans="1:5" x14ac:dyDescent="0.3">
      <c r="A64" t="s">
        <v>94</v>
      </c>
      <c r="B64">
        <v>34.5</v>
      </c>
      <c r="C64" s="10">
        <v>1.36</v>
      </c>
      <c r="D64" s="4">
        <v>935</v>
      </c>
      <c r="E64">
        <v>1.4530000000000001</v>
      </c>
    </row>
    <row r="65" spans="1:5" x14ac:dyDescent="0.3">
      <c r="A65" t="s">
        <v>95</v>
      </c>
      <c r="B65">
        <v>40.4</v>
      </c>
      <c r="C65" s="10">
        <v>1.59</v>
      </c>
      <c r="D65" s="4">
        <v>1282</v>
      </c>
      <c r="E65">
        <v>1.986</v>
      </c>
    </row>
    <row r="66" spans="1:5" x14ac:dyDescent="0.3">
      <c r="A66" t="s">
        <v>96</v>
      </c>
      <c r="B66">
        <v>52</v>
      </c>
      <c r="C66" s="10">
        <v>2.0470000000000002</v>
      </c>
      <c r="D66" s="4">
        <v>2124</v>
      </c>
      <c r="E66">
        <v>3.2909999999999999</v>
      </c>
    </row>
    <row r="67" spans="1:5" x14ac:dyDescent="0.3">
      <c r="A67" s="14" t="s">
        <v>97</v>
      </c>
      <c r="B67" s="7">
        <v>62.1</v>
      </c>
      <c r="C67" s="8">
        <v>2.4449999999999998</v>
      </c>
      <c r="D67" s="9">
        <v>3029</v>
      </c>
      <c r="E67" s="7">
        <v>4.6950000000000003</v>
      </c>
    </row>
    <row r="68" spans="1:5" x14ac:dyDescent="0.3">
      <c r="A68" t="s">
        <v>98</v>
      </c>
      <c r="B68">
        <v>77.3</v>
      </c>
      <c r="C68" s="10">
        <v>3.0419999999999998</v>
      </c>
      <c r="D68" s="4">
        <v>4693</v>
      </c>
      <c r="E68">
        <v>7.2679999999999998</v>
      </c>
    </row>
    <row r="69" spans="1:5" x14ac:dyDescent="0.3">
      <c r="A69" t="s">
        <v>99</v>
      </c>
      <c r="B69">
        <v>89.4</v>
      </c>
      <c r="C69" s="10">
        <v>3.5209999999999999</v>
      </c>
      <c r="D69" s="4">
        <v>6277</v>
      </c>
      <c r="E69">
        <v>9.7370000000000001</v>
      </c>
    </row>
    <row r="70" spans="1:5" x14ac:dyDescent="0.3">
      <c r="A70" t="s">
        <v>100</v>
      </c>
      <c r="B70">
        <v>101.5</v>
      </c>
      <c r="C70" s="10">
        <v>3.9980000000000002</v>
      </c>
      <c r="D70" s="4">
        <v>8091</v>
      </c>
      <c r="E70">
        <v>12.554</v>
      </c>
    </row>
    <row r="71" spans="1:5" x14ac:dyDescent="0.3">
      <c r="A71" t="s">
        <v>101</v>
      </c>
      <c r="B71">
        <v>127.4</v>
      </c>
      <c r="C71" s="10">
        <v>5.016</v>
      </c>
      <c r="D71" s="4">
        <v>12748</v>
      </c>
      <c r="E71">
        <v>19.760999999999999</v>
      </c>
    </row>
    <row r="72" spans="1:5" x14ac:dyDescent="0.3">
      <c r="A72" t="s">
        <v>102</v>
      </c>
      <c r="B72">
        <v>153.19999999999999</v>
      </c>
      <c r="C72" s="10">
        <v>6.0309999999999997</v>
      </c>
      <c r="D72" s="4">
        <v>18433</v>
      </c>
      <c r="E72">
        <v>28.567</v>
      </c>
    </row>
    <row r="73" spans="1:5" x14ac:dyDescent="0.3">
      <c r="A73" t="s">
        <v>103</v>
      </c>
      <c r="B73">
        <v>17.8</v>
      </c>
      <c r="C73" s="10">
        <v>0.7</v>
      </c>
      <c r="D73" s="4">
        <v>249</v>
      </c>
      <c r="E73">
        <v>0.38500000000000001</v>
      </c>
    </row>
    <row r="74" spans="1:5" x14ac:dyDescent="0.3">
      <c r="A74" t="s">
        <v>104</v>
      </c>
      <c r="B74">
        <v>23.1</v>
      </c>
      <c r="C74" s="10">
        <v>0.91</v>
      </c>
      <c r="D74" s="4">
        <v>419</v>
      </c>
      <c r="E74">
        <v>0.65</v>
      </c>
    </row>
    <row r="75" spans="1:5" x14ac:dyDescent="0.3">
      <c r="A75" t="s">
        <v>105</v>
      </c>
      <c r="B75">
        <v>29.8</v>
      </c>
      <c r="C75" s="10">
        <v>1.175</v>
      </c>
      <c r="D75" s="4">
        <v>697</v>
      </c>
      <c r="E75">
        <v>1.0840000000000001</v>
      </c>
    </row>
    <row r="76" spans="1:5" x14ac:dyDescent="0.3">
      <c r="A76" t="s">
        <v>106</v>
      </c>
      <c r="B76">
        <v>38.1</v>
      </c>
      <c r="C76" s="10">
        <v>1.5</v>
      </c>
      <c r="D76" s="4">
        <v>1140</v>
      </c>
      <c r="E76">
        <v>1.7669999999999999</v>
      </c>
    </row>
    <row r="77" spans="1:5" x14ac:dyDescent="0.3">
      <c r="A77" t="s">
        <v>107</v>
      </c>
      <c r="B77">
        <v>43.7</v>
      </c>
      <c r="C77" s="10">
        <v>1.72</v>
      </c>
      <c r="D77" s="4">
        <v>1500</v>
      </c>
      <c r="E77">
        <v>2.3239999999999998</v>
      </c>
    </row>
    <row r="78" spans="1:5" x14ac:dyDescent="0.3">
      <c r="A78" t="s">
        <v>108</v>
      </c>
      <c r="B78">
        <v>54.7</v>
      </c>
      <c r="C78" s="10">
        <v>2.1549999999999998</v>
      </c>
      <c r="D78" s="4">
        <v>2350</v>
      </c>
      <c r="E78">
        <v>3.6469999999999998</v>
      </c>
    </row>
    <row r="79" spans="1:5" x14ac:dyDescent="0.3">
      <c r="A79" s="14" t="s">
        <v>109</v>
      </c>
      <c r="B79" s="7">
        <v>66.900000000000006</v>
      </c>
      <c r="C79" s="8">
        <v>2.6349999999999998</v>
      </c>
      <c r="D79" s="9">
        <v>3515</v>
      </c>
      <c r="E79" s="7">
        <v>5.4530000000000003</v>
      </c>
    </row>
    <row r="80" spans="1:5" x14ac:dyDescent="0.3">
      <c r="A80" t="s">
        <v>110</v>
      </c>
      <c r="B80">
        <v>82</v>
      </c>
      <c r="C80" s="10">
        <v>3.23</v>
      </c>
      <c r="D80" s="4">
        <v>5281</v>
      </c>
      <c r="E80">
        <v>8.1940000000000008</v>
      </c>
    </row>
    <row r="81" spans="1:5" x14ac:dyDescent="0.3">
      <c r="A81" t="s">
        <v>111</v>
      </c>
      <c r="B81">
        <v>93.7</v>
      </c>
      <c r="C81" s="10">
        <v>3.69</v>
      </c>
      <c r="D81" s="4">
        <v>6896</v>
      </c>
      <c r="E81">
        <v>10.694000000000001</v>
      </c>
    </row>
    <row r="82" spans="1:5" x14ac:dyDescent="0.3">
      <c r="A82" t="s">
        <v>112</v>
      </c>
      <c r="B82">
        <v>106.2</v>
      </c>
      <c r="C82" s="10">
        <v>4.18</v>
      </c>
      <c r="D82" s="4">
        <v>8858</v>
      </c>
      <c r="E82">
        <v>13.723000000000001</v>
      </c>
    </row>
    <row r="83" spans="1:5" x14ac:dyDescent="0.3">
      <c r="A83" t="s">
        <v>113</v>
      </c>
      <c r="B83">
        <v>56.4</v>
      </c>
      <c r="C83" s="10">
        <v>2.2210000000000001</v>
      </c>
      <c r="D83" s="4">
        <v>2498</v>
      </c>
      <c r="E83">
        <v>3.8740000000000001</v>
      </c>
    </row>
    <row r="84" spans="1:5" x14ac:dyDescent="0.3">
      <c r="A84" t="s">
        <v>114</v>
      </c>
      <c r="B84">
        <v>84.6</v>
      </c>
      <c r="C84" s="10">
        <v>3.33</v>
      </c>
      <c r="D84" s="4">
        <v>5621</v>
      </c>
      <c r="E84">
        <v>8.7089999999999996</v>
      </c>
    </row>
    <row r="85" spans="1:5" x14ac:dyDescent="0.3">
      <c r="A85" t="s">
        <v>115</v>
      </c>
      <c r="B85">
        <v>96.6</v>
      </c>
      <c r="C85" s="10">
        <v>3.8039999999999998</v>
      </c>
      <c r="D85" s="4">
        <v>7329</v>
      </c>
      <c r="E85">
        <v>11.365</v>
      </c>
    </row>
    <row r="86" spans="1:5" x14ac:dyDescent="0.3">
      <c r="A86" t="s">
        <v>116</v>
      </c>
      <c r="B86">
        <v>108.9</v>
      </c>
      <c r="C86" s="10">
        <v>4.2889999999999997</v>
      </c>
      <c r="D86" s="4">
        <v>9314</v>
      </c>
      <c r="E86">
        <v>14.448</v>
      </c>
    </row>
    <row r="87" spans="1:5" x14ac:dyDescent="0.3">
      <c r="A87" t="s">
        <v>117</v>
      </c>
      <c r="B87">
        <v>135</v>
      </c>
      <c r="C87" s="10">
        <v>5.3159999999999998</v>
      </c>
      <c r="D87" s="4">
        <v>14314</v>
      </c>
      <c r="E87">
        <v>22.195</v>
      </c>
    </row>
    <row r="88" spans="1:5" x14ac:dyDescent="0.3">
      <c r="A88" t="s">
        <v>118</v>
      </c>
      <c r="B88">
        <v>160.9</v>
      </c>
      <c r="C88" s="10">
        <v>6.3360000000000003</v>
      </c>
      <c r="D88" s="4">
        <v>20333</v>
      </c>
      <c r="E88">
        <v>31.53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2358-D2CF-4FD1-AFE9-7338A7BEA4F6}">
  <dimension ref="A1:E8"/>
  <sheetViews>
    <sheetView workbookViewId="0">
      <selection activeCell="E8" sqref="A2:E8"/>
    </sheetView>
  </sheetViews>
  <sheetFormatPr defaultRowHeight="14.4" x14ac:dyDescent="0.3"/>
  <cols>
    <col min="1" max="1" width="8.88671875" style="1"/>
    <col min="4" max="4" width="10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42</v>
      </c>
      <c r="B2">
        <v>12.5</v>
      </c>
      <c r="C2">
        <v>0.49399999999999999</v>
      </c>
      <c r="D2">
        <v>123</v>
      </c>
      <c r="E2">
        <v>0.192</v>
      </c>
    </row>
    <row r="3" spans="1:5" x14ac:dyDescent="0.3">
      <c r="A3" s="5" t="s">
        <v>43</v>
      </c>
      <c r="B3">
        <v>16.100000000000001</v>
      </c>
      <c r="C3">
        <v>0.63200000000000001</v>
      </c>
      <c r="D3">
        <v>204</v>
      </c>
      <c r="E3">
        <v>0.314</v>
      </c>
    </row>
    <row r="4" spans="1:5" x14ac:dyDescent="0.3">
      <c r="A4" s="5" t="s">
        <v>44</v>
      </c>
      <c r="B4">
        <v>21.1</v>
      </c>
      <c r="C4">
        <v>0.83</v>
      </c>
      <c r="D4">
        <v>350</v>
      </c>
      <c r="E4">
        <v>0.54100000000000004</v>
      </c>
    </row>
    <row r="5" spans="1:5" x14ac:dyDescent="0.3">
      <c r="A5" s="5" t="s">
        <v>45</v>
      </c>
      <c r="B5">
        <v>26.8</v>
      </c>
      <c r="C5">
        <v>1.054</v>
      </c>
      <c r="D5" s="4">
        <v>564</v>
      </c>
      <c r="E5">
        <v>0.873</v>
      </c>
    </row>
    <row r="6" spans="1:5" x14ac:dyDescent="0.3">
      <c r="A6" s="5" t="s">
        <v>46</v>
      </c>
      <c r="B6">
        <v>35.4</v>
      </c>
      <c r="C6">
        <v>1.395</v>
      </c>
      <c r="D6" s="4">
        <v>984</v>
      </c>
      <c r="E6">
        <v>1.528</v>
      </c>
    </row>
    <row r="7" spans="1:5" x14ac:dyDescent="0.3">
      <c r="A7" s="5" t="s">
        <v>47</v>
      </c>
      <c r="B7">
        <v>40.299999999999997</v>
      </c>
      <c r="C7">
        <v>1.5880000000000001</v>
      </c>
      <c r="D7" s="4">
        <v>1276</v>
      </c>
      <c r="E7">
        <v>1.9810000000000001</v>
      </c>
    </row>
    <row r="8" spans="1:5" x14ac:dyDescent="0.3">
      <c r="A8" s="6" t="s">
        <v>48</v>
      </c>
      <c r="B8" s="7">
        <v>51.6</v>
      </c>
      <c r="C8" s="8">
        <v>2.0329999999999999</v>
      </c>
      <c r="D8" s="9">
        <v>2091</v>
      </c>
      <c r="E8" s="7">
        <v>3.246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7CD8-5C19-4B63-9802-7A9E6F900A3F}">
  <dimension ref="A1:E8"/>
  <sheetViews>
    <sheetView workbookViewId="0">
      <selection activeCell="E8" sqref="A2:E8"/>
    </sheetView>
  </sheetViews>
  <sheetFormatPr defaultRowHeight="14.4" x14ac:dyDescent="0.3"/>
  <cols>
    <col min="1" max="1" width="8.88671875" style="1"/>
    <col min="4" max="4" width="10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49</v>
      </c>
      <c r="B2">
        <v>12.6</v>
      </c>
      <c r="C2">
        <v>0.495</v>
      </c>
      <c r="D2">
        <v>125</v>
      </c>
      <c r="E2">
        <v>0.192</v>
      </c>
    </row>
    <row r="3" spans="1:5" x14ac:dyDescent="0.3">
      <c r="A3" s="5" t="s">
        <v>50</v>
      </c>
      <c r="B3">
        <v>16</v>
      </c>
      <c r="C3">
        <v>0.63</v>
      </c>
      <c r="D3">
        <v>201</v>
      </c>
      <c r="E3">
        <v>0.312</v>
      </c>
    </row>
    <row r="4" spans="1:5" x14ac:dyDescent="0.3">
      <c r="A4" s="5" t="s">
        <v>51</v>
      </c>
      <c r="B4">
        <v>21</v>
      </c>
      <c r="C4">
        <v>0.82499999999999996</v>
      </c>
      <c r="D4">
        <v>346</v>
      </c>
      <c r="E4">
        <v>0.53500000000000003</v>
      </c>
    </row>
    <row r="5" spans="1:5" x14ac:dyDescent="0.3">
      <c r="A5" s="5" t="s">
        <v>52</v>
      </c>
      <c r="B5">
        <v>26.5</v>
      </c>
      <c r="C5">
        <v>1.0429999999999999</v>
      </c>
      <c r="D5" s="4">
        <v>552</v>
      </c>
      <c r="E5">
        <v>0.85399999999999998</v>
      </c>
    </row>
    <row r="6" spans="1:5" x14ac:dyDescent="0.3">
      <c r="A6" s="5" t="s">
        <v>53</v>
      </c>
      <c r="B6">
        <v>35.1</v>
      </c>
      <c r="C6">
        <v>1.383</v>
      </c>
      <c r="D6" s="4">
        <v>968</v>
      </c>
      <c r="E6">
        <v>1.502</v>
      </c>
    </row>
    <row r="7" spans="1:5" x14ac:dyDescent="0.3">
      <c r="A7" s="5" t="s">
        <v>54</v>
      </c>
      <c r="B7">
        <v>40.700000000000003</v>
      </c>
      <c r="C7">
        <v>1.603</v>
      </c>
      <c r="D7" s="4">
        <v>1301</v>
      </c>
      <c r="E7">
        <v>2.0179999999999998</v>
      </c>
    </row>
    <row r="8" spans="1:5" x14ac:dyDescent="0.3">
      <c r="A8" s="6" t="s">
        <v>55</v>
      </c>
      <c r="B8" s="7">
        <v>52.4</v>
      </c>
      <c r="C8" s="8">
        <v>2.0630000000000002</v>
      </c>
      <c r="D8" s="9">
        <v>2157</v>
      </c>
      <c r="E8" s="7">
        <v>3.343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04EA1-718A-4235-A127-CAD4EAB24879}">
  <dimension ref="A1:E12"/>
  <sheetViews>
    <sheetView workbookViewId="0">
      <selection activeCell="E12" sqref="A2:E12"/>
    </sheetView>
  </sheetViews>
  <sheetFormatPr defaultRowHeight="14.4" x14ac:dyDescent="0.3"/>
  <cols>
    <col min="1" max="1" width="8.88671875" style="1"/>
    <col min="4" max="4" width="10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56</v>
      </c>
      <c r="B2">
        <v>12.5</v>
      </c>
      <c r="C2">
        <v>0.49399999999999999</v>
      </c>
      <c r="D2">
        <v>123</v>
      </c>
      <c r="E2">
        <v>0.192</v>
      </c>
    </row>
    <row r="3" spans="1:5" x14ac:dyDescent="0.3">
      <c r="A3" s="5" t="s">
        <v>57</v>
      </c>
      <c r="B3">
        <v>16.100000000000001</v>
      </c>
      <c r="C3">
        <v>0.63200000000000001</v>
      </c>
      <c r="D3">
        <v>204</v>
      </c>
      <c r="E3">
        <v>0.314</v>
      </c>
    </row>
    <row r="4" spans="1:5" x14ac:dyDescent="0.3">
      <c r="A4" s="5" t="s">
        <v>58</v>
      </c>
      <c r="B4">
        <v>21.1</v>
      </c>
      <c r="C4">
        <v>0.83</v>
      </c>
      <c r="D4">
        <v>350</v>
      </c>
      <c r="E4">
        <v>0.54100000000000004</v>
      </c>
    </row>
    <row r="5" spans="1:5" x14ac:dyDescent="0.3">
      <c r="A5" s="5" t="s">
        <v>59</v>
      </c>
      <c r="B5">
        <v>26.8</v>
      </c>
      <c r="C5">
        <v>1.054</v>
      </c>
      <c r="D5" s="4">
        <v>564</v>
      </c>
      <c r="E5">
        <v>0.873</v>
      </c>
    </row>
    <row r="6" spans="1:5" x14ac:dyDescent="0.3">
      <c r="A6" s="5" t="s">
        <v>60</v>
      </c>
      <c r="B6">
        <v>35.4</v>
      </c>
      <c r="C6">
        <v>1.395</v>
      </c>
      <c r="D6" s="4">
        <v>984</v>
      </c>
      <c r="E6">
        <v>1.528</v>
      </c>
    </row>
    <row r="7" spans="1:5" x14ac:dyDescent="0.3">
      <c r="A7" s="5" t="s">
        <v>61</v>
      </c>
      <c r="B7">
        <v>40.299999999999997</v>
      </c>
      <c r="C7">
        <v>1.5880000000000001</v>
      </c>
      <c r="D7" s="4">
        <v>1276</v>
      </c>
      <c r="E7">
        <v>1.9810000000000001</v>
      </c>
    </row>
    <row r="8" spans="1:5" x14ac:dyDescent="0.3">
      <c r="A8" s="6" t="s">
        <v>62</v>
      </c>
      <c r="B8" s="7">
        <v>51.6</v>
      </c>
      <c r="C8" s="8">
        <v>2.0329999999999999</v>
      </c>
      <c r="D8" s="9">
        <v>2091</v>
      </c>
      <c r="E8" s="7">
        <v>3.246</v>
      </c>
    </row>
    <row r="9" spans="1:5" x14ac:dyDescent="0.3">
      <c r="A9" t="s">
        <v>63</v>
      </c>
      <c r="B9">
        <v>63.3</v>
      </c>
      <c r="C9" s="10">
        <v>2.4929999999999999</v>
      </c>
      <c r="D9" s="4">
        <v>3147</v>
      </c>
      <c r="E9">
        <v>4.8810000000000002</v>
      </c>
    </row>
    <row r="10" spans="1:5" x14ac:dyDescent="0.3">
      <c r="A10" t="s">
        <v>64</v>
      </c>
      <c r="B10">
        <v>78.400000000000006</v>
      </c>
      <c r="C10" s="10">
        <v>3.085</v>
      </c>
      <c r="D10" s="4">
        <v>4827</v>
      </c>
      <c r="E10">
        <v>7.4749999999999996</v>
      </c>
    </row>
    <row r="11" spans="1:5" x14ac:dyDescent="0.3">
      <c r="A11" t="s">
        <v>65</v>
      </c>
      <c r="B11">
        <v>89.4</v>
      </c>
      <c r="C11" s="10">
        <v>3.52</v>
      </c>
      <c r="D11" s="4">
        <v>6277</v>
      </c>
      <c r="E11">
        <v>9.7309999999999999</v>
      </c>
    </row>
    <row r="12" spans="1:5" x14ac:dyDescent="0.3">
      <c r="A12" t="s">
        <v>66</v>
      </c>
      <c r="B12">
        <v>102.1</v>
      </c>
      <c r="C12" s="10">
        <v>4.0199999999999996</v>
      </c>
      <c r="D12" s="4">
        <v>8187</v>
      </c>
      <c r="E12">
        <v>12.692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1BB2F-8964-42BE-85D1-F21972E83094}">
  <dimension ref="A1:E13"/>
  <sheetViews>
    <sheetView workbookViewId="0">
      <selection activeCell="A2" sqref="A2:E13"/>
    </sheetView>
  </sheetViews>
  <sheetFormatPr defaultRowHeight="14.4" x14ac:dyDescent="0.3"/>
  <cols>
    <col min="1" max="1" width="8.88671875" style="1"/>
    <col min="4" max="4" width="10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67</v>
      </c>
      <c r="B2">
        <v>16.100000000000001</v>
      </c>
      <c r="C2">
        <v>0.63200000000000001</v>
      </c>
      <c r="D2">
        <v>204</v>
      </c>
      <c r="E2">
        <v>0.314</v>
      </c>
    </row>
    <row r="3" spans="1:5" x14ac:dyDescent="0.3">
      <c r="A3" s="5" t="s">
        <v>68</v>
      </c>
      <c r="B3">
        <v>21.2</v>
      </c>
      <c r="C3">
        <v>0.83599999999999997</v>
      </c>
      <c r="D3">
        <v>353</v>
      </c>
      <c r="E3">
        <v>0.54900000000000004</v>
      </c>
    </row>
    <row r="4" spans="1:5" x14ac:dyDescent="0.3">
      <c r="A4" s="5" t="s">
        <v>69</v>
      </c>
      <c r="B4">
        <v>27</v>
      </c>
      <c r="C4">
        <v>1.0629999999999999</v>
      </c>
      <c r="D4">
        <v>573</v>
      </c>
      <c r="E4">
        <v>0.88700000000000001</v>
      </c>
    </row>
    <row r="5" spans="1:5" x14ac:dyDescent="0.3">
      <c r="A5" s="5" t="s">
        <v>70</v>
      </c>
      <c r="B5">
        <v>35.4</v>
      </c>
      <c r="C5">
        <v>1.3939999999999999</v>
      </c>
      <c r="D5" s="4">
        <v>984</v>
      </c>
      <c r="E5">
        <v>1.526</v>
      </c>
    </row>
    <row r="6" spans="1:5" x14ac:dyDescent="0.3">
      <c r="A6" s="5" t="s">
        <v>71</v>
      </c>
      <c r="B6">
        <v>41.2</v>
      </c>
      <c r="C6">
        <v>1.6240000000000001</v>
      </c>
      <c r="D6" s="4">
        <v>1333</v>
      </c>
      <c r="E6">
        <v>2.0710000000000002</v>
      </c>
    </row>
    <row r="7" spans="1:5" x14ac:dyDescent="0.3">
      <c r="A7" s="5" t="s">
        <v>72</v>
      </c>
      <c r="B7">
        <v>52.9</v>
      </c>
      <c r="C7">
        <v>2.0830000000000002</v>
      </c>
      <c r="D7" s="4">
        <v>2198</v>
      </c>
      <c r="E7">
        <v>3.4079999999999999</v>
      </c>
    </row>
    <row r="8" spans="1:5" x14ac:dyDescent="0.3">
      <c r="A8" s="6" t="s">
        <v>73</v>
      </c>
      <c r="B8" s="7">
        <v>63.2</v>
      </c>
      <c r="C8" s="8">
        <v>2.4889999999999999</v>
      </c>
      <c r="D8" s="9">
        <v>3137</v>
      </c>
      <c r="E8" s="7">
        <v>4.8659999999999997</v>
      </c>
    </row>
    <row r="9" spans="1:5" x14ac:dyDescent="0.3">
      <c r="A9" t="s">
        <v>74</v>
      </c>
      <c r="B9">
        <v>78.5</v>
      </c>
      <c r="C9" s="10">
        <v>3.09</v>
      </c>
      <c r="D9" s="4">
        <v>4840</v>
      </c>
      <c r="E9">
        <v>7.4989999999999997</v>
      </c>
    </row>
    <row r="10" spans="1:5" x14ac:dyDescent="0.3">
      <c r="A10" t="s">
        <v>75</v>
      </c>
      <c r="B10">
        <v>90.7</v>
      </c>
      <c r="C10" s="10">
        <v>3.57</v>
      </c>
      <c r="D10" s="4">
        <v>6461</v>
      </c>
      <c r="E10">
        <v>10.01</v>
      </c>
    </row>
    <row r="11" spans="1:5" x14ac:dyDescent="0.3">
      <c r="A11" t="s">
        <v>76</v>
      </c>
      <c r="B11">
        <v>102.9</v>
      </c>
      <c r="C11" s="10">
        <v>4.05</v>
      </c>
      <c r="D11" s="4">
        <v>8316</v>
      </c>
      <c r="E11">
        <v>12.882</v>
      </c>
    </row>
    <row r="12" spans="1:5" x14ac:dyDescent="0.3">
      <c r="A12" t="s">
        <v>77</v>
      </c>
      <c r="B12">
        <v>128.9</v>
      </c>
      <c r="C12" s="10">
        <v>5.0730000000000004</v>
      </c>
      <c r="D12" s="4">
        <v>13050</v>
      </c>
      <c r="E12">
        <v>20.212</v>
      </c>
    </row>
    <row r="13" spans="1:5" x14ac:dyDescent="0.3">
      <c r="A13" t="s">
        <v>78</v>
      </c>
      <c r="B13">
        <v>154.80000000000001</v>
      </c>
      <c r="C13" s="10">
        <v>6.093</v>
      </c>
      <c r="D13" s="4">
        <v>18821</v>
      </c>
      <c r="E13">
        <v>29.158000000000001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720D-2E98-46E0-8970-630FF32A1B2B}">
  <dimension ref="A1:E13"/>
  <sheetViews>
    <sheetView workbookViewId="0">
      <selection activeCell="E13" sqref="A2:E13"/>
    </sheetView>
  </sheetViews>
  <sheetFormatPr defaultRowHeight="14.4" x14ac:dyDescent="0.3"/>
  <cols>
    <col min="1" max="1" width="13.88671875" style="1" customWidth="1"/>
    <col min="4" max="4" width="10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79</v>
      </c>
      <c r="B2">
        <v>13.4</v>
      </c>
      <c r="C2">
        <v>0.52600000000000002</v>
      </c>
      <c r="D2">
        <v>141</v>
      </c>
      <c r="E2">
        <v>0.217</v>
      </c>
    </row>
    <row r="3" spans="1:5" x14ac:dyDescent="0.3">
      <c r="A3" s="5" t="s">
        <v>80</v>
      </c>
      <c r="B3">
        <v>18.3</v>
      </c>
      <c r="C3">
        <v>0.72199999999999998</v>
      </c>
      <c r="D3">
        <v>263</v>
      </c>
      <c r="E3">
        <v>0.40899999999999997</v>
      </c>
    </row>
    <row r="4" spans="1:5" x14ac:dyDescent="0.3">
      <c r="A4" s="5" t="s">
        <v>81</v>
      </c>
      <c r="B4">
        <v>23.8</v>
      </c>
      <c r="C4">
        <v>0.93600000000000005</v>
      </c>
      <c r="D4">
        <v>445</v>
      </c>
      <c r="E4">
        <v>0.68799999999999994</v>
      </c>
    </row>
    <row r="5" spans="1:5" x14ac:dyDescent="0.3">
      <c r="A5" s="5" t="s">
        <v>82</v>
      </c>
      <c r="B5">
        <v>31.9</v>
      </c>
      <c r="C5">
        <v>1.2549999999999999</v>
      </c>
      <c r="D5" s="4">
        <v>799</v>
      </c>
      <c r="E5">
        <v>1.2370000000000001</v>
      </c>
    </row>
    <row r="6" spans="1:5" x14ac:dyDescent="0.3">
      <c r="A6" s="5" t="s">
        <v>83</v>
      </c>
      <c r="B6">
        <v>37.5</v>
      </c>
      <c r="C6">
        <v>1.476</v>
      </c>
      <c r="D6" s="4">
        <v>1104</v>
      </c>
      <c r="E6">
        <v>1.7110000000000001</v>
      </c>
    </row>
    <row r="7" spans="1:5" x14ac:dyDescent="0.3">
      <c r="A7" s="5" t="s">
        <v>84</v>
      </c>
      <c r="B7">
        <v>48.6</v>
      </c>
      <c r="C7">
        <v>1.913</v>
      </c>
      <c r="D7" s="4">
        <v>1855</v>
      </c>
      <c r="E7">
        <v>2.8740000000000001</v>
      </c>
    </row>
    <row r="8" spans="1:5" x14ac:dyDescent="0.3">
      <c r="A8" s="6" t="s">
        <v>85</v>
      </c>
      <c r="B8" s="7">
        <v>58.2</v>
      </c>
      <c r="C8" s="8">
        <v>2.29</v>
      </c>
      <c r="D8" s="9">
        <v>2660</v>
      </c>
      <c r="E8" s="7">
        <v>4.1189999999999998</v>
      </c>
    </row>
    <row r="9" spans="1:5" x14ac:dyDescent="0.3">
      <c r="A9" t="s">
        <v>86</v>
      </c>
      <c r="B9">
        <v>72.7</v>
      </c>
      <c r="C9" s="10">
        <v>2.8639999999999999</v>
      </c>
      <c r="D9" s="4">
        <v>4151</v>
      </c>
      <c r="E9">
        <v>6.4420000000000002</v>
      </c>
    </row>
    <row r="10" spans="1:5" x14ac:dyDescent="0.3">
      <c r="A10" t="s">
        <v>87</v>
      </c>
      <c r="B10">
        <v>84.5</v>
      </c>
      <c r="C10" s="10">
        <v>3.3260000000000001</v>
      </c>
      <c r="D10" s="4">
        <v>5608</v>
      </c>
      <c r="E10">
        <v>8.6880000000000006</v>
      </c>
    </row>
    <row r="11" spans="1:5" x14ac:dyDescent="0.3">
      <c r="A11" t="s">
        <v>88</v>
      </c>
      <c r="B11">
        <v>96.2</v>
      </c>
      <c r="C11" s="10">
        <v>3.786</v>
      </c>
      <c r="D11" s="4">
        <v>7268</v>
      </c>
      <c r="E11">
        <v>11.257999999999999</v>
      </c>
    </row>
    <row r="12" spans="1:5" x14ac:dyDescent="0.3">
      <c r="A12" t="s">
        <v>89</v>
      </c>
      <c r="B12">
        <v>121.1</v>
      </c>
      <c r="C12" s="10">
        <v>4.7679999999999998</v>
      </c>
      <c r="D12" s="4">
        <v>11518</v>
      </c>
      <c r="E12">
        <v>17.855</v>
      </c>
    </row>
    <row r="13" spans="1:5" x14ac:dyDescent="0.3">
      <c r="A13" t="s">
        <v>90</v>
      </c>
      <c r="B13">
        <v>145</v>
      </c>
      <c r="C13" s="10">
        <v>5.7089999999999996</v>
      </c>
      <c r="D13" s="4">
        <v>16513</v>
      </c>
      <c r="E13">
        <v>25.597999999999999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9E94-28DD-4974-9FED-37E4EFF6C56C}">
  <dimension ref="A1:E13"/>
  <sheetViews>
    <sheetView workbookViewId="0">
      <selection activeCell="E13" sqref="A2:E13"/>
    </sheetView>
  </sheetViews>
  <sheetFormatPr defaultRowHeight="14.4" x14ac:dyDescent="0.3"/>
  <cols>
    <col min="1" max="1" width="13.88671875" style="1" customWidth="1"/>
    <col min="4" max="4" width="10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91</v>
      </c>
      <c r="B2">
        <v>15.3</v>
      </c>
      <c r="C2">
        <v>0.60199999999999998</v>
      </c>
      <c r="D2">
        <v>184</v>
      </c>
      <c r="E2">
        <v>0.28499999999999998</v>
      </c>
    </row>
    <row r="3" spans="1:5" x14ac:dyDescent="0.3">
      <c r="A3" s="5" t="s">
        <v>92</v>
      </c>
      <c r="B3">
        <v>20.399999999999999</v>
      </c>
      <c r="C3">
        <v>0.80400000000000005</v>
      </c>
      <c r="D3">
        <v>327</v>
      </c>
      <c r="E3">
        <v>0.50800000000000001</v>
      </c>
    </row>
    <row r="4" spans="1:5" x14ac:dyDescent="0.3">
      <c r="A4" s="5" t="s">
        <v>93</v>
      </c>
      <c r="B4">
        <v>26.1</v>
      </c>
      <c r="C4">
        <v>1.0289999999999999</v>
      </c>
      <c r="D4">
        <v>535</v>
      </c>
      <c r="E4">
        <v>0.83199999999999996</v>
      </c>
    </row>
    <row r="5" spans="1:5" x14ac:dyDescent="0.3">
      <c r="A5" s="5" t="s">
        <v>94</v>
      </c>
      <c r="B5">
        <v>34.5</v>
      </c>
      <c r="C5">
        <v>1.36</v>
      </c>
      <c r="D5" s="4">
        <v>935</v>
      </c>
      <c r="E5">
        <v>1.4530000000000001</v>
      </c>
    </row>
    <row r="6" spans="1:5" x14ac:dyDescent="0.3">
      <c r="A6" s="5" t="s">
        <v>95</v>
      </c>
      <c r="B6">
        <v>40.4</v>
      </c>
      <c r="C6">
        <v>1.59</v>
      </c>
      <c r="D6" s="4">
        <v>1282</v>
      </c>
      <c r="E6">
        <v>1.986</v>
      </c>
    </row>
    <row r="7" spans="1:5" x14ac:dyDescent="0.3">
      <c r="A7" s="5" t="s">
        <v>96</v>
      </c>
      <c r="B7">
        <v>52</v>
      </c>
      <c r="C7">
        <v>2.0470000000000002</v>
      </c>
      <c r="D7" s="4">
        <v>2124</v>
      </c>
      <c r="E7">
        <v>3.2909999999999999</v>
      </c>
    </row>
    <row r="8" spans="1:5" x14ac:dyDescent="0.3">
      <c r="A8" s="6" t="s">
        <v>97</v>
      </c>
      <c r="B8" s="7">
        <v>62.1</v>
      </c>
      <c r="C8" s="8">
        <v>2.4449999999999998</v>
      </c>
      <c r="D8" s="9">
        <v>3029</v>
      </c>
      <c r="E8" s="7">
        <v>4.6950000000000003</v>
      </c>
    </row>
    <row r="9" spans="1:5" x14ac:dyDescent="0.3">
      <c r="A9" t="s">
        <v>98</v>
      </c>
      <c r="B9">
        <v>77.3</v>
      </c>
      <c r="C9" s="10">
        <v>3.0419999999999998</v>
      </c>
      <c r="D9" s="4">
        <v>4693</v>
      </c>
      <c r="E9">
        <v>7.2679999999999998</v>
      </c>
    </row>
    <row r="10" spans="1:5" x14ac:dyDescent="0.3">
      <c r="A10" t="s">
        <v>99</v>
      </c>
      <c r="B10">
        <v>89.4</v>
      </c>
      <c r="C10" s="10">
        <v>3.5209999999999999</v>
      </c>
      <c r="D10" s="4">
        <v>6277</v>
      </c>
      <c r="E10">
        <v>9.7370000000000001</v>
      </c>
    </row>
    <row r="11" spans="1:5" x14ac:dyDescent="0.3">
      <c r="A11" t="s">
        <v>100</v>
      </c>
      <c r="B11">
        <v>101.5</v>
      </c>
      <c r="C11" s="10">
        <v>3.9980000000000002</v>
      </c>
      <c r="D11" s="4">
        <v>8091</v>
      </c>
      <c r="E11">
        <v>12.554</v>
      </c>
    </row>
    <row r="12" spans="1:5" x14ac:dyDescent="0.3">
      <c r="A12" t="s">
        <v>101</v>
      </c>
      <c r="B12">
        <v>127.4</v>
      </c>
      <c r="C12" s="10">
        <v>5.016</v>
      </c>
      <c r="D12" s="4">
        <v>12748</v>
      </c>
      <c r="E12">
        <v>19.760999999999999</v>
      </c>
    </row>
    <row r="13" spans="1:5" x14ac:dyDescent="0.3">
      <c r="A13" t="s">
        <v>102</v>
      </c>
      <c r="B13">
        <v>153.19999999999999</v>
      </c>
      <c r="C13" s="10">
        <v>6.0309999999999997</v>
      </c>
      <c r="D13" s="4">
        <v>18433</v>
      </c>
      <c r="E13">
        <v>28.567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E27E6-7623-469C-999C-4B71A4EB0D3A}">
  <dimension ref="A1:E11"/>
  <sheetViews>
    <sheetView workbookViewId="0">
      <selection activeCell="E11" sqref="A2:E11"/>
    </sheetView>
  </sheetViews>
  <sheetFormatPr defaultRowHeight="14.4" x14ac:dyDescent="0.3"/>
  <cols>
    <col min="1" max="1" width="13.88671875" style="1" customWidth="1"/>
    <col min="4" max="4" width="10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103</v>
      </c>
      <c r="B2">
        <v>17.8</v>
      </c>
      <c r="C2">
        <v>0.7</v>
      </c>
      <c r="D2">
        <v>249</v>
      </c>
      <c r="E2">
        <v>0.38500000000000001</v>
      </c>
    </row>
    <row r="3" spans="1:5" x14ac:dyDescent="0.3">
      <c r="A3" s="5" t="s">
        <v>104</v>
      </c>
      <c r="B3">
        <v>23.1</v>
      </c>
      <c r="C3">
        <v>0.91</v>
      </c>
      <c r="D3">
        <v>419</v>
      </c>
      <c r="E3">
        <v>0.65</v>
      </c>
    </row>
    <row r="4" spans="1:5" x14ac:dyDescent="0.3">
      <c r="A4" s="5" t="s">
        <v>105</v>
      </c>
      <c r="B4">
        <v>29.8</v>
      </c>
      <c r="C4">
        <v>1.175</v>
      </c>
      <c r="D4">
        <v>697</v>
      </c>
      <c r="E4">
        <v>1.0840000000000001</v>
      </c>
    </row>
    <row r="5" spans="1:5" x14ac:dyDescent="0.3">
      <c r="A5" s="5" t="s">
        <v>106</v>
      </c>
      <c r="B5">
        <v>38.1</v>
      </c>
      <c r="C5">
        <v>1.5</v>
      </c>
      <c r="D5" s="4">
        <v>1140</v>
      </c>
      <c r="E5">
        <v>1.7669999999999999</v>
      </c>
    </row>
    <row r="6" spans="1:5" x14ac:dyDescent="0.3">
      <c r="A6" s="5" t="s">
        <v>107</v>
      </c>
      <c r="B6">
        <v>43.7</v>
      </c>
      <c r="C6">
        <v>1.72</v>
      </c>
      <c r="D6" s="4">
        <v>1500</v>
      </c>
      <c r="E6">
        <v>2.3239999999999998</v>
      </c>
    </row>
    <row r="7" spans="1:5" x14ac:dyDescent="0.3">
      <c r="A7" s="5" t="s">
        <v>108</v>
      </c>
      <c r="B7">
        <v>54.7</v>
      </c>
      <c r="C7">
        <v>2.1549999999999998</v>
      </c>
      <c r="D7" s="4">
        <v>2350</v>
      </c>
      <c r="E7">
        <v>3.6469999999999998</v>
      </c>
    </row>
    <row r="8" spans="1:5" x14ac:dyDescent="0.3">
      <c r="A8" s="6" t="s">
        <v>109</v>
      </c>
      <c r="B8" s="7">
        <v>66.900000000000006</v>
      </c>
      <c r="C8" s="8">
        <v>2.6349999999999998</v>
      </c>
      <c r="D8" s="9">
        <v>3515</v>
      </c>
      <c r="E8" s="7">
        <v>5.4530000000000003</v>
      </c>
    </row>
    <row r="9" spans="1:5" x14ac:dyDescent="0.3">
      <c r="A9" t="s">
        <v>110</v>
      </c>
      <c r="B9">
        <v>82</v>
      </c>
      <c r="C9" s="10">
        <v>3.23</v>
      </c>
      <c r="D9" s="4">
        <v>5281</v>
      </c>
      <c r="E9">
        <v>8.1940000000000008</v>
      </c>
    </row>
    <row r="10" spans="1:5" x14ac:dyDescent="0.3">
      <c r="A10" t="s">
        <v>111</v>
      </c>
      <c r="B10">
        <v>93.7</v>
      </c>
      <c r="C10" s="10">
        <v>3.69</v>
      </c>
      <c r="D10" s="4">
        <v>6896</v>
      </c>
      <c r="E10">
        <v>10.694000000000001</v>
      </c>
    </row>
    <row r="11" spans="1:5" x14ac:dyDescent="0.3">
      <c r="A11" t="s">
        <v>112</v>
      </c>
      <c r="B11">
        <v>106.2</v>
      </c>
      <c r="C11" s="10">
        <v>4.18</v>
      </c>
      <c r="D11" s="4">
        <v>8858</v>
      </c>
      <c r="E11">
        <v>13.723000000000001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8EFA-0893-4083-A16F-D30B3F02C8F4}">
  <dimension ref="A1:E7"/>
  <sheetViews>
    <sheetView workbookViewId="0">
      <selection activeCell="E7" sqref="A2:E7"/>
    </sheetView>
  </sheetViews>
  <sheetFormatPr defaultRowHeight="14.4" x14ac:dyDescent="0.3"/>
  <cols>
    <col min="1" max="1" width="13.88671875" style="1" customWidth="1"/>
    <col min="4" max="4" width="10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113</v>
      </c>
      <c r="B2">
        <v>56.4</v>
      </c>
      <c r="C2">
        <v>2.2210000000000001</v>
      </c>
      <c r="D2" s="4">
        <v>2498</v>
      </c>
      <c r="E2">
        <v>3.8740000000000001</v>
      </c>
    </row>
    <row r="3" spans="1:5" x14ac:dyDescent="0.3">
      <c r="A3" s="5" t="s">
        <v>114</v>
      </c>
      <c r="B3">
        <v>84.6</v>
      </c>
      <c r="C3">
        <v>3.33</v>
      </c>
      <c r="D3" s="4">
        <v>5621</v>
      </c>
      <c r="E3">
        <v>8.7089999999999996</v>
      </c>
    </row>
    <row r="4" spans="1:5" x14ac:dyDescent="0.3">
      <c r="A4" s="5" t="s">
        <v>115</v>
      </c>
      <c r="B4">
        <v>96.6</v>
      </c>
      <c r="C4">
        <v>3.8039999999999998</v>
      </c>
      <c r="D4" s="4">
        <v>7329</v>
      </c>
      <c r="E4">
        <v>11.365</v>
      </c>
    </row>
    <row r="5" spans="1:5" x14ac:dyDescent="0.3">
      <c r="A5" s="5" t="s">
        <v>116</v>
      </c>
      <c r="B5">
        <v>108.9</v>
      </c>
      <c r="C5">
        <v>4.2889999999999997</v>
      </c>
      <c r="D5" s="4">
        <v>9314</v>
      </c>
      <c r="E5">
        <v>14.448</v>
      </c>
    </row>
    <row r="6" spans="1:5" x14ac:dyDescent="0.3">
      <c r="A6" s="5" t="s">
        <v>117</v>
      </c>
      <c r="B6">
        <v>135</v>
      </c>
      <c r="C6">
        <v>5.3159999999999998</v>
      </c>
      <c r="D6" s="4">
        <v>14314</v>
      </c>
      <c r="E6">
        <v>22.195</v>
      </c>
    </row>
    <row r="7" spans="1:5" x14ac:dyDescent="0.3">
      <c r="A7" s="5" t="s">
        <v>118</v>
      </c>
      <c r="B7">
        <v>160.9</v>
      </c>
      <c r="C7">
        <v>6.3360000000000003</v>
      </c>
      <c r="D7" s="4">
        <v>20333</v>
      </c>
      <c r="E7">
        <v>31.53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F6AB-4F44-400E-B1C2-295FB8221396}">
  <dimension ref="A1:K26"/>
  <sheetViews>
    <sheetView workbookViewId="0">
      <selection activeCell="A2" sqref="A2:E25"/>
    </sheetView>
  </sheetViews>
  <sheetFormatPr defaultRowHeight="14.4" x14ac:dyDescent="0.3"/>
  <cols>
    <col min="1" max="1" width="14.88671875" style="1" customWidth="1"/>
    <col min="4" max="4" width="10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">
      <c r="A2" t="s">
        <v>222</v>
      </c>
      <c r="B2">
        <v>2.819</v>
      </c>
      <c r="C2">
        <v>0.111</v>
      </c>
      <c r="D2">
        <v>6.258</v>
      </c>
      <c r="E2">
        <v>9.7000000000000003E-3</v>
      </c>
    </row>
    <row r="3" spans="1:11" x14ac:dyDescent="0.3">
      <c r="A3" t="s">
        <v>223</v>
      </c>
      <c r="B3">
        <v>3.302</v>
      </c>
      <c r="C3">
        <v>0.13</v>
      </c>
      <c r="D3">
        <v>8.5809999999999995</v>
      </c>
      <c r="E3">
        <v>1.3299999999999999E-2</v>
      </c>
    </row>
    <row r="4" spans="1:11" x14ac:dyDescent="0.3">
      <c r="A4" t="s">
        <v>224</v>
      </c>
      <c r="B4">
        <v>4.1660000000000004</v>
      </c>
      <c r="C4">
        <v>0.16400000000000001</v>
      </c>
      <c r="D4">
        <v>13.61</v>
      </c>
      <c r="E4">
        <v>2.1100000000000001E-2</v>
      </c>
    </row>
    <row r="5" spans="1:11" x14ac:dyDescent="0.3">
      <c r="A5" t="s">
        <v>225</v>
      </c>
      <c r="B5">
        <v>5.4859999999999998</v>
      </c>
      <c r="C5">
        <v>0.216</v>
      </c>
      <c r="D5">
        <v>23.61</v>
      </c>
      <c r="E5">
        <v>3.6600000000000001E-2</v>
      </c>
    </row>
    <row r="6" spans="1:11" x14ac:dyDescent="0.3">
      <c r="A6" t="s">
        <v>226</v>
      </c>
      <c r="B6">
        <v>6.452</v>
      </c>
      <c r="C6">
        <v>0.254</v>
      </c>
      <c r="D6">
        <v>32.71</v>
      </c>
      <c r="E6">
        <v>5.0700000000000002E-2</v>
      </c>
    </row>
    <row r="7" spans="1:11" x14ac:dyDescent="0.3">
      <c r="A7" t="s">
        <v>227</v>
      </c>
      <c r="B7">
        <v>8.23</v>
      </c>
      <c r="C7">
        <v>0.32400000000000001</v>
      </c>
      <c r="D7">
        <v>53.16</v>
      </c>
      <c r="E7">
        <v>8.2400000000000001E-2</v>
      </c>
    </row>
    <row r="8" spans="1:11" x14ac:dyDescent="0.3">
      <c r="A8" t="s">
        <v>228</v>
      </c>
      <c r="B8">
        <v>8.9410000000000007</v>
      </c>
      <c r="C8">
        <v>0.35199999999999998</v>
      </c>
      <c r="D8">
        <v>62.77</v>
      </c>
      <c r="E8">
        <v>9.7299999999999998E-2</v>
      </c>
    </row>
    <row r="9" spans="1:11" x14ac:dyDescent="0.3">
      <c r="A9" t="s">
        <v>229</v>
      </c>
      <c r="B9">
        <v>9.7539999999999996</v>
      </c>
      <c r="C9">
        <v>0.38400000000000001</v>
      </c>
      <c r="D9">
        <v>74.709999999999994</v>
      </c>
      <c r="E9">
        <v>0.1158</v>
      </c>
    </row>
    <row r="10" spans="1:11" x14ac:dyDescent="0.3">
      <c r="A10" t="s">
        <v>230</v>
      </c>
      <c r="B10">
        <v>11.33</v>
      </c>
      <c r="C10">
        <v>0.44600000000000001</v>
      </c>
      <c r="D10">
        <v>100.8</v>
      </c>
      <c r="E10">
        <v>0.15620000000000001</v>
      </c>
    </row>
    <row r="11" spans="1:11" x14ac:dyDescent="0.3">
      <c r="A11" t="s">
        <v>231</v>
      </c>
      <c r="B11">
        <v>12.34</v>
      </c>
      <c r="C11">
        <v>0.48599999999999999</v>
      </c>
      <c r="D11">
        <v>119.7</v>
      </c>
      <c r="E11">
        <v>0.1855</v>
      </c>
      <c r="K11" s="11"/>
    </row>
    <row r="12" spans="1:11" x14ac:dyDescent="0.3">
      <c r="A12" t="s">
        <v>232</v>
      </c>
      <c r="B12">
        <v>13.51</v>
      </c>
      <c r="C12">
        <v>0.53200000000000003</v>
      </c>
      <c r="D12">
        <v>143.4</v>
      </c>
      <c r="E12">
        <v>0.2223</v>
      </c>
      <c r="K12" s="11"/>
    </row>
    <row r="13" spans="1:11" x14ac:dyDescent="0.3">
      <c r="A13" t="s">
        <v>233</v>
      </c>
      <c r="B13">
        <v>14.83</v>
      </c>
      <c r="C13">
        <v>0.58399999999999996</v>
      </c>
      <c r="D13">
        <v>172.8</v>
      </c>
      <c r="E13">
        <v>0.26790000000000003</v>
      </c>
      <c r="K13" s="11"/>
    </row>
    <row r="14" spans="1:11" x14ac:dyDescent="0.3">
      <c r="A14" t="s">
        <v>234</v>
      </c>
      <c r="B14">
        <v>16.309999999999999</v>
      </c>
      <c r="C14">
        <v>0.64200000000000002</v>
      </c>
      <c r="D14">
        <v>208.8</v>
      </c>
      <c r="E14">
        <v>0.32369999999999999</v>
      </c>
      <c r="K14" s="11"/>
    </row>
    <row r="15" spans="1:11" x14ac:dyDescent="0.3">
      <c r="A15" t="s">
        <v>235</v>
      </c>
      <c r="B15">
        <v>18.059999999999999</v>
      </c>
      <c r="C15">
        <v>0.71099999999999997</v>
      </c>
      <c r="D15">
        <v>256.10000000000002</v>
      </c>
      <c r="E15">
        <v>0.39700000000000002</v>
      </c>
    </row>
    <row r="16" spans="1:11" x14ac:dyDescent="0.3">
      <c r="A16" t="s">
        <v>236</v>
      </c>
      <c r="B16">
        <v>19.46</v>
      </c>
      <c r="C16">
        <v>0.76600000000000001</v>
      </c>
      <c r="D16">
        <v>297.3</v>
      </c>
      <c r="E16">
        <v>0.46079999999999999</v>
      </c>
    </row>
    <row r="17" spans="1:5" x14ac:dyDescent="0.3">
      <c r="A17" t="s">
        <v>237</v>
      </c>
      <c r="B17">
        <v>20.75</v>
      </c>
      <c r="C17">
        <v>0.81699999999999995</v>
      </c>
      <c r="D17">
        <v>338.2</v>
      </c>
      <c r="E17">
        <v>0.5242</v>
      </c>
    </row>
    <row r="18" spans="1:5" x14ac:dyDescent="0.3">
      <c r="A18" t="s">
        <v>238</v>
      </c>
      <c r="B18">
        <v>21.95</v>
      </c>
      <c r="C18">
        <v>0.86399999999999999</v>
      </c>
      <c r="D18">
        <v>378.3</v>
      </c>
      <c r="E18">
        <v>0.58630000000000004</v>
      </c>
    </row>
    <row r="19" spans="1:5" x14ac:dyDescent="0.3">
      <c r="A19" t="s">
        <v>239</v>
      </c>
      <c r="B19">
        <v>24.1</v>
      </c>
      <c r="C19">
        <v>0.94899999999999995</v>
      </c>
      <c r="D19">
        <v>456.3</v>
      </c>
      <c r="E19">
        <v>0.70730000000000004</v>
      </c>
    </row>
    <row r="20" spans="1:5" x14ac:dyDescent="0.3">
      <c r="A20" t="s">
        <v>240</v>
      </c>
      <c r="B20">
        <v>26.7</v>
      </c>
      <c r="C20">
        <v>1.0509999999999999</v>
      </c>
      <c r="D20">
        <v>559.70000000000005</v>
      </c>
      <c r="E20">
        <v>0.86760000000000004</v>
      </c>
    </row>
    <row r="21" spans="1:5" x14ac:dyDescent="0.3">
      <c r="A21" t="s">
        <v>241</v>
      </c>
      <c r="B21">
        <v>28.5</v>
      </c>
      <c r="C21">
        <v>1.1220000000000001</v>
      </c>
      <c r="D21">
        <v>637.9</v>
      </c>
      <c r="E21">
        <v>0.98870000000000002</v>
      </c>
    </row>
    <row r="22" spans="1:5" x14ac:dyDescent="0.3">
      <c r="A22" t="s">
        <v>242</v>
      </c>
      <c r="B22">
        <v>29.36</v>
      </c>
      <c r="C22">
        <v>1.1559999999999999</v>
      </c>
      <c r="D22">
        <v>677.2</v>
      </c>
      <c r="E22">
        <v>1.0496000000000001</v>
      </c>
    </row>
    <row r="23" spans="1:5" x14ac:dyDescent="0.3">
      <c r="A23" t="s">
        <v>243</v>
      </c>
      <c r="B23">
        <v>30.18</v>
      </c>
      <c r="C23">
        <v>1.1879999999999999</v>
      </c>
      <c r="D23">
        <v>715.2</v>
      </c>
      <c r="E23">
        <v>1.1085</v>
      </c>
    </row>
    <row r="24" spans="1:5" x14ac:dyDescent="0.3">
      <c r="A24" t="s">
        <v>244</v>
      </c>
      <c r="B24">
        <v>31.8</v>
      </c>
      <c r="C24">
        <v>1.252</v>
      </c>
      <c r="D24">
        <v>794.3</v>
      </c>
      <c r="E24">
        <v>1.2311000000000001</v>
      </c>
    </row>
    <row r="25" spans="1:5" x14ac:dyDescent="0.3">
      <c r="A25" t="s">
        <v>245</v>
      </c>
      <c r="B25">
        <v>33.270000000000003</v>
      </c>
      <c r="C25">
        <v>1.31</v>
      </c>
      <c r="D25">
        <v>869.5</v>
      </c>
      <c r="E25">
        <v>1.3478000000000001</v>
      </c>
    </row>
    <row r="26" spans="1:5" x14ac:dyDescent="0.3">
      <c r="A26" s="2"/>
      <c r="B26" s="3"/>
      <c r="C26" s="3"/>
      <c r="D26" s="3"/>
      <c r="E26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A404-FA92-47C3-947F-799FAC1BF1A4}">
  <dimension ref="A1:K29"/>
  <sheetViews>
    <sheetView workbookViewId="0">
      <selection activeCell="E29" sqref="A2:E29"/>
    </sheetView>
  </sheetViews>
  <sheetFormatPr defaultRowHeight="14.4" x14ac:dyDescent="0.3"/>
  <cols>
    <col min="1" max="1" width="16.44140625" style="1" customWidth="1"/>
    <col min="4" max="4" width="10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">
      <c r="A2" t="s">
        <v>246</v>
      </c>
      <c r="B2">
        <v>3.3780000000000001</v>
      </c>
      <c r="C2">
        <v>0.13300000000000001</v>
      </c>
      <c r="D2">
        <v>8.968</v>
      </c>
      <c r="E2">
        <v>1.3899999999999999E-2</v>
      </c>
    </row>
    <row r="3" spans="1:11" x14ac:dyDescent="0.3">
      <c r="A3" t="s">
        <v>247</v>
      </c>
      <c r="B3" s="12">
        <v>3.8610000000000002</v>
      </c>
      <c r="C3" s="12">
        <v>0.152</v>
      </c>
      <c r="D3" s="12">
        <v>11.68</v>
      </c>
      <c r="E3" s="12">
        <v>1.8100000000000002E-2</v>
      </c>
    </row>
    <row r="4" spans="1:11" x14ac:dyDescent="0.3">
      <c r="A4" t="s">
        <v>248</v>
      </c>
      <c r="B4" s="12">
        <v>4.47</v>
      </c>
      <c r="C4" s="12">
        <v>0.17599999999999999</v>
      </c>
      <c r="D4" s="12">
        <v>15.68</v>
      </c>
      <c r="E4" s="12">
        <v>2.4299999999999999E-2</v>
      </c>
    </row>
    <row r="5" spans="1:11" x14ac:dyDescent="0.3">
      <c r="A5" t="s">
        <v>249</v>
      </c>
      <c r="B5" s="12">
        <v>5.9939999999999998</v>
      </c>
      <c r="C5" s="12">
        <v>0.23599999999999999</v>
      </c>
      <c r="D5" s="12">
        <v>28.19</v>
      </c>
      <c r="E5" s="12">
        <v>4.3700000000000003E-2</v>
      </c>
    </row>
    <row r="6" spans="1:11" x14ac:dyDescent="0.3">
      <c r="A6" t="s">
        <v>250</v>
      </c>
      <c r="B6" s="12">
        <v>6.96</v>
      </c>
      <c r="C6" s="12">
        <v>0.27400000000000002</v>
      </c>
      <c r="D6" s="12">
        <v>38.06</v>
      </c>
      <c r="E6" s="12">
        <v>5.8999999999999997E-2</v>
      </c>
    </row>
    <row r="7" spans="1:11" x14ac:dyDescent="0.3">
      <c r="A7" t="s">
        <v>251</v>
      </c>
      <c r="B7" s="12">
        <v>8.1790000000000003</v>
      </c>
      <c r="C7" s="12">
        <v>0.32200000000000001</v>
      </c>
      <c r="D7" s="12">
        <v>52.52</v>
      </c>
      <c r="E7" s="12">
        <v>8.14E-2</v>
      </c>
    </row>
    <row r="8" spans="1:11" x14ac:dyDescent="0.3">
      <c r="A8" t="s">
        <v>252</v>
      </c>
      <c r="B8" s="12">
        <v>8.89</v>
      </c>
      <c r="C8" s="12">
        <v>0.35</v>
      </c>
      <c r="D8" s="12">
        <v>62.06</v>
      </c>
      <c r="E8" s="12">
        <v>9.6199999999999994E-2</v>
      </c>
    </row>
    <row r="9" spans="1:11" x14ac:dyDescent="0.3">
      <c r="A9" t="s">
        <v>253</v>
      </c>
      <c r="B9" s="12">
        <v>9.7029999999999994</v>
      </c>
      <c r="C9" s="12">
        <v>0.38200000000000001</v>
      </c>
      <c r="D9" s="12">
        <v>73.94</v>
      </c>
      <c r="E9" s="12">
        <v>0.11459999999999999</v>
      </c>
    </row>
    <row r="10" spans="1:11" x14ac:dyDescent="0.3">
      <c r="A10" t="s">
        <v>254</v>
      </c>
      <c r="B10" s="12">
        <v>11.23</v>
      </c>
      <c r="C10" s="12">
        <v>0.442</v>
      </c>
      <c r="D10" s="12">
        <v>98.97</v>
      </c>
      <c r="E10" s="12">
        <v>0.15340000000000001</v>
      </c>
    </row>
    <row r="11" spans="1:11" x14ac:dyDescent="0.3">
      <c r="A11" t="s">
        <v>255</v>
      </c>
      <c r="B11" s="12">
        <v>12.24</v>
      </c>
      <c r="C11" s="12">
        <v>0.48199999999999998</v>
      </c>
      <c r="D11" s="12">
        <v>117.7</v>
      </c>
      <c r="E11" s="12">
        <v>0.1825</v>
      </c>
      <c r="H11" s="11"/>
      <c r="K11" s="11"/>
    </row>
    <row r="12" spans="1:11" x14ac:dyDescent="0.3">
      <c r="A12" t="s">
        <v>256</v>
      </c>
      <c r="B12" s="12">
        <v>13.41</v>
      </c>
      <c r="C12" s="12">
        <v>0.52800000000000002</v>
      </c>
      <c r="D12" s="12">
        <v>141.30000000000001</v>
      </c>
      <c r="E12" s="12">
        <v>0.219</v>
      </c>
      <c r="H12" s="11"/>
      <c r="K12" s="11"/>
    </row>
    <row r="13" spans="1:11" x14ac:dyDescent="0.3">
      <c r="A13" t="s">
        <v>257</v>
      </c>
      <c r="B13" s="12">
        <v>14.73</v>
      </c>
      <c r="C13" s="12">
        <v>0.57999999999999996</v>
      </c>
      <c r="D13" s="12">
        <v>170.5</v>
      </c>
      <c r="E13" s="12">
        <v>0.26419999999999999</v>
      </c>
      <c r="H13" s="11"/>
      <c r="K13" s="11"/>
    </row>
    <row r="14" spans="1:11" x14ac:dyDescent="0.3">
      <c r="A14" t="s">
        <v>258</v>
      </c>
      <c r="B14" s="12">
        <v>16.21</v>
      </c>
      <c r="C14" s="12">
        <v>0.63800000000000001</v>
      </c>
      <c r="D14" s="12">
        <v>206.3</v>
      </c>
      <c r="E14" s="12">
        <v>0.31969999999999998</v>
      </c>
      <c r="H14" s="11"/>
      <c r="K14" s="11"/>
    </row>
    <row r="15" spans="1:11" x14ac:dyDescent="0.3">
      <c r="A15" t="s">
        <v>259</v>
      </c>
      <c r="B15" s="12">
        <v>17.91</v>
      </c>
      <c r="C15" s="12">
        <v>0.70499999999999996</v>
      </c>
      <c r="D15" s="12">
        <v>251.9</v>
      </c>
      <c r="E15" s="12">
        <v>0.39040000000000002</v>
      </c>
    </row>
    <row r="16" spans="1:11" x14ac:dyDescent="0.3">
      <c r="A16" t="s">
        <v>260</v>
      </c>
      <c r="B16" s="12">
        <v>19.3</v>
      </c>
      <c r="C16" s="12">
        <v>0.76</v>
      </c>
      <c r="D16" s="12">
        <v>292.60000000000002</v>
      </c>
      <c r="E16" s="12">
        <v>0.4536</v>
      </c>
    </row>
    <row r="17" spans="1:5" x14ac:dyDescent="0.3">
      <c r="A17" t="s">
        <v>261</v>
      </c>
      <c r="B17" s="12">
        <v>20.6</v>
      </c>
      <c r="C17" s="12">
        <v>0.81100000000000005</v>
      </c>
      <c r="D17" s="12">
        <v>333.3</v>
      </c>
      <c r="E17" s="12">
        <v>0.51659999999999995</v>
      </c>
    </row>
    <row r="18" spans="1:5" x14ac:dyDescent="0.3">
      <c r="A18" t="s">
        <v>262</v>
      </c>
      <c r="B18" s="12">
        <v>21.79</v>
      </c>
      <c r="C18" s="12">
        <v>0.85799999999999998</v>
      </c>
      <c r="D18" s="12">
        <v>373</v>
      </c>
      <c r="E18" s="12">
        <v>0.57820000000000005</v>
      </c>
    </row>
    <row r="19" spans="1:5" x14ac:dyDescent="0.3">
      <c r="A19" t="s">
        <v>263</v>
      </c>
      <c r="B19" s="12">
        <v>23.95</v>
      </c>
      <c r="C19" s="12">
        <v>0.94299999999999995</v>
      </c>
      <c r="D19" s="12">
        <v>450.6</v>
      </c>
      <c r="E19" s="12">
        <v>0.69840000000000002</v>
      </c>
    </row>
    <row r="20" spans="1:5" x14ac:dyDescent="0.3">
      <c r="A20" t="s">
        <v>264</v>
      </c>
      <c r="B20" s="12">
        <v>26.75</v>
      </c>
      <c r="C20" s="12">
        <v>1.0529999999999999</v>
      </c>
      <c r="D20" s="12">
        <v>561.9</v>
      </c>
      <c r="E20" s="12">
        <v>0.87090000000000001</v>
      </c>
    </row>
    <row r="21" spans="1:5" x14ac:dyDescent="0.3">
      <c r="A21" t="s">
        <v>265</v>
      </c>
      <c r="B21" s="12">
        <v>28.55</v>
      </c>
      <c r="C21" s="12">
        <v>1.1240000000000001</v>
      </c>
      <c r="D21" s="12">
        <v>640.20000000000005</v>
      </c>
      <c r="E21" s="12">
        <v>0.99229999999999996</v>
      </c>
    </row>
    <row r="22" spans="1:5" x14ac:dyDescent="0.3">
      <c r="A22" t="s">
        <v>266</v>
      </c>
      <c r="B22" s="12">
        <v>29.41</v>
      </c>
      <c r="C22" s="12">
        <v>1.1579999999999999</v>
      </c>
      <c r="D22" s="12">
        <v>679.5</v>
      </c>
      <c r="E22" s="12">
        <v>1.0531999999999999</v>
      </c>
    </row>
    <row r="23" spans="1:5" x14ac:dyDescent="0.3">
      <c r="A23" t="s">
        <v>267</v>
      </c>
      <c r="B23" s="12">
        <v>30.23</v>
      </c>
      <c r="C23" s="12">
        <v>1.19</v>
      </c>
      <c r="D23" s="12">
        <v>717.5</v>
      </c>
      <c r="E23" s="12">
        <v>1.1122000000000001</v>
      </c>
    </row>
    <row r="24" spans="1:5" x14ac:dyDescent="0.3">
      <c r="A24" t="s">
        <v>268</v>
      </c>
      <c r="B24" s="12">
        <v>31.85</v>
      </c>
      <c r="C24" s="12">
        <v>1.254</v>
      </c>
      <c r="D24" s="12">
        <v>796.8</v>
      </c>
      <c r="E24" s="12">
        <v>1.2351000000000001</v>
      </c>
    </row>
    <row r="25" spans="1:5" x14ac:dyDescent="0.3">
      <c r="A25" t="s">
        <v>269</v>
      </c>
      <c r="B25" s="12">
        <v>33.32</v>
      </c>
      <c r="C25" s="12">
        <v>1.3120000000000001</v>
      </c>
      <c r="D25" s="12">
        <v>872.2</v>
      </c>
      <c r="E25" s="12">
        <v>1.3519000000000001</v>
      </c>
    </row>
    <row r="26" spans="1:5" x14ac:dyDescent="0.3">
      <c r="A26" t="s">
        <v>270</v>
      </c>
      <c r="B26" s="13">
        <v>37.57</v>
      </c>
      <c r="C26" s="13">
        <v>1.4790000000000001</v>
      </c>
      <c r="D26" s="13">
        <v>1108</v>
      </c>
      <c r="E26" s="13">
        <v>1.718</v>
      </c>
    </row>
    <row r="27" spans="1:5" x14ac:dyDescent="0.3">
      <c r="A27" t="s">
        <v>271</v>
      </c>
      <c r="B27" s="12">
        <v>40.69</v>
      </c>
      <c r="C27" s="12">
        <v>1.6020000000000001</v>
      </c>
      <c r="D27" s="12">
        <v>1300</v>
      </c>
      <c r="E27" s="12">
        <v>2.0156999999999998</v>
      </c>
    </row>
    <row r="28" spans="1:5" x14ac:dyDescent="0.3">
      <c r="A28" t="s">
        <v>272</v>
      </c>
      <c r="B28" s="12">
        <v>43.59</v>
      </c>
      <c r="C28" s="12">
        <v>1.716</v>
      </c>
      <c r="D28" s="12">
        <v>1492</v>
      </c>
      <c r="E28" s="12">
        <v>2.3127</v>
      </c>
    </row>
    <row r="29" spans="1:5" x14ac:dyDescent="0.3">
      <c r="A29" t="s">
        <v>273</v>
      </c>
      <c r="B29" s="12">
        <v>46.28</v>
      </c>
      <c r="C29" s="12">
        <v>1.8220000000000001</v>
      </c>
      <c r="D29" s="12">
        <v>1682</v>
      </c>
      <c r="E29" s="12">
        <v>2.6073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CC84-1DAE-412B-A493-D4C76C53C9A6}">
  <dimension ref="A1:K29"/>
  <sheetViews>
    <sheetView workbookViewId="0">
      <selection activeCell="E29" sqref="A1:E29"/>
    </sheetView>
  </sheetViews>
  <sheetFormatPr defaultRowHeight="14.4" x14ac:dyDescent="0.3"/>
  <cols>
    <col min="1" max="1" width="10.5546875" style="1" customWidth="1"/>
    <col min="4" max="4" width="10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">
      <c r="A2" t="s">
        <v>274</v>
      </c>
      <c r="B2">
        <v>3.3780000000000001</v>
      </c>
      <c r="C2">
        <v>0.13300000000000001</v>
      </c>
      <c r="D2">
        <v>8.968</v>
      </c>
      <c r="E2">
        <v>1.3899999999999999E-2</v>
      </c>
    </row>
    <row r="3" spans="1:11" x14ac:dyDescent="0.3">
      <c r="A3" t="s">
        <v>275</v>
      </c>
      <c r="B3" s="12">
        <v>3.8610000000000002</v>
      </c>
      <c r="C3" s="12">
        <v>0.152</v>
      </c>
      <c r="D3" s="12">
        <v>11.68</v>
      </c>
      <c r="E3" s="12">
        <v>1.8100000000000002E-2</v>
      </c>
    </row>
    <row r="4" spans="1:11" x14ac:dyDescent="0.3">
      <c r="A4" t="s">
        <v>276</v>
      </c>
      <c r="B4" s="12">
        <v>4.47</v>
      </c>
      <c r="C4" s="12">
        <v>0.17599999999999999</v>
      </c>
      <c r="D4" s="12">
        <v>15.68</v>
      </c>
      <c r="E4" s="12">
        <v>2.4299999999999999E-2</v>
      </c>
    </row>
    <row r="5" spans="1:11" x14ac:dyDescent="0.3">
      <c r="A5" t="s">
        <v>277</v>
      </c>
      <c r="B5" s="12">
        <v>5.9939999999999998</v>
      </c>
      <c r="C5" s="12">
        <v>0.23599999999999999</v>
      </c>
      <c r="D5" s="12">
        <v>28.19</v>
      </c>
      <c r="E5" s="12">
        <v>4.3700000000000003E-2</v>
      </c>
    </row>
    <row r="6" spans="1:11" x14ac:dyDescent="0.3">
      <c r="A6" t="s">
        <v>278</v>
      </c>
      <c r="B6" s="12">
        <v>6.96</v>
      </c>
      <c r="C6" s="12">
        <v>0.27400000000000002</v>
      </c>
      <c r="D6" s="12">
        <v>38.06</v>
      </c>
      <c r="E6" s="12">
        <v>5.8999999999999997E-2</v>
      </c>
    </row>
    <row r="7" spans="1:11" x14ac:dyDescent="0.3">
      <c r="A7" t="s">
        <v>279</v>
      </c>
      <c r="B7" s="12">
        <v>8.1790000000000003</v>
      </c>
      <c r="C7" s="12">
        <v>0.32200000000000001</v>
      </c>
      <c r="D7" s="12">
        <v>52.52</v>
      </c>
      <c r="E7" s="12">
        <v>8.14E-2</v>
      </c>
    </row>
    <row r="8" spans="1:11" x14ac:dyDescent="0.3">
      <c r="A8" t="s">
        <v>280</v>
      </c>
      <c r="B8" s="12">
        <v>8.89</v>
      </c>
      <c r="C8" s="12">
        <v>0.35</v>
      </c>
      <c r="D8" s="12">
        <v>62.06</v>
      </c>
      <c r="E8" s="12">
        <v>9.6199999999999994E-2</v>
      </c>
    </row>
    <row r="9" spans="1:11" x14ac:dyDescent="0.3">
      <c r="A9" t="s">
        <v>281</v>
      </c>
      <c r="B9" s="12">
        <v>9.7029999999999994</v>
      </c>
      <c r="C9" s="12">
        <v>0.38200000000000001</v>
      </c>
      <c r="D9" s="12">
        <v>73.94</v>
      </c>
      <c r="E9" s="12">
        <v>0.11459999999999999</v>
      </c>
    </row>
    <row r="10" spans="1:11" x14ac:dyDescent="0.3">
      <c r="A10" t="s">
        <v>282</v>
      </c>
      <c r="B10" s="12">
        <v>11.23</v>
      </c>
      <c r="C10" s="12">
        <v>0.442</v>
      </c>
      <c r="D10" s="12">
        <v>98.97</v>
      </c>
      <c r="E10" s="12">
        <v>0.15340000000000001</v>
      </c>
    </row>
    <row r="11" spans="1:11" x14ac:dyDescent="0.3">
      <c r="A11" t="s">
        <v>283</v>
      </c>
      <c r="B11" s="12">
        <v>12.24</v>
      </c>
      <c r="C11" s="12">
        <v>0.48199999999999998</v>
      </c>
      <c r="D11" s="12">
        <v>117.7</v>
      </c>
      <c r="E11" s="12">
        <v>0.1825</v>
      </c>
      <c r="H11" s="11"/>
      <c r="K11" s="11"/>
    </row>
    <row r="12" spans="1:11" x14ac:dyDescent="0.3">
      <c r="A12" t="s">
        <v>284</v>
      </c>
      <c r="B12" s="12">
        <v>13.41</v>
      </c>
      <c r="C12" s="12">
        <v>0.52800000000000002</v>
      </c>
      <c r="D12" s="12">
        <v>141.30000000000001</v>
      </c>
      <c r="E12" s="12">
        <v>0.219</v>
      </c>
      <c r="H12" s="11"/>
      <c r="K12" s="11"/>
    </row>
    <row r="13" spans="1:11" x14ac:dyDescent="0.3">
      <c r="A13" t="s">
        <v>285</v>
      </c>
      <c r="B13" s="12">
        <v>14.73</v>
      </c>
      <c r="C13" s="12">
        <v>0.57999999999999996</v>
      </c>
      <c r="D13" s="12">
        <v>170.5</v>
      </c>
      <c r="E13" s="12">
        <v>0.26419999999999999</v>
      </c>
      <c r="H13" s="11"/>
      <c r="K13" s="11"/>
    </row>
    <row r="14" spans="1:11" x14ac:dyDescent="0.3">
      <c r="A14" t="s">
        <v>286</v>
      </c>
      <c r="B14" s="12">
        <v>16.21</v>
      </c>
      <c r="C14" s="12">
        <v>0.63800000000000001</v>
      </c>
      <c r="D14" s="12">
        <v>206.3</v>
      </c>
      <c r="E14" s="12">
        <v>0.31969999999999998</v>
      </c>
      <c r="H14" s="11"/>
      <c r="K14" s="11"/>
    </row>
    <row r="15" spans="1:11" x14ac:dyDescent="0.3">
      <c r="A15" t="s">
        <v>287</v>
      </c>
      <c r="B15" s="12">
        <v>17.91</v>
      </c>
      <c r="C15" s="12">
        <v>0.70499999999999996</v>
      </c>
      <c r="D15" s="12">
        <v>251.9</v>
      </c>
      <c r="E15" s="12">
        <v>0.39040000000000002</v>
      </c>
    </row>
    <row r="16" spans="1:11" x14ac:dyDescent="0.3">
      <c r="A16" t="s">
        <v>288</v>
      </c>
      <c r="B16" s="12">
        <v>19.3</v>
      </c>
      <c r="C16" s="12">
        <v>0.76</v>
      </c>
      <c r="D16" s="12">
        <v>292.60000000000002</v>
      </c>
      <c r="E16" s="12">
        <v>0.4536</v>
      </c>
    </row>
    <row r="17" spans="1:5" x14ac:dyDescent="0.3">
      <c r="A17" t="s">
        <v>289</v>
      </c>
      <c r="B17" s="12">
        <v>20.6</v>
      </c>
      <c r="C17" s="12">
        <v>0.81100000000000005</v>
      </c>
      <c r="D17" s="12">
        <v>333.3</v>
      </c>
      <c r="E17" s="12">
        <v>0.51659999999999995</v>
      </c>
    </row>
    <row r="18" spans="1:5" x14ac:dyDescent="0.3">
      <c r="A18" t="s">
        <v>290</v>
      </c>
      <c r="B18" s="12">
        <v>21.79</v>
      </c>
      <c r="C18" s="12">
        <v>0.85799999999999998</v>
      </c>
      <c r="D18" s="12">
        <v>373</v>
      </c>
      <c r="E18" s="12">
        <v>0.57820000000000005</v>
      </c>
    </row>
    <row r="19" spans="1:5" x14ac:dyDescent="0.3">
      <c r="A19" t="s">
        <v>291</v>
      </c>
      <c r="B19" s="12">
        <v>23.95</v>
      </c>
      <c r="C19" s="12">
        <v>0.94299999999999995</v>
      </c>
      <c r="D19" s="12">
        <v>450.6</v>
      </c>
      <c r="E19" s="12">
        <v>0.69840000000000002</v>
      </c>
    </row>
    <row r="20" spans="1:5" x14ac:dyDescent="0.3">
      <c r="A20" t="s">
        <v>292</v>
      </c>
      <c r="B20" s="12">
        <v>26.75</v>
      </c>
      <c r="C20" s="12">
        <v>1.0529999999999999</v>
      </c>
      <c r="D20" s="12">
        <v>561.9</v>
      </c>
      <c r="E20" s="12">
        <v>0.87090000000000001</v>
      </c>
    </row>
    <row r="21" spans="1:5" x14ac:dyDescent="0.3">
      <c r="A21" t="s">
        <v>293</v>
      </c>
      <c r="B21" s="12">
        <v>28.55</v>
      </c>
      <c r="C21" s="12">
        <v>1.1240000000000001</v>
      </c>
      <c r="D21" s="12">
        <v>640.20000000000005</v>
      </c>
      <c r="E21" s="12">
        <v>0.99229999999999996</v>
      </c>
    </row>
    <row r="22" spans="1:5" x14ac:dyDescent="0.3">
      <c r="A22" t="s">
        <v>294</v>
      </c>
      <c r="B22" s="12">
        <v>29.41</v>
      </c>
      <c r="C22" s="12">
        <v>1.1579999999999999</v>
      </c>
      <c r="D22" s="12">
        <v>679.5</v>
      </c>
      <c r="E22" s="12">
        <v>1.0531999999999999</v>
      </c>
    </row>
    <row r="23" spans="1:5" x14ac:dyDescent="0.3">
      <c r="A23" t="s">
        <v>295</v>
      </c>
      <c r="B23" s="12">
        <v>30.23</v>
      </c>
      <c r="C23" s="12">
        <v>1.19</v>
      </c>
      <c r="D23" s="12">
        <v>717.5</v>
      </c>
      <c r="E23" s="12">
        <v>1.1122000000000001</v>
      </c>
    </row>
    <row r="24" spans="1:5" x14ac:dyDescent="0.3">
      <c r="A24" t="s">
        <v>296</v>
      </c>
      <c r="B24" s="12">
        <v>31.85</v>
      </c>
      <c r="C24" s="12">
        <v>1.254</v>
      </c>
      <c r="D24" s="12">
        <v>796.8</v>
      </c>
      <c r="E24" s="12">
        <v>1.2351000000000001</v>
      </c>
    </row>
    <row r="25" spans="1:5" x14ac:dyDescent="0.3">
      <c r="A25" t="s">
        <v>297</v>
      </c>
      <c r="B25" s="12">
        <v>33.32</v>
      </c>
      <c r="C25" s="12">
        <v>1.3120000000000001</v>
      </c>
      <c r="D25" s="12">
        <v>872.2</v>
      </c>
      <c r="E25" s="12">
        <v>1.3519000000000001</v>
      </c>
    </row>
    <row r="26" spans="1:5" x14ac:dyDescent="0.3">
      <c r="A26" t="s">
        <v>298</v>
      </c>
      <c r="B26" s="13">
        <v>37.57</v>
      </c>
      <c r="C26" s="13">
        <v>1.4790000000000001</v>
      </c>
      <c r="D26" s="13">
        <v>1108</v>
      </c>
      <c r="E26" s="13">
        <v>1.718</v>
      </c>
    </row>
    <row r="27" spans="1:5" x14ac:dyDescent="0.3">
      <c r="A27" t="s">
        <v>299</v>
      </c>
      <c r="B27" s="12">
        <v>40.69</v>
      </c>
      <c r="C27" s="12">
        <v>1.6020000000000001</v>
      </c>
      <c r="D27" s="12">
        <v>1300</v>
      </c>
      <c r="E27" s="12">
        <v>2.0156999999999998</v>
      </c>
    </row>
    <row r="28" spans="1:5" x14ac:dyDescent="0.3">
      <c r="A28" t="s">
        <v>300</v>
      </c>
      <c r="B28" s="12">
        <v>43.59</v>
      </c>
      <c r="C28" s="12">
        <v>1.716</v>
      </c>
      <c r="D28" s="12">
        <v>1492</v>
      </c>
      <c r="E28" s="12">
        <v>2.3127</v>
      </c>
    </row>
    <row r="29" spans="1:5" x14ac:dyDescent="0.3">
      <c r="A29" t="s">
        <v>301</v>
      </c>
      <c r="B29" s="12">
        <v>46.28</v>
      </c>
      <c r="C29" s="12">
        <v>1.8220000000000001</v>
      </c>
      <c r="D29" s="12">
        <v>1682</v>
      </c>
      <c r="E29" s="12">
        <v>2.6073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306E-B59B-434C-9DE7-9E24673CC327}">
  <dimension ref="A1:K24"/>
  <sheetViews>
    <sheetView workbookViewId="0">
      <selection activeCell="A2" sqref="A2:E24"/>
    </sheetView>
  </sheetViews>
  <sheetFormatPr defaultRowHeight="14.4" x14ac:dyDescent="0.3"/>
  <cols>
    <col min="1" max="1" width="12.77734375" style="1" customWidth="1"/>
    <col min="4" max="4" width="10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">
      <c r="A2" t="s">
        <v>175</v>
      </c>
      <c r="B2" s="5">
        <f>data15161721[[#This Row],[diain]]*25.4</f>
        <v>4.0640000000000001</v>
      </c>
      <c r="C2" s="10">
        <v>0.16</v>
      </c>
      <c r="D2" s="5">
        <f>data15161721[[#This Row],[diamm]]^2 *PI()/4</f>
        <v>12.971711464895943</v>
      </c>
      <c r="E2" s="10">
        <f>data15161721[[#This Row],[diain]]^2 *PI()/4</f>
        <v>2.0106192982974676E-2</v>
      </c>
    </row>
    <row r="3" spans="1:11" x14ac:dyDescent="0.3">
      <c r="A3" t="s">
        <v>176</v>
      </c>
      <c r="B3" s="5">
        <f>data15161721[[#This Row],[diain]]*25.4</f>
        <v>4.4957999999999991</v>
      </c>
      <c r="C3" s="12">
        <v>0.17699999999999999</v>
      </c>
      <c r="D3" s="5">
        <f>data15161721[[#This Row],[diamm]]^2 *PI()/4</f>
        <v>15.8746386126455</v>
      </c>
      <c r="E3" s="10">
        <f>data15161721[[#This Row],[diain]]^2 *PI()/4</f>
        <v>2.4605739061078654E-2</v>
      </c>
    </row>
    <row r="4" spans="1:11" x14ac:dyDescent="0.3">
      <c r="A4" t="s">
        <v>177</v>
      </c>
      <c r="B4" s="5">
        <f>data15161721[[#This Row],[diain]]*25.4</f>
        <v>5.1054000000000004</v>
      </c>
      <c r="C4" s="12">
        <v>0.20100000000000001</v>
      </c>
      <c r="D4" s="5">
        <f>data15161721[[#This Row],[diamm]]^2 *PI()/4</f>
        <v>20.471488863018006</v>
      </c>
      <c r="E4" s="10">
        <f>data15161721[[#This Row],[diain]]^2 *PI()/4</f>
        <v>3.1730871199420314E-2</v>
      </c>
    </row>
    <row r="5" spans="1:11" x14ac:dyDescent="0.3">
      <c r="A5" t="s">
        <v>178</v>
      </c>
      <c r="B5" s="5">
        <f>data15161721[[#This Row],[diain]]*25.4</f>
        <v>6.5023999999999997</v>
      </c>
      <c r="C5" s="12">
        <v>0.25600000000000001</v>
      </c>
      <c r="D5" s="5">
        <f>data15161721[[#This Row],[diamm]]^2 *PI()/4</f>
        <v>33.207581350133609</v>
      </c>
      <c r="E5" s="10">
        <f>data15161721[[#This Row],[diain]]^2 *PI()/4</f>
        <v>5.1471854036415167E-2</v>
      </c>
    </row>
    <row r="6" spans="1:11" x14ac:dyDescent="0.3">
      <c r="A6" t="s">
        <v>179</v>
      </c>
      <c r="B6" s="5">
        <f>data15161721[[#This Row],[diain]]*25.4</f>
        <v>7.4675999999999991</v>
      </c>
      <c r="C6" s="12">
        <v>0.29399999999999998</v>
      </c>
      <c r="D6" s="5">
        <f>data15161721[[#This Row],[diamm]]^2 *PI()/4</f>
        <v>43.797767663271308</v>
      </c>
      <c r="E6" s="10">
        <f>data15161721[[#This Row],[diain]]^2 *PI()/4</f>
        <v>6.7886675651421827E-2</v>
      </c>
    </row>
    <row r="7" spans="1:11" x14ac:dyDescent="0.3">
      <c r="A7" t="s">
        <v>180</v>
      </c>
      <c r="B7" s="5">
        <f>data15161721[[#This Row],[diain]]*25.4</f>
        <v>8.6614000000000004</v>
      </c>
      <c r="C7" s="12">
        <v>0.34100000000000003</v>
      </c>
      <c r="D7" s="5">
        <f>data15161721[[#This Row],[diamm]]^2 *PI()/4</f>
        <v>58.920452376936133</v>
      </c>
      <c r="E7" s="10">
        <f>data15161721[[#This Row],[diain]]^2 *PI()/4</f>
        <v>9.1326883838018708E-2</v>
      </c>
    </row>
    <row r="8" spans="1:11" x14ac:dyDescent="0.3">
      <c r="A8" t="s">
        <v>181</v>
      </c>
      <c r="B8" s="5">
        <f>data15161721[[#This Row],[diain]]*25.4</f>
        <v>10.0838</v>
      </c>
      <c r="C8" s="12">
        <v>0.39700000000000002</v>
      </c>
      <c r="D8" s="5">
        <f>data15161721[[#This Row],[diamm]]^2 *PI()/4</f>
        <v>79.861659073077519</v>
      </c>
      <c r="E8" s="10">
        <f>data15161721[[#This Row],[diain]]^2 *PI()/4</f>
        <v>0.12378581913490845</v>
      </c>
    </row>
    <row r="9" spans="1:11" x14ac:dyDescent="0.3">
      <c r="A9" t="s">
        <v>182</v>
      </c>
      <c r="B9" s="5">
        <f>data15161721[[#This Row],[diain]]*25.4</f>
        <v>12.2936</v>
      </c>
      <c r="C9" s="12">
        <v>0.48399999999999999</v>
      </c>
      <c r="D9" s="5">
        <f>data15161721[[#This Row],[diamm]]^2 *PI()/4</f>
        <v>118.69926722346342</v>
      </c>
      <c r="E9" s="10">
        <f>data15161721[[#This Row],[diain]]^2 *PI()/4</f>
        <v>0.18398423216483265</v>
      </c>
    </row>
    <row r="10" spans="1:11" x14ac:dyDescent="0.3">
      <c r="A10" t="s">
        <v>183</v>
      </c>
      <c r="B10" s="5">
        <f>data15161721[[#This Row],[diain]]*25.4</f>
        <v>13.208</v>
      </c>
      <c r="C10" s="12">
        <v>0.52</v>
      </c>
      <c r="D10" s="5">
        <f>data15161721[[#This Row],[diamm]]^2 *PI()/4</f>
        <v>137.0137023479634</v>
      </c>
      <c r="E10" s="10">
        <f>data15161721[[#This Row],[diain]]^2 *PI()/4</f>
        <v>0.21237166338267005</v>
      </c>
      <c r="H10" s="11"/>
      <c r="K10" s="11"/>
    </row>
    <row r="11" spans="1:11" x14ac:dyDescent="0.3">
      <c r="A11" t="s">
        <v>184</v>
      </c>
      <c r="B11" s="5">
        <f>data15161721[[#This Row],[diain]]*25.4</f>
        <v>14.1478</v>
      </c>
      <c r="C11" s="12">
        <v>0.55700000000000005</v>
      </c>
      <c r="D11" s="5">
        <f>data15161721[[#This Row],[diamm]]^2 *PI()/4</f>
        <v>157.20548868251959</v>
      </c>
      <c r="E11" s="10">
        <f>data15161721[[#This Row],[diain]]^2 *PI()/4</f>
        <v>0.24366899479589496</v>
      </c>
      <c r="H11" s="11"/>
      <c r="K11" s="11"/>
    </row>
    <row r="12" spans="1:11" x14ac:dyDescent="0.3">
      <c r="A12" t="s">
        <v>185</v>
      </c>
      <c r="B12" s="5">
        <f>data15161721[[#This Row],[diain]]*25.4</f>
        <v>15.595599999999999</v>
      </c>
      <c r="C12" s="12">
        <v>0.61399999999999999</v>
      </c>
      <c r="D12" s="5">
        <f>data15161721[[#This Row],[diamm]]^2 *PI()/4</f>
        <v>191.02669278984021</v>
      </c>
      <c r="E12" s="10">
        <f>data15161721[[#This Row],[diain]]^2 *PI()/4</f>
        <v>0.29609196600818444</v>
      </c>
      <c r="H12" s="11"/>
      <c r="K12" s="11"/>
    </row>
    <row r="13" spans="1:11" x14ac:dyDescent="0.3">
      <c r="A13" t="s">
        <v>186</v>
      </c>
      <c r="B13" s="5">
        <f>data15161721[[#This Row],[diain]]*25.4</f>
        <v>17.094200000000001</v>
      </c>
      <c r="C13" s="12">
        <v>0.67300000000000004</v>
      </c>
      <c r="D13" s="5">
        <f>data15161721[[#This Row],[diamm]]^2 *PI()/4</f>
        <v>229.50251180015056</v>
      </c>
      <c r="E13" s="10">
        <f>data15161721[[#This Row],[diain]]^2 *PI()/4</f>
        <v>0.35572960474944293</v>
      </c>
      <c r="H13" s="11"/>
      <c r="K13" s="11"/>
    </row>
    <row r="14" spans="1:11" x14ac:dyDescent="0.3">
      <c r="A14" t="s">
        <v>187</v>
      </c>
      <c r="B14" s="5">
        <f>data15161721[[#This Row],[diain]]*25.4</f>
        <v>18.999199999999998</v>
      </c>
      <c r="C14" s="12">
        <v>0.748</v>
      </c>
      <c r="D14" s="5">
        <f>data15161721[[#This Row],[diamm]]^2 *PI()/4</f>
        <v>283.50486138496632</v>
      </c>
      <c r="E14" s="10">
        <f>data15161721[[#This Row],[diain]]^2 *PI()/4</f>
        <v>0.43943341401352592</v>
      </c>
    </row>
    <row r="15" spans="1:11" x14ac:dyDescent="0.3">
      <c r="A15" t="s">
        <v>188</v>
      </c>
      <c r="B15" s="5">
        <f>data15161721[[#This Row],[diain]]*25.4</f>
        <v>20.421600000000002</v>
      </c>
      <c r="C15" s="12">
        <v>0.80400000000000005</v>
      </c>
      <c r="D15" s="5">
        <f>data15161721[[#This Row],[diamm]]^2 *PI()/4</f>
        <v>327.5438218082881</v>
      </c>
      <c r="E15" s="10">
        <f>data15161721[[#This Row],[diain]]^2 *PI()/4</f>
        <v>0.50769393919072503</v>
      </c>
    </row>
    <row r="16" spans="1:11" x14ac:dyDescent="0.3">
      <c r="A16" t="s">
        <v>189</v>
      </c>
      <c r="B16" s="5">
        <f>data15161721[[#This Row],[diain]]*25.4</f>
        <v>21.691599999999998</v>
      </c>
      <c r="C16" s="12">
        <v>0.85399999999999998</v>
      </c>
      <c r="D16" s="5">
        <f>data15161721[[#This Row],[diamm]]^2 *PI()/4</f>
        <v>369.54987182547058</v>
      </c>
      <c r="E16" s="10">
        <f>data15161721[[#This Row],[diain]]^2 *PI()/4</f>
        <v>0.57280344693637331</v>
      </c>
    </row>
    <row r="17" spans="1:5" x14ac:dyDescent="0.3">
      <c r="A17" t="s">
        <v>190</v>
      </c>
      <c r="B17" s="5">
        <f>data15161721[[#This Row],[diain]]*25.4</f>
        <v>22.834599999999998</v>
      </c>
      <c r="C17" s="12">
        <v>0.89900000000000002</v>
      </c>
      <c r="D17" s="5">
        <f>data15161721[[#This Row],[diamm]]^2 *PI()/4</f>
        <v>409.52149131407668</v>
      </c>
      <c r="E17" s="10">
        <f>data15161721[[#This Row],[diain]]^2 *PI()/4</f>
        <v>0.63475958105598118</v>
      </c>
    </row>
    <row r="18" spans="1:5" x14ac:dyDescent="0.3">
      <c r="A18" t="s">
        <v>191</v>
      </c>
      <c r="B18" s="5">
        <f>data15161721[[#This Row],[diain]]*25.4</f>
        <v>24.9682</v>
      </c>
      <c r="C18" s="12">
        <v>0.98299999999999998</v>
      </c>
      <c r="D18" s="5">
        <f>data15161721[[#This Row],[diamm]]^2 *PI()/4</f>
        <v>489.62586326964197</v>
      </c>
      <c r="E18" s="10">
        <f>data15161721[[#This Row],[diain]]^2 *PI()/4</f>
        <v>0.75892160591115687</v>
      </c>
    </row>
    <row r="19" spans="1:5" x14ac:dyDescent="0.3">
      <c r="A19" t="s">
        <v>192</v>
      </c>
      <c r="B19" s="5">
        <f>data15161721[[#This Row],[diain]]*25.4</f>
        <v>27.660599999999999</v>
      </c>
      <c r="C19" s="12">
        <v>1.089</v>
      </c>
      <c r="D19" s="5">
        <f>data15161721[[#This Row],[diamm]]^2 *PI()/4</f>
        <v>600.91504031878355</v>
      </c>
      <c r="E19" s="10">
        <f>data15161721[[#This Row],[diain]]^2 *PI()/4</f>
        <v>0.93142017533446531</v>
      </c>
    </row>
    <row r="20" spans="1:5" x14ac:dyDescent="0.3">
      <c r="A20" t="s">
        <v>193</v>
      </c>
      <c r="B20" s="5">
        <f>data15161721[[#This Row],[diain]]*25.4</f>
        <v>29.413199999999996</v>
      </c>
      <c r="C20" s="12">
        <v>1.1579999999999999</v>
      </c>
      <c r="D20" s="5">
        <f>data15161721[[#This Row],[diamm]]^2 *PI()/4</f>
        <v>679.47648800049672</v>
      </c>
      <c r="E20" s="10">
        <f>data15161721[[#This Row],[diain]]^2 *PI()/4</f>
        <v>1.0531906627820957</v>
      </c>
    </row>
    <row r="21" spans="1:5" x14ac:dyDescent="0.3">
      <c r="A21" t="s">
        <v>194</v>
      </c>
      <c r="B21" s="5">
        <f>data15161721[[#This Row],[diain]]*25.4</f>
        <v>30.2514</v>
      </c>
      <c r="C21" s="12">
        <v>1.1910000000000001</v>
      </c>
      <c r="D21" s="5">
        <f>data15161721[[#This Row],[diamm]]^2 *PI()/4</f>
        <v>718.75493165769763</v>
      </c>
      <c r="E21" s="10">
        <f>data15161721[[#This Row],[diain]]^2 *PI()/4</f>
        <v>1.1140723722141759</v>
      </c>
    </row>
    <row r="22" spans="1:5" x14ac:dyDescent="0.3">
      <c r="A22" t="s">
        <v>195</v>
      </c>
      <c r="B22" s="5">
        <f>data15161721[[#This Row],[diain]]*25.4</f>
        <v>31.0642</v>
      </c>
      <c r="C22" s="12">
        <v>1.2230000000000001</v>
      </c>
      <c r="D22" s="5">
        <f>data15161721[[#This Row],[diamm]]^2 *PI()/4</f>
        <v>757.89707100302121</v>
      </c>
      <c r="E22" s="10">
        <f>data15161721[[#This Row],[diain]]^2 *PI()/4</f>
        <v>1.1747428095403021</v>
      </c>
    </row>
    <row r="23" spans="1:5" x14ac:dyDescent="0.3">
      <c r="A23" t="s">
        <v>196</v>
      </c>
      <c r="B23" s="5">
        <f>data15161721[[#This Row],[diain]]*25.4</f>
        <v>32.588199999999993</v>
      </c>
      <c r="C23" s="12">
        <v>1.2829999999999999</v>
      </c>
      <c r="D23" s="5">
        <f>data15161721[[#This Row],[diamm]]^2 *PI()/4</f>
        <v>834.08560756012059</v>
      </c>
      <c r="E23" s="10">
        <f>data15161721[[#This Row],[diain]]^2 *PI()/4</f>
        <v>1.2928352773887419</v>
      </c>
    </row>
    <row r="24" spans="1:5" x14ac:dyDescent="0.3">
      <c r="A24" t="s">
        <v>197</v>
      </c>
      <c r="B24" s="5">
        <f>data15161721[[#This Row],[diain]]*25.4</f>
        <v>34.036000000000001</v>
      </c>
      <c r="C24" s="12">
        <v>1.34</v>
      </c>
      <c r="D24" s="5">
        <f>data15161721[[#This Row],[diamm]]^2 *PI()/4</f>
        <v>909.84394946746693</v>
      </c>
      <c r="E24" s="10">
        <f>data15161721[[#This Row],[diain]]^2 *PI()/4</f>
        <v>1.4102609421964585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8E1A-55BC-4E59-8184-BE5D2C9F7BB6}">
  <dimension ref="A1:M22"/>
  <sheetViews>
    <sheetView workbookViewId="0">
      <selection activeCell="A2" sqref="A2:E20"/>
    </sheetView>
  </sheetViews>
  <sheetFormatPr defaultRowHeight="14.4" x14ac:dyDescent="0.3"/>
  <cols>
    <col min="1" max="1" width="8.88671875" style="1"/>
    <col min="4" max="4" width="10" customWidth="1"/>
    <col min="5" max="5" width="9.5546875" bestFit="1" customWidth="1"/>
    <col min="10" max="11" width="9" bestFit="1" customWidth="1"/>
    <col min="12" max="12" width="9.5546875" bestFit="1" customWidth="1"/>
    <col min="13" max="13" width="9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3">
      <c r="A2" t="s">
        <v>119</v>
      </c>
      <c r="B2" s="5">
        <f>data18[[#This Row],[diain]]*25.4</f>
        <v>5.1815999999999995</v>
      </c>
      <c r="C2" s="10">
        <v>0.20399999999999999</v>
      </c>
      <c r="D2" s="5">
        <f>data18[[#This Row],[diamm]]^2 *PI()/4</f>
        <v>21.087138450121461</v>
      </c>
      <c r="E2" s="10">
        <f>data18[[#This Row],[diain]]^2 *PI()/4</f>
        <v>3.2685129967948201E-2</v>
      </c>
      <c r="J2" s="5"/>
      <c r="K2" s="10"/>
      <c r="L2" s="5"/>
      <c r="M2" s="10"/>
    </row>
    <row r="3" spans="1:13" x14ac:dyDescent="0.3">
      <c r="A3" t="s">
        <v>120</v>
      </c>
      <c r="B3" s="5">
        <f>data18[[#This Row],[diain]]*25.4</f>
        <v>6.0705999999999998</v>
      </c>
      <c r="C3" s="10">
        <v>0.23899999999999999</v>
      </c>
      <c r="D3" s="5">
        <f>data18[[#This Row],[diamm]]^2 *PI()/4</f>
        <v>28.943637913528164</v>
      </c>
      <c r="E3" s="10">
        <f>data18[[#This Row],[diain]]^2 *PI()/4</f>
        <v>4.4862728491425641E-2</v>
      </c>
      <c r="J3" s="5"/>
      <c r="K3" s="10"/>
      <c r="L3" s="5"/>
      <c r="M3" s="10"/>
    </row>
    <row r="4" spans="1:13" x14ac:dyDescent="0.3">
      <c r="A4" t="s">
        <v>121</v>
      </c>
      <c r="B4" s="5">
        <f>data18[[#This Row],[diain]]*25.4</f>
        <v>7.746999999999999</v>
      </c>
      <c r="C4" s="10">
        <v>0.30499999999999999</v>
      </c>
      <c r="D4" s="5">
        <f>data18[[#This Row],[diamm]]^2 *PI()/4</f>
        <v>47.136463243044716</v>
      </c>
      <c r="E4" s="10">
        <f>data18[[#This Row],[diain]]^2 *PI()/4</f>
        <v>7.3061664150047625E-2</v>
      </c>
      <c r="J4" s="5"/>
      <c r="K4" s="10"/>
      <c r="L4" s="5"/>
      <c r="M4" s="10"/>
    </row>
    <row r="5" spans="1:13" x14ac:dyDescent="0.3">
      <c r="A5" t="s">
        <v>122</v>
      </c>
      <c r="B5" s="5">
        <f>data18[[#This Row],[diain]]*25.4</f>
        <v>9.1439999999999984</v>
      </c>
      <c r="C5" s="10">
        <v>0.36</v>
      </c>
      <c r="D5" s="5">
        <f>data18[[#This Row],[diamm]]^2 *PI()/4</f>
        <v>65.669289291035682</v>
      </c>
      <c r="E5" s="10">
        <f>data18[[#This Row],[diain]]^2 *PI()/4</f>
        <v>0.10178760197630929</v>
      </c>
      <c r="J5" s="5"/>
      <c r="K5" s="10"/>
      <c r="L5" s="5"/>
      <c r="M5" s="10"/>
    </row>
    <row r="6" spans="1:13" x14ac:dyDescent="0.3">
      <c r="A6" t="s">
        <v>123</v>
      </c>
      <c r="B6" s="5">
        <f>data18[[#This Row],[diain]]*25.4</f>
        <v>10.4902</v>
      </c>
      <c r="C6" s="10">
        <v>0.41299999999999998</v>
      </c>
      <c r="D6" s="5">
        <f>data18[[#This Row],[diamm]]^2 *PI()/4</f>
        <v>86.428588002181087</v>
      </c>
      <c r="E6" s="10">
        <f>data18[[#This Row],[diain]]^2 *PI()/4</f>
        <v>0.13396457933253933</v>
      </c>
      <c r="J6" s="5"/>
      <c r="K6" s="10"/>
      <c r="L6" s="5"/>
      <c r="M6" s="10"/>
    </row>
    <row r="7" spans="1:13" x14ac:dyDescent="0.3">
      <c r="A7" t="s">
        <v>124</v>
      </c>
      <c r="B7" s="5">
        <f>data18[[#This Row],[diain]]*25.4</f>
        <v>11.43</v>
      </c>
      <c r="C7" s="10">
        <v>0.45</v>
      </c>
      <c r="D7" s="5">
        <f>data18[[#This Row],[diamm]]^2 *PI()/4</f>
        <v>102.6082645172433</v>
      </c>
      <c r="E7" s="10">
        <f>data18[[#This Row],[diain]]^2 *PI()/4</f>
        <v>0.15904312808798329</v>
      </c>
      <c r="J7" s="5"/>
      <c r="K7" s="10"/>
      <c r="L7" s="5"/>
      <c r="M7" s="10"/>
    </row>
    <row r="8" spans="1:13" x14ac:dyDescent="0.3">
      <c r="A8" t="s">
        <v>125</v>
      </c>
      <c r="B8" s="5">
        <f>data18[[#This Row],[diain]]*25.4</f>
        <v>12.446</v>
      </c>
      <c r="C8" s="10">
        <v>0.49</v>
      </c>
      <c r="D8" s="5">
        <f>data18[[#This Row],[diamm]]^2 *PI()/4</f>
        <v>121.66046573130922</v>
      </c>
      <c r="E8" s="10">
        <f>data18[[#This Row],[diain]]^2 *PI()/4</f>
        <v>0.18857409903172731</v>
      </c>
      <c r="J8" s="5"/>
      <c r="K8" s="10"/>
      <c r="L8" s="5"/>
      <c r="M8" s="10"/>
    </row>
    <row r="9" spans="1:13" x14ac:dyDescent="0.3">
      <c r="A9" t="s">
        <v>126</v>
      </c>
      <c r="B9" s="5">
        <f>data18[[#This Row],[diain]]*25.4</f>
        <v>13.639799999999999</v>
      </c>
      <c r="C9" s="10">
        <v>0.53700000000000003</v>
      </c>
      <c r="D9" s="5">
        <f>data18[[#This Row],[diamm]]^2 *PI()/4</f>
        <v>146.11872903986631</v>
      </c>
      <c r="E9" s="10">
        <f>data18[[#This Row],[diain]]^2 *PI()/4</f>
        <v>0.22648448298075879</v>
      </c>
      <c r="J9" s="5"/>
      <c r="K9" s="10"/>
      <c r="L9" s="5"/>
      <c r="M9" s="10"/>
    </row>
    <row r="10" spans="1:13" x14ac:dyDescent="0.3">
      <c r="A10" t="s">
        <v>127</v>
      </c>
      <c r="B10" s="5">
        <f>data18[[#This Row],[diain]]*25.4</f>
        <v>14.960599999999998</v>
      </c>
      <c r="C10" s="10">
        <v>0.58899999999999997</v>
      </c>
      <c r="D10" s="5">
        <f>data18[[#This Row],[diamm]]^2 *PI()/4</f>
        <v>175.78746535598296</v>
      </c>
      <c r="E10" s="10">
        <f>data18[[#This Row],[diain]]^2 *PI()/4</f>
        <v>0.27247111624400616</v>
      </c>
      <c r="J10" s="5"/>
      <c r="K10" s="10"/>
      <c r="L10" s="5"/>
      <c r="M10" s="10"/>
    </row>
    <row r="11" spans="1:13" x14ac:dyDescent="0.3">
      <c r="A11" t="s">
        <v>128</v>
      </c>
      <c r="B11" s="5">
        <f>data18[[#This Row],[diain]]*25.4</f>
        <v>16.662399999999998</v>
      </c>
      <c r="C11" s="10">
        <v>0.65600000000000003</v>
      </c>
      <c r="D11" s="5">
        <f>data18[[#This Row],[diamm]]^2 *PI()/4</f>
        <v>218.05446972490074</v>
      </c>
      <c r="E11" s="10">
        <f>data18[[#This Row],[diain]]^2 *PI()/4</f>
        <v>0.33798510404380433</v>
      </c>
      <c r="J11" s="5"/>
      <c r="K11" s="10"/>
      <c r="L11" s="5"/>
      <c r="M11" s="10"/>
    </row>
    <row r="12" spans="1:13" x14ac:dyDescent="0.3">
      <c r="A12" t="s">
        <v>129</v>
      </c>
      <c r="B12" s="5">
        <f>data18[[#This Row],[diain]]*25.4</f>
        <v>17.932399999999998</v>
      </c>
      <c r="C12" s="10">
        <v>0.70599999999999996</v>
      </c>
      <c r="D12" s="5">
        <f>data18[[#This Row],[diamm]]^2 *PI()/4</f>
        <v>252.56124905144031</v>
      </c>
      <c r="E12" s="10">
        <f>data18[[#This Row],[diain]]^2 *PI()/4</f>
        <v>0.39147071897117047</v>
      </c>
      <c r="J12" s="5"/>
      <c r="K12" s="10"/>
      <c r="L12" s="5"/>
      <c r="M12" s="10"/>
    </row>
    <row r="13" spans="1:13" x14ac:dyDescent="0.3">
      <c r="A13" t="s">
        <v>130</v>
      </c>
      <c r="B13" s="5">
        <f>data18[[#This Row],[diain]]*25.4</f>
        <v>19.1008</v>
      </c>
      <c r="C13" s="10">
        <v>0.752</v>
      </c>
      <c r="D13" s="5">
        <f>data18[[#This Row],[diamm]]^2 *PI()/4</f>
        <v>286.54510625955135</v>
      </c>
      <c r="E13" s="10">
        <f>data18[[#This Row],[diain]]^2 *PI()/4</f>
        <v>0.4441458029939106</v>
      </c>
      <c r="J13" s="5"/>
      <c r="K13" s="10"/>
      <c r="L13" s="5"/>
      <c r="M13" s="10"/>
    </row>
    <row r="14" spans="1:13" x14ac:dyDescent="0.3">
      <c r="A14" t="s">
        <v>131</v>
      </c>
      <c r="B14" s="5">
        <f>data18[[#This Row],[diain]]*25.4</f>
        <v>20.193000000000001</v>
      </c>
      <c r="C14" s="10">
        <v>0.79500000000000004</v>
      </c>
      <c r="D14" s="5">
        <f>data18[[#This Row],[diamm]]^2 *PI()/4</f>
        <v>320.25179447659605</v>
      </c>
      <c r="E14" s="10">
        <f>data18[[#This Row],[diain]]^2 *PI()/4</f>
        <v>0.49639127422127227</v>
      </c>
      <c r="J14" s="5"/>
      <c r="K14" s="10"/>
      <c r="L14" s="5"/>
      <c r="M14" s="10"/>
    </row>
    <row r="15" spans="1:13" x14ac:dyDescent="0.3">
      <c r="A15" t="s">
        <v>132</v>
      </c>
      <c r="B15" s="5">
        <f>data18[[#This Row],[diain]]*25.4</f>
        <v>22.148799999999998</v>
      </c>
      <c r="C15" s="10">
        <v>0.872</v>
      </c>
      <c r="D15" s="5">
        <f>data18[[#This Row],[diamm]]^2 *PI()/4</f>
        <v>385.29225978607161</v>
      </c>
      <c r="E15" s="10">
        <f>data18[[#This Row],[diain]]^2 *PI()/4</f>
        <v>0.59720419707680528</v>
      </c>
      <c r="J15" s="5"/>
      <c r="K15" s="10"/>
      <c r="L15" s="5"/>
      <c r="M15" s="10"/>
    </row>
    <row r="16" spans="1:13" x14ac:dyDescent="0.3">
      <c r="A16" t="s">
        <v>133</v>
      </c>
      <c r="B16" s="5">
        <f>data18[[#This Row],[diain]]*25.4</f>
        <v>24.663399999999999</v>
      </c>
      <c r="C16" s="10">
        <v>0.97099999999999997</v>
      </c>
      <c r="D16" s="5">
        <f>data18[[#This Row],[diamm]]^2 *PI()/4</f>
        <v>477.7445862997638</v>
      </c>
      <c r="E16" s="10">
        <f>data18[[#This Row],[diain]]^2 *PI()/4</f>
        <v>0.74050558977581349</v>
      </c>
      <c r="J16" s="5"/>
      <c r="K16" s="10"/>
      <c r="L16" s="5"/>
      <c r="M16" s="10"/>
    </row>
    <row r="17" spans="1:13" x14ac:dyDescent="0.3">
      <c r="A17" t="s">
        <v>134</v>
      </c>
      <c r="B17" s="5">
        <f>data18[[#This Row],[diain]]*25.4</f>
        <v>26.288999999999998</v>
      </c>
      <c r="C17" s="10">
        <v>1.0349999999999999</v>
      </c>
      <c r="D17" s="5">
        <f>data18[[#This Row],[diamm]]^2 *PI()/4</f>
        <v>542.797719296217</v>
      </c>
      <c r="E17" s="10">
        <f>data18[[#This Row],[diain]]^2 *PI()/4</f>
        <v>0.84133814758543146</v>
      </c>
      <c r="J17" s="5"/>
      <c r="K17" s="10"/>
      <c r="L17" s="5"/>
      <c r="M17" s="10"/>
    </row>
    <row r="18" spans="1:13" x14ac:dyDescent="0.3">
      <c r="A18" t="s">
        <v>135</v>
      </c>
      <c r="B18" s="5">
        <f>data18[[#This Row],[diain]]*25.4</f>
        <v>27.0764</v>
      </c>
      <c r="C18" s="10">
        <v>1.0660000000000001</v>
      </c>
      <c r="D18" s="5">
        <f>data18[[#This Row],[diamm]]^2 *PI()/4</f>
        <v>575.80008411731615</v>
      </c>
      <c r="E18" s="10">
        <f>data18[[#This Row],[diain]]^2 *PI()/4</f>
        <v>0.89249191536567085</v>
      </c>
      <c r="J18" s="5"/>
      <c r="K18" s="10"/>
      <c r="L18" s="5"/>
      <c r="M18" s="10"/>
    </row>
    <row r="19" spans="1:13" x14ac:dyDescent="0.3">
      <c r="A19" t="s">
        <v>136</v>
      </c>
      <c r="B19" s="5">
        <f>data18[[#This Row],[diain]]*25.4</f>
        <v>28.930599999999998</v>
      </c>
      <c r="C19" s="10">
        <v>1.139</v>
      </c>
      <c r="D19" s="5">
        <f>data18[[#This Row],[diamm]]^2 *PI()/4</f>
        <v>657.36225349024483</v>
      </c>
      <c r="E19" s="10">
        <f>data18[[#This Row],[diain]]^2 *PI()/4</f>
        <v>1.018913530736941</v>
      </c>
      <c r="J19" s="5"/>
      <c r="K19" s="10"/>
      <c r="L19" s="5"/>
      <c r="M19" s="10"/>
    </row>
    <row r="20" spans="1:13" x14ac:dyDescent="0.3">
      <c r="A20" t="s">
        <v>137</v>
      </c>
      <c r="B20" s="5">
        <f>data18[[#This Row],[diain]]*25.4</f>
        <v>30.937199999999997</v>
      </c>
      <c r="C20" s="10">
        <v>1.218</v>
      </c>
      <c r="D20" s="5">
        <f>data18[[#This Row],[diamm]]^2 *PI()/4</f>
        <v>751.71270622063605</v>
      </c>
      <c r="E20" s="10">
        <f>data18[[#This Row],[diain]]^2 *PI()/4</f>
        <v>1.1651570249560359</v>
      </c>
      <c r="J20" s="5"/>
      <c r="K20" s="10"/>
      <c r="L20" s="5"/>
      <c r="M20" s="10"/>
    </row>
    <row r="21" spans="1:13" x14ac:dyDescent="0.3">
      <c r="A21" s="2"/>
      <c r="B21" s="3"/>
      <c r="C21" s="3"/>
      <c r="D21" s="3"/>
      <c r="E21" s="3"/>
      <c r="L21" s="5"/>
    </row>
    <row r="22" spans="1:13" x14ac:dyDescent="0.3">
      <c r="L22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EAD-7881-47BC-969A-30FB2E7030DA}">
  <dimension ref="A1:E21"/>
  <sheetViews>
    <sheetView workbookViewId="0">
      <selection activeCell="A2" sqref="A2:E20"/>
    </sheetView>
  </sheetViews>
  <sheetFormatPr defaultRowHeight="14.4" x14ac:dyDescent="0.3"/>
  <cols>
    <col min="1" max="1" width="8.88671875" style="1"/>
    <col min="4" max="4" width="10" customWidth="1"/>
    <col min="5" max="5" width="9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138</v>
      </c>
      <c r="B2" s="5">
        <f>data1819[[#This Row],[diain]]*25.4</f>
        <v>5.7657999999999996</v>
      </c>
      <c r="C2" s="10">
        <v>0.22700000000000001</v>
      </c>
      <c r="D2" s="5">
        <f>data1819[[#This Row],[diamm]]^2 *PI()/4</f>
        <v>26.110129690414954</v>
      </c>
      <c r="E2" s="10">
        <f>data1819[[#This Row],[diain]]^2 *PI()/4</f>
        <v>4.0470781961707114E-2</v>
      </c>
    </row>
    <row r="3" spans="1:5" x14ac:dyDescent="0.3">
      <c r="A3" t="s">
        <v>139</v>
      </c>
      <c r="B3" s="5">
        <f>data1819[[#This Row],[diain]]*25.4</f>
        <v>6.5785999999999998</v>
      </c>
      <c r="C3" s="10">
        <v>0.25900000000000001</v>
      </c>
      <c r="D3" s="5">
        <f>data1819[[#This Row],[diamm]]^2 *PI()/4</f>
        <v>33.99044440533924</v>
      </c>
      <c r="E3" s="10">
        <f>data1819[[#This Row],[diain]]^2 *PI()/4</f>
        <v>5.2685294198864231E-2</v>
      </c>
    </row>
    <row r="4" spans="1:5" x14ac:dyDescent="0.3">
      <c r="A4" t="s">
        <v>140</v>
      </c>
      <c r="B4" s="5">
        <f>data1819[[#This Row],[diain]]*25.4</f>
        <v>7.6961999999999993</v>
      </c>
      <c r="C4" s="10">
        <v>0.30299999999999999</v>
      </c>
      <c r="D4" s="5">
        <f>data1819[[#This Row],[diamm]]^2 *PI()/4</f>
        <v>46.520306948462164</v>
      </c>
      <c r="E4" s="10">
        <f>data1819[[#This Row],[diain]]^2 *PI()/4</f>
        <v>7.2106619983356324E-2</v>
      </c>
    </row>
    <row r="5" spans="1:5" x14ac:dyDescent="0.3">
      <c r="A5" t="s">
        <v>141</v>
      </c>
      <c r="B5" s="5">
        <f>data1819[[#This Row],[diain]]*25.4</f>
        <v>9.0931999999999995</v>
      </c>
      <c r="C5" s="10">
        <v>0.35799999999999998</v>
      </c>
      <c r="D5" s="5">
        <f>data1819[[#This Row],[diamm]]^2 *PI()/4</f>
        <v>64.941657351051688</v>
      </c>
      <c r="E5" s="10">
        <f>data1819[[#This Row],[diain]]^2 *PI()/4</f>
        <v>0.10065977021367056</v>
      </c>
    </row>
    <row r="6" spans="1:5" x14ac:dyDescent="0.3">
      <c r="A6" t="s">
        <v>142</v>
      </c>
      <c r="B6" s="5">
        <f>data1819[[#This Row],[diain]]*25.4</f>
        <v>10.4902</v>
      </c>
      <c r="C6" s="10">
        <v>0.41299999999999998</v>
      </c>
      <c r="D6" s="5">
        <f>data1819[[#This Row],[diamm]]^2 *PI()/4</f>
        <v>86.428588002181087</v>
      </c>
      <c r="E6" s="10">
        <f>data1819[[#This Row],[diain]]^2 *PI()/4</f>
        <v>0.13396457933253933</v>
      </c>
    </row>
    <row r="7" spans="1:5" x14ac:dyDescent="0.3">
      <c r="A7" t="s">
        <v>143</v>
      </c>
      <c r="B7" s="5">
        <f>data1819[[#This Row],[diain]]*25.4</f>
        <v>11.43</v>
      </c>
      <c r="C7" s="10">
        <v>0.45</v>
      </c>
      <c r="D7" s="5">
        <f>data1819[[#This Row],[diamm]]^2 *PI()/4</f>
        <v>102.6082645172433</v>
      </c>
      <c r="E7" s="10">
        <f>data1819[[#This Row],[diain]]^2 *PI()/4</f>
        <v>0.15904312808798329</v>
      </c>
    </row>
    <row r="8" spans="1:5" x14ac:dyDescent="0.3">
      <c r="A8" t="s">
        <v>144</v>
      </c>
      <c r="B8" s="5">
        <f>data1819[[#This Row],[diain]]*25.4</f>
        <v>12.446</v>
      </c>
      <c r="C8" s="10">
        <v>0.49</v>
      </c>
      <c r="D8" s="5">
        <f>data1819[[#This Row],[diamm]]^2 *PI()/4</f>
        <v>121.66046573130922</v>
      </c>
      <c r="E8" s="10">
        <f>data1819[[#This Row],[diain]]^2 *PI()/4</f>
        <v>0.18857409903172731</v>
      </c>
    </row>
    <row r="9" spans="1:5" x14ac:dyDescent="0.3">
      <c r="A9" t="s">
        <v>145</v>
      </c>
      <c r="B9" s="5">
        <f>data1819[[#This Row],[diain]]*25.4</f>
        <v>13.639799999999999</v>
      </c>
      <c r="C9" s="10">
        <v>0.53700000000000003</v>
      </c>
      <c r="D9" s="5">
        <f>data1819[[#This Row],[diamm]]^2 *PI()/4</f>
        <v>146.11872903986631</v>
      </c>
      <c r="E9" s="10">
        <f>data1819[[#This Row],[diain]]^2 *PI()/4</f>
        <v>0.22648448298075879</v>
      </c>
    </row>
    <row r="10" spans="1:5" x14ac:dyDescent="0.3">
      <c r="A10" t="s">
        <v>146</v>
      </c>
      <c r="B10" s="5">
        <f>data1819[[#This Row],[diain]]*25.4</f>
        <v>14.960599999999998</v>
      </c>
      <c r="C10" s="10">
        <v>0.58899999999999997</v>
      </c>
      <c r="D10" s="5">
        <f>data1819[[#This Row],[diamm]]^2 *PI()/4</f>
        <v>175.78746535598296</v>
      </c>
      <c r="E10" s="10">
        <f>data1819[[#This Row],[diain]]^2 *PI()/4</f>
        <v>0.27247111624400616</v>
      </c>
    </row>
    <row r="11" spans="1:5" x14ac:dyDescent="0.3">
      <c r="A11" t="s">
        <v>147</v>
      </c>
      <c r="B11" s="5">
        <f>data1819[[#This Row],[diain]]*25.4</f>
        <v>16.509999999999998</v>
      </c>
      <c r="C11" s="10">
        <v>0.65</v>
      </c>
      <c r="D11" s="5">
        <f>data1819[[#This Row],[diamm]]^2 *PI()/4</f>
        <v>214.08390991869277</v>
      </c>
      <c r="E11" s="10">
        <f>data1819[[#This Row],[diain]]^2 *PI()/4</f>
        <v>0.33183072403542191</v>
      </c>
    </row>
    <row r="12" spans="1:5" x14ac:dyDescent="0.3">
      <c r="A12" t="s">
        <v>148</v>
      </c>
      <c r="B12" s="5">
        <f>data1819[[#This Row],[diain]]*25.4</f>
        <v>17.779999999999998</v>
      </c>
      <c r="C12" s="10">
        <v>0.7</v>
      </c>
      <c r="D12" s="5">
        <f>data1819[[#This Row],[diamm]]^2 *PI()/4</f>
        <v>248.28666475777385</v>
      </c>
      <c r="E12" s="10">
        <f>data1819[[#This Row],[diain]]^2 *PI()/4</f>
        <v>0.38484510006474959</v>
      </c>
    </row>
    <row r="13" spans="1:5" x14ac:dyDescent="0.3">
      <c r="A13" t="s">
        <v>149</v>
      </c>
      <c r="B13" s="5">
        <f>data1819[[#This Row],[diain]]*25.4</f>
        <v>18.948399999999999</v>
      </c>
      <c r="C13" s="10">
        <v>0.746</v>
      </c>
      <c r="D13" s="5">
        <f>data1819[[#This Row],[diamm]]^2 *PI()/4</f>
        <v>281.990819437423</v>
      </c>
      <c r="E13" s="10">
        <f>data1819[[#This Row],[diain]]^2 *PI()/4</f>
        <v>0.43708664430129435</v>
      </c>
    </row>
    <row r="14" spans="1:5" x14ac:dyDescent="0.3">
      <c r="A14" t="s">
        <v>150</v>
      </c>
      <c r="B14" s="5">
        <f>data1819[[#This Row],[diain]]*25.4</f>
        <v>20.040600000000001</v>
      </c>
      <c r="C14" s="10">
        <v>0.78900000000000003</v>
      </c>
      <c r="D14" s="5">
        <f>data1819[[#This Row],[diamm]]^2 *PI()/4</f>
        <v>315.43604659525346</v>
      </c>
      <c r="E14" s="10">
        <f>data1819[[#This Row],[diain]]^2 *PI()/4</f>
        <v>0.48892685007634296</v>
      </c>
    </row>
    <row r="15" spans="1:5" x14ac:dyDescent="0.3">
      <c r="A15" t="s">
        <v>151</v>
      </c>
      <c r="B15" s="5">
        <f>data1819[[#This Row],[diain]]*25.4</f>
        <v>21.996399999999998</v>
      </c>
      <c r="C15" s="10">
        <v>0.86599999999999999</v>
      </c>
      <c r="D15" s="5">
        <f>data1819[[#This Row],[diamm]]^2 *PI()/4</f>
        <v>380.00831419404295</v>
      </c>
      <c r="E15" s="10">
        <f>data1819[[#This Row],[diain]]^2 *PI()/4</f>
        <v>0.58901406502889664</v>
      </c>
    </row>
    <row r="16" spans="1:5" x14ac:dyDescent="0.3">
      <c r="A16" t="s">
        <v>152</v>
      </c>
      <c r="B16" s="5">
        <f>data1819[[#This Row],[diain]]*25.4</f>
        <v>24.714199999999998</v>
      </c>
      <c r="C16" s="10">
        <v>0.97299999999999998</v>
      </c>
      <c r="D16" s="5">
        <f>data1819[[#This Row],[diamm]]^2 *PI()/4</f>
        <v>479.71466497849485</v>
      </c>
      <c r="E16" s="10">
        <f>data1819[[#This Row],[diain]]^2 *PI()/4</f>
        <v>0.7435592178351027</v>
      </c>
    </row>
    <row r="17" spans="1:5" x14ac:dyDescent="0.3">
      <c r="A17" t="s">
        <v>153</v>
      </c>
      <c r="B17" s="5">
        <f>data1819[[#This Row],[diain]]*25.4</f>
        <v>26.339799999999997</v>
      </c>
      <c r="C17" s="10">
        <v>1.0369999999999999</v>
      </c>
      <c r="D17" s="5">
        <f>data1819[[#This Row],[diamm]]^2 *PI()/4</f>
        <v>544.89751508959694</v>
      </c>
      <c r="E17" s="10">
        <f>data1819[[#This Row],[diain]]^2 *PI()/4</f>
        <v>0.84459283757455039</v>
      </c>
    </row>
    <row r="18" spans="1:5" x14ac:dyDescent="0.3">
      <c r="A18" t="s">
        <v>154</v>
      </c>
      <c r="B18" s="5">
        <f>data1819[[#This Row],[diain]]*25.4</f>
        <v>27.127199999999998</v>
      </c>
      <c r="C18" s="10">
        <v>1.0680000000000001</v>
      </c>
      <c r="D18" s="5">
        <f>data1819[[#This Row],[diamm]]^2 *PI()/4</f>
        <v>577.96271163810422</v>
      </c>
      <c r="E18" s="10">
        <f>data1819[[#This Row],[diain]]^2 *PI()/4</f>
        <v>0.89584399472705112</v>
      </c>
    </row>
    <row r="19" spans="1:5" x14ac:dyDescent="0.3">
      <c r="A19" t="s">
        <v>155</v>
      </c>
      <c r="B19" s="5">
        <f>data1819[[#This Row],[diain]]*25.4</f>
        <v>29.514799999999997</v>
      </c>
      <c r="C19" s="10">
        <v>1.1619999999999999</v>
      </c>
      <c r="D19" s="5">
        <f>data1819[[#This Row],[diamm]]^2 *PI()/4</f>
        <v>684.17873340652159</v>
      </c>
      <c r="E19" s="10">
        <f>data1819[[#This Row],[diain]]^2 *PI()/4</f>
        <v>1.060479157738424</v>
      </c>
    </row>
    <row r="20" spans="1:5" x14ac:dyDescent="0.3">
      <c r="A20" t="s">
        <v>156</v>
      </c>
      <c r="B20" s="5">
        <f>data1819[[#This Row],[diain]]*25.4</f>
        <v>30.987999999999996</v>
      </c>
      <c r="C20" s="10">
        <v>1.22</v>
      </c>
      <c r="D20" s="5">
        <f>data1819[[#This Row],[diamm]]^2 *PI()/4</f>
        <v>754.18341188871545</v>
      </c>
      <c r="E20" s="10">
        <f>data1819[[#This Row],[diain]]^2 *PI()/4</f>
        <v>1.168986626400762</v>
      </c>
    </row>
    <row r="21" spans="1:5" x14ac:dyDescent="0.3">
      <c r="A21" s="2"/>
      <c r="B21" s="3"/>
      <c r="C21" s="3"/>
      <c r="D21" s="3"/>
      <c r="E21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C802-4E21-44FA-85A7-FF6F801A188A}">
  <dimension ref="A1:E20"/>
  <sheetViews>
    <sheetView workbookViewId="0">
      <selection activeCell="A2" sqref="A2:E19"/>
    </sheetView>
  </sheetViews>
  <sheetFormatPr defaultRowHeight="14.4" x14ac:dyDescent="0.3"/>
  <cols>
    <col min="1" max="1" width="11" style="1" customWidth="1"/>
    <col min="4" max="4" width="10" customWidth="1"/>
    <col min="5" max="5" width="9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157</v>
      </c>
      <c r="B2" s="5">
        <f>data181920[[#This Row],[diain]]*25.4</f>
        <v>7.1881999999999993</v>
      </c>
      <c r="C2" s="10">
        <v>0.28299999999999997</v>
      </c>
      <c r="D2" s="5">
        <f>data181920[[#This Row],[diamm]]^2 *PI()/4</f>
        <v>40.581695293439488</v>
      </c>
      <c r="E2" s="10">
        <f>data181920[[#This Row],[diain]]^2 *PI()/4</f>
        <v>6.2901753508338223E-2</v>
      </c>
    </row>
    <row r="3" spans="1:5" x14ac:dyDescent="0.3">
      <c r="A3" t="s">
        <v>158</v>
      </c>
      <c r="B3" s="5">
        <f>data181920[[#This Row],[diain]]*25.4</f>
        <v>8.4581999999999997</v>
      </c>
      <c r="C3" s="10">
        <v>0.33300000000000002</v>
      </c>
      <c r="D3" s="5">
        <f>data181920[[#This Row],[diamm]]^2 *PI()/4</f>
        <v>56.188285649642424</v>
      </c>
      <c r="E3" s="10">
        <f>data181920[[#This Row],[diain]]^2 *PI()/4</f>
        <v>8.709201694097965E-2</v>
      </c>
    </row>
    <row r="4" spans="1:5" x14ac:dyDescent="0.3">
      <c r="A4" t="s">
        <v>159</v>
      </c>
      <c r="B4" s="5">
        <f>data181920[[#This Row],[diain]]*25.4</f>
        <v>9.8552</v>
      </c>
      <c r="C4" s="10">
        <v>0.38800000000000001</v>
      </c>
      <c r="D4" s="5">
        <f>data181920[[#This Row],[diamm]]^2 *PI()/4</f>
        <v>76.281770733253694</v>
      </c>
      <c r="E4" s="10">
        <f>data181920[[#This Row],[diain]]^2 *PI()/4</f>
        <v>0.11823698111050546</v>
      </c>
    </row>
    <row r="5" spans="1:5" x14ac:dyDescent="0.3">
      <c r="A5" t="s">
        <v>160</v>
      </c>
      <c r="B5" s="5">
        <f>data181920[[#This Row],[diain]]*25.4</f>
        <v>11.6586</v>
      </c>
      <c r="C5" s="10">
        <v>0.45900000000000002</v>
      </c>
      <c r="D5" s="5">
        <f>data181920[[#This Row],[diamm]]^2 *PI()/4</f>
        <v>106.75363840373993</v>
      </c>
      <c r="E5" s="10">
        <f>data181920[[#This Row],[diain]]^2 *PI()/4</f>
        <v>0.1654684704627378</v>
      </c>
    </row>
    <row r="6" spans="1:5" x14ac:dyDescent="0.3">
      <c r="A6" t="s">
        <v>161</v>
      </c>
      <c r="B6" s="5">
        <f>data181920[[#This Row],[diain]]*25.4</f>
        <v>12.5984</v>
      </c>
      <c r="C6" s="10">
        <v>0.496</v>
      </c>
      <c r="D6" s="5">
        <f>data181920[[#This Row],[diamm]]^2 *PI()/4</f>
        <v>124.65814717764999</v>
      </c>
      <c r="E6" s="10">
        <f>data181920[[#This Row],[diain]]^2 *PI()/4</f>
        <v>0.19322051456638661</v>
      </c>
    </row>
    <row r="7" spans="1:5" x14ac:dyDescent="0.3">
      <c r="A7" t="s">
        <v>162</v>
      </c>
      <c r="B7" s="5">
        <f>data181920[[#This Row],[diain]]*25.4</f>
        <v>13.6144</v>
      </c>
      <c r="C7" s="10">
        <v>0.53600000000000003</v>
      </c>
      <c r="D7" s="5">
        <f>data181920[[#This Row],[diamm]]^2 *PI()/4</f>
        <v>145.57503191479472</v>
      </c>
      <c r="E7" s="10">
        <f>data181920[[#This Row],[diain]]^2 *PI()/4</f>
        <v>0.22564175075143333</v>
      </c>
    </row>
    <row r="8" spans="1:5" x14ac:dyDescent="0.3">
      <c r="A8" t="s">
        <v>163</v>
      </c>
      <c r="B8" s="5">
        <f>data181920[[#This Row],[diain]]*25.4</f>
        <v>14.808199999999998</v>
      </c>
      <c r="C8" s="10">
        <v>0.58299999999999996</v>
      </c>
      <c r="D8" s="5">
        <f>data181920[[#This Row],[diamm]]^2 *PI()/4</f>
        <v>172.22429836296934</v>
      </c>
      <c r="E8" s="10">
        <f>data181920[[#This Row],[diain]]^2 *PI()/4</f>
        <v>0.26694819635899525</v>
      </c>
    </row>
    <row r="9" spans="1:5" x14ac:dyDescent="0.3">
      <c r="A9" t="s">
        <v>164</v>
      </c>
      <c r="B9" s="5">
        <f>data181920[[#This Row],[diain]]*25.4</f>
        <v>16.128999999999998</v>
      </c>
      <c r="C9" s="10">
        <v>0.63500000000000001</v>
      </c>
      <c r="D9" s="5">
        <f>data181920[[#This Row],[diamm]]^2 *PI()/4</f>
        <v>204.31712325908848</v>
      </c>
      <c r="E9" s="10">
        <f>data181920[[#This Row],[diain]]^2 *PI()/4</f>
        <v>0.31669217443593606</v>
      </c>
    </row>
    <row r="10" spans="1:5" x14ac:dyDescent="0.3">
      <c r="A10" t="s">
        <v>165</v>
      </c>
      <c r="B10" s="5">
        <f>data181920[[#This Row],[diain]]*25.4</f>
        <v>18.033999999999999</v>
      </c>
      <c r="C10" s="10">
        <v>0.71</v>
      </c>
      <c r="D10" s="5">
        <f>data181920[[#This Row],[diamm]]^2 *PI()/4</f>
        <v>255.4312402130486</v>
      </c>
      <c r="E10" s="10">
        <f>data181920[[#This Row],[diain]]^2 *PI()/4</f>
        <v>0.39591921416865367</v>
      </c>
    </row>
    <row r="11" spans="1:5" x14ac:dyDescent="0.3">
      <c r="A11" t="s">
        <v>166</v>
      </c>
      <c r="B11" s="5">
        <f>data181920[[#This Row],[diain]]*25.4</f>
        <v>19.303999999999998</v>
      </c>
      <c r="C11" s="10">
        <v>0.76</v>
      </c>
      <c r="D11" s="5">
        <f>data181920[[#This Row],[diamm]]^2 *PI()/4</f>
        <v>292.67423992671462</v>
      </c>
      <c r="E11" s="10">
        <f>data181920[[#This Row],[diain]]^2 *PI()/4</f>
        <v>0.45364597917836613</v>
      </c>
    </row>
    <row r="12" spans="1:5" x14ac:dyDescent="0.3">
      <c r="A12" t="s">
        <v>167</v>
      </c>
      <c r="B12" s="5">
        <f>data181920[[#This Row],[diain]]*25.4</f>
        <v>20.4724</v>
      </c>
      <c r="C12" s="10">
        <v>0.80600000000000005</v>
      </c>
      <c r="D12" s="5">
        <f>data181920[[#This Row],[diamm]]^2 *PI()/4</f>
        <v>329.17541989098203</v>
      </c>
      <c r="E12" s="10">
        <f>data181920[[#This Row],[diain]]^2 *PI()/4</f>
        <v>0.51022292127686475</v>
      </c>
    </row>
    <row r="13" spans="1:5" x14ac:dyDescent="0.3">
      <c r="A13" t="s">
        <v>168</v>
      </c>
      <c r="B13" s="5">
        <f>data181920[[#This Row],[diain]]*25.4</f>
        <v>21.564599999999999</v>
      </c>
      <c r="C13" s="10">
        <v>0.84899999999999998</v>
      </c>
      <c r="D13" s="5">
        <f>data181920[[#This Row],[diamm]]^2 *PI()/4</f>
        <v>365.23525764095541</v>
      </c>
      <c r="E13" s="10">
        <f>data181920[[#This Row],[diain]]^2 *PI()/4</f>
        <v>0.56611578157504405</v>
      </c>
    </row>
    <row r="14" spans="1:5" x14ac:dyDescent="0.3">
      <c r="A14" t="s">
        <v>169</v>
      </c>
      <c r="B14" s="5">
        <f>data181920[[#This Row],[diain]]*25.4</f>
        <v>23.520399999999999</v>
      </c>
      <c r="C14" s="10">
        <v>0.92600000000000005</v>
      </c>
      <c r="D14" s="5">
        <f>data181920[[#This Row],[diamm]]^2 *PI()/4</f>
        <v>434.48950234660595</v>
      </c>
      <c r="E14" s="10">
        <f>data181920[[#This Row],[diain]]^2 *PI()/4</f>
        <v>0.67346007555739051</v>
      </c>
    </row>
    <row r="15" spans="1:5" x14ac:dyDescent="0.3">
      <c r="A15" t="s">
        <v>170</v>
      </c>
      <c r="B15" s="5">
        <f>data181920[[#This Row],[diain]]*25.4</f>
        <v>26.238199999999996</v>
      </c>
      <c r="C15" s="10">
        <v>1.0329999999999999</v>
      </c>
      <c r="D15" s="5">
        <f>data181920[[#This Row],[diamm]]^2 *PI()/4</f>
        <v>540.70197716266955</v>
      </c>
      <c r="E15" s="10">
        <f>data181920[[#This Row],[diain]]^2 *PI()/4</f>
        <v>0.83808974078161946</v>
      </c>
    </row>
    <row r="16" spans="1:5" x14ac:dyDescent="0.3">
      <c r="A16" t="s">
        <v>171</v>
      </c>
      <c r="B16" s="5">
        <f>data181920[[#This Row],[diain]]*25.4</f>
        <v>27.94</v>
      </c>
      <c r="C16" s="10">
        <v>1.1000000000000001</v>
      </c>
      <c r="D16" s="5">
        <f>data181920[[#This Row],[diamm]]^2 *PI()/4</f>
        <v>613.11604970797237</v>
      </c>
      <c r="E16" s="10">
        <f>data181920[[#This Row],[diain]]^2 *PI()/4</f>
        <v>0.9503317777109126</v>
      </c>
    </row>
    <row r="17" spans="1:5" x14ac:dyDescent="0.3">
      <c r="A17" t="s">
        <v>172</v>
      </c>
      <c r="B17" s="5">
        <f>data181920[[#This Row],[diain]]*25.4</f>
        <v>28.651199999999996</v>
      </c>
      <c r="C17" s="10">
        <v>1.1279999999999999</v>
      </c>
      <c r="D17" s="5">
        <f>data181920[[#This Row],[diamm]]^2 *PI()/4</f>
        <v>644.72648908399037</v>
      </c>
      <c r="E17" s="10">
        <f>data181920[[#This Row],[diain]]^2 *PI()/4</f>
        <v>0.99932805673629865</v>
      </c>
    </row>
    <row r="18" spans="1:5" x14ac:dyDescent="0.3">
      <c r="A18" t="s">
        <v>173</v>
      </c>
      <c r="B18" s="5">
        <f>data181920[[#This Row],[diain]]*25.4</f>
        <v>31.038799999999998</v>
      </c>
      <c r="C18" s="10">
        <v>1.222</v>
      </c>
      <c r="D18" s="5">
        <f>data181920[[#This Row],[diamm]]^2 *PI()/4</f>
        <v>756.65817121662769</v>
      </c>
      <c r="E18" s="10">
        <f>data181920[[#This Row],[diain]]^2 *PI()/4</f>
        <v>1.172822511030795</v>
      </c>
    </row>
    <row r="19" spans="1:5" x14ac:dyDescent="0.3">
      <c r="A19" t="s">
        <v>174</v>
      </c>
      <c r="B19" s="5">
        <f>data181920[[#This Row],[diain]]*25.4</f>
        <v>32.512</v>
      </c>
      <c r="C19" s="10">
        <v>1.28</v>
      </c>
      <c r="D19" s="5">
        <f>data181920[[#This Row],[diamm]]^2 *PI()/4</f>
        <v>830.18953375334036</v>
      </c>
      <c r="E19" s="10">
        <f>data181920[[#This Row],[diain]]^2 *PI()/4</f>
        <v>1.2867963509103792</v>
      </c>
    </row>
    <row r="20" spans="1:5" x14ac:dyDescent="0.3">
      <c r="A20" s="2"/>
      <c r="B20" s="3"/>
      <c r="C20" s="3"/>
      <c r="D20" s="3"/>
      <c r="E20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_all</vt:lpstr>
      <vt:lpstr>CU_THHN</vt:lpstr>
      <vt:lpstr>CU_THWN2</vt:lpstr>
      <vt:lpstr>CU_XHHW</vt:lpstr>
      <vt:lpstr>CU_XHHW2</vt:lpstr>
      <vt:lpstr>CU_RHHUSE</vt:lpstr>
      <vt:lpstr>AL_THHN</vt:lpstr>
      <vt:lpstr>AL_XHHW</vt:lpstr>
      <vt:lpstr>AL_RHH-USE</vt:lpstr>
      <vt:lpstr>CU_24KV_XLP</vt:lpstr>
      <vt:lpstr>CU_24KV_EPR_LSZH</vt:lpstr>
      <vt:lpstr>CU_24KV_EPR_PVC</vt:lpstr>
      <vt:lpstr>AL_5KV_MV105_100%</vt:lpstr>
      <vt:lpstr>AL_8KV_MV105</vt:lpstr>
      <vt:lpstr>AL_5KV_MV105_133%</vt:lpstr>
      <vt:lpstr>AL_15KV_MV105_100%</vt:lpstr>
      <vt:lpstr>CND_EMT</vt:lpstr>
      <vt:lpstr>CND_ENT</vt:lpstr>
      <vt:lpstr>CND_FMC</vt:lpstr>
      <vt:lpstr>CND_IMC</vt:lpstr>
      <vt:lpstr>CND_LFNC-B</vt:lpstr>
      <vt:lpstr>CND_LFNC-A</vt:lpstr>
      <vt:lpstr>CND_LFMC</vt:lpstr>
      <vt:lpstr>CND_RMC</vt:lpstr>
      <vt:lpstr>CND_PVCSCH80</vt:lpstr>
      <vt:lpstr>CND_PVCSCH40</vt:lpstr>
      <vt:lpstr>CND_PVCTYPEA</vt:lpstr>
      <vt:lpstr>CND_PVCTYPEEB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Halili</dc:creator>
  <cp:keywords/>
  <dc:description/>
  <cp:lastModifiedBy>Michael Halili</cp:lastModifiedBy>
  <cp:revision/>
  <dcterms:created xsi:type="dcterms:W3CDTF">2023-01-14T00:49:44Z</dcterms:created>
  <dcterms:modified xsi:type="dcterms:W3CDTF">2023-02-17T18:44:28Z</dcterms:modified>
  <cp:category/>
  <cp:contentStatus/>
</cp:coreProperties>
</file>