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 defaultThemeVersion="123820"/>
  <bookViews>
    <workbookView xWindow="-30" yWindow="-45" windowWidth="13230" windowHeight="8280"/>
  </bookViews>
  <sheets>
    <sheet name="個人每月預算表" sheetId="1" r:id="rId1"/>
  </sheets>
  <calcPr calcId="145621"/>
  <webPublishing codePage="950"/>
</workbook>
</file>

<file path=xl/calcChain.xml><?xml version="1.0" encoding="utf-8"?>
<calcChain xmlns="http://schemas.openxmlformats.org/spreadsheetml/2006/main">
  <c r="E31" i="1" l="1"/>
  <c r="J29" i="1"/>
  <c r="J36" i="1"/>
  <c r="E38" i="1"/>
  <c r="J52" i="1"/>
  <c r="J53" i="1"/>
  <c r="J54" i="1"/>
  <c r="J55" i="1"/>
  <c r="J46" i="1"/>
  <c r="J47" i="1"/>
  <c r="J48" i="1"/>
  <c r="J40" i="1"/>
  <c r="J41" i="1"/>
  <c r="J42" i="1"/>
  <c r="J33" i="1"/>
  <c r="J34" i="1"/>
  <c r="J35" i="1"/>
  <c r="J24" i="1"/>
  <c r="J25" i="1"/>
  <c r="J26" i="1"/>
  <c r="J27" i="1"/>
  <c r="J28" i="1"/>
  <c r="J12" i="1"/>
  <c r="J13" i="1"/>
  <c r="J14" i="1"/>
  <c r="J15" i="1"/>
  <c r="J16" i="1"/>
  <c r="J17" i="1"/>
  <c r="J18" i="1"/>
  <c r="J19" i="1"/>
  <c r="J20" i="1"/>
  <c r="E56" i="1"/>
  <c r="E57" i="1"/>
  <c r="E58" i="1"/>
  <c r="E59" i="1"/>
  <c r="E60" i="1"/>
  <c r="E61" i="1"/>
  <c r="E62" i="1"/>
  <c r="E48" i="1"/>
  <c r="E49" i="1"/>
  <c r="E50" i="1"/>
  <c r="E51" i="1"/>
  <c r="E52" i="1"/>
  <c r="E42" i="1"/>
  <c r="E43" i="1"/>
  <c r="E44" i="1"/>
  <c r="E35" i="1"/>
  <c r="E36" i="1"/>
  <c r="E37" i="1"/>
  <c r="E25" i="1"/>
  <c r="E26" i="1"/>
  <c r="E27" i="1"/>
  <c r="E28" i="1"/>
  <c r="E29" i="1"/>
  <c r="E30" i="1"/>
  <c r="E12" i="1"/>
  <c r="E13" i="1"/>
  <c r="E14" i="1"/>
  <c r="E15" i="1"/>
  <c r="E16" i="1"/>
  <c r="E17" i="1"/>
  <c r="E18" i="1"/>
  <c r="E19" i="1"/>
  <c r="E20" i="1"/>
  <c r="E21" i="1"/>
  <c r="I56" i="1"/>
  <c r="H56" i="1"/>
  <c r="I49" i="1"/>
  <c r="H49" i="1"/>
  <c r="I43" i="1"/>
  <c r="H43" i="1"/>
  <c r="I37" i="1"/>
  <c r="H37" i="1"/>
  <c r="I30" i="1"/>
  <c r="H30" i="1"/>
  <c r="D63" i="1"/>
  <c r="C63" i="1"/>
  <c r="D53" i="1"/>
  <c r="C53" i="1"/>
  <c r="D45" i="1"/>
  <c r="C45" i="1"/>
  <c r="D39" i="1"/>
  <c r="C39" i="1"/>
  <c r="D32" i="1"/>
  <c r="C32" i="1"/>
  <c r="I21" i="1"/>
  <c r="H21" i="1"/>
  <c r="D22" i="1"/>
  <c r="C22" i="1"/>
  <c r="E6" i="1"/>
  <c r="E63" i="1"/>
  <c r="E9" i="1"/>
  <c r="J60" i="1" l="1"/>
  <c r="E22" i="1"/>
  <c r="J58" i="1"/>
  <c r="J56" i="1"/>
  <c r="J49" i="1"/>
  <c r="J43" i="1"/>
  <c r="J37" i="1"/>
  <c r="J30" i="1"/>
  <c r="E53" i="1"/>
  <c r="E45" i="1"/>
  <c r="E39" i="1"/>
  <c r="E32" i="1"/>
  <c r="J21" i="1"/>
  <c r="J6" i="1" s="1"/>
  <c r="J62" i="1" l="1"/>
  <c r="J4" i="1"/>
  <c r="J8" i="1" s="1"/>
</calcChain>
</file>

<file path=xl/sharedStrings.xml><?xml version="1.0" encoding="utf-8"?>
<sst xmlns="http://schemas.openxmlformats.org/spreadsheetml/2006/main" count="140" uniqueCount="78">
  <si>
    <t>預計成本</t>
  </si>
  <si>
    <t>實際成本</t>
  </si>
  <si>
    <t>差額</t>
  </si>
  <si>
    <t>收入 1</t>
  </si>
  <si>
    <t>貸款或租賃</t>
  </si>
  <si>
    <t>電信/網路</t>
  </si>
  <si>
    <t>瓦斯</t>
  </si>
  <si>
    <t>水費</t>
  </si>
  <si>
    <t>有線電視</t>
  </si>
  <si>
    <t>清潔費</t>
  </si>
  <si>
    <t>保養或維修</t>
  </si>
  <si>
    <t>生活用品</t>
  </si>
  <si>
    <t>其他</t>
  </si>
  <si>
    <t>保險</t>
  </si>
  <si>
    <t>通行證</t>
  </si>
  <si>
    <t>油資</t>
  </si>
  <si>
    <t>保養</t>
  </si>
  <si>
    <t>家用</t>
  </si>
  <si>
    <t>健康</t>
  </si>
  <si>
    <t>人壽</t>
  </si>
  <si>
    <t>雜貨</t>
  </si>
  <si>
    <t>飲食</t>
  </si>
  <si>
    <t>玩具</t>
  </si>
  <si>
    <t>醫療</t>
  </si>
  <si>
    <t>飾品</t>
  </si>
  <si>
    <t>服裝</t>
  </si>
  <si>
    <t>美容</t>
  </si>
  <si>
    <t>運動</t>
  </si>
  <si>
    <t>外食</t>
  </si>
  <si>
    <t>錄影帶/DVD</t>
  </si>
  <si>
    <t>CD</t>
  </si>
  <si>
    <t>電影</t>
  </si>
  <si>
    <t>音樂會</t>
  </si>
  <si>
    <t>舞台劇</t>
  </si>
  <si>
    <t>洗衣</t>
  </si>
  <si>
    <t>個人</t>
  </si>
  <si>
    <t>所得稅</t>
  </si>
  <si>
    <t>土地/房屋</t>
  </si>
  <si>
    <t>燃料/牌照</t>
  </si>
  <si>
    <t>慈善 1</t>
  </si>
  <si>
    <t>慈善 2</t>
  </si>
  <si>
    <t>會費</t>
  </si>
  <si>
    <t>教育</t>
  </si>
  <si>
    <t>扶養/贍養</t>
  </si>
  <si>
    <t>學生</t>
  </si>
  <si>
    <t>個人每月預算表</t>
  </si>
  <si>
    <t>其他收入</t>
  </si>
  <si>
    <t>每月總收入</t>
  </si>
  <si>
    <t>慈善 3</t>
  </si>
  <si>
    <t>其他</t>
  </si>
  <si>
    <t>公車/計程車費用</t>
  </si>
  <si>
    <t>電費</t>
  </si>
  <si>
    <t>車貸</t>
  </si>
  <si>
    <t>體育賽事</t>
  </si>
  <si>
    <t>信用卡</t>
  </si>
  <si>
    <t>退休帳戶</t>
  </si>
  <si>
    <t>投資帳戶</t>
  </si>
  <si>
    <t>住宅</t>
  </si>
  <si>
    <t>娛樂</t>
  </si>
  <si>
    <t>貸款</t>
  </si>
  <si>
    <t>交通</t>
  </si>
  <si>
    <t>稅款</t>
  </si>
  <si>
    <t>保險</t>
  </si>
  <si>
    <t>飲食</t>
  </si>
  <si>
    <t>儲蓄或投資</t>
  </si>
  <si>
    <t>禮物或捐贈</t>
  </si>
  <si>
    <t>寵物</t>
  </si>
  <si>
    <t>其他</t>
  </si>
  <si>
    <t>個人衛生</t>
  </si>
  <si>
    <t>實際月收入</t>
  </si>
  <si>
    <t>預計月收入</t>
  </si>
  <si>
    <t>預計總成本</t>
  </si>
  <si>
    <t>實際總成本</t>
  </si>
  <si>
    <t>總差額</t>
  </si>
  <si>
    <t>合計</t>
  </si>
  <si>
    <t>預計餘額 (預計收入扣除支出)</t>
  </si>
  <si>
    <t>實際餘額 (實際收入扣除支出)</t>
  </si>
  <si>
    <t>差額 (實際扣除預計)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</si>
</sst>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$-404]#,##0;[Red]\-[$$-404]#,##0"/>
    <numFmt numFmtId="177" formatCode="[$$-404]#,##0"/>
  </numFmts>
  <fonts count="8" x14ac:knownFonts="1">
    <font>
      <sz val="9"/>
      <color theme="1"/>
      <name val="新細明體"/>
      <family val="2"/>
      <scheme val="minor"/>
    </font>
    <font>
      <sz val="8"/>
      <color theme="1"/>
      <name val="新細明體"/>
      <family val="1"/>
      <charset val="136"/>
    </font>
    <font>
      <sz val="30"/>
      <color indexed="63"/>
      <name val="新細明體"/>
      <family val="2"/>
      <scheme val="minor"/>
    </font>
    <font>
      <sz val="9"/>
      <color indexed="63"/>
      <name val="新細明體"/>
      <family val="2"/>
      <scheme val="minor"/>
    </font>
    <font>
      <b/>
      <sz val="9"/>
      <color indexed="63"/>
      <name val="新細明體"/>
      <family val="2"/>
      <scheme val="minor"/>
    </font>
    <font>
      <sz val="26"/>
      <color indexed="63"/>
      <name val="新細明體"/>
      <family val="1"/>
      <scheme val="major"/>
    </font>
    <font>
      <sz val="9"/>
      <name val="新細明體"/>
      <family val="2"/>
      <scheme val="minor"/>
    </font>
    <font>
      <b/>
      <sz val="9"/>
      <name val="新細明體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5" tint="0.79998168889431442"/>
        <bgColor indexed="65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4" tint="0.39994506668294322"/>
      </right>
      <top/>
      <bottom/>
      <diagonal/>
    </border>
    <border>
      <left style="thin">
        <color theme="4" tint="0.39994506668294322"/>
      </left>
      <right style="thin">
        <color theme="4" tint="0.39994506668294322"/>
      </right>
      <top/>
      <bottom/>
      <diagonal/>
    </border>
    <border>
      <left style="thin">
        <color theme="4" tint="0.39994506668294322"/>
      </left>
      <right/>
      <top/>
      <bottom/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Border="1" applyAlignment="1">
      <alignment horizontal="left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vertical="center" wrapText="1"/>
    </xf>
    <xf numFmtId="0" fontId="4" fillId="2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176" fontId="4" fillId="2" borderId="0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 wrapText="1"/>
    </xf>
    <xf numFmtId="176" fontId="4" fillId="2" borderId="0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7" fillId="0" borderId="0" xfId="0" applyFont="1" applyFill="1" applyBorder="1" applyAlignment="1">
      <alignment horizontal="left" vertical="center" wrapText="1"/>
    </xf>
    <xf numFmtId="176" fontId="4" fillId="4" borderId="1" xfId="0" applyNumberFormat="1" applyFont="1" applyFill="1" applyBorder="1" applyAlignment="1">
      <alignment horizontal="right" vertical="center"/>
    </xf>
    <xf numFmtId="176" fontId="3" fillId="3" borderId="1" xfId="0" applyNumberFormat="1" applyFont="1" applyFill="1" applyBorder="1" applyAlignment="1">
      <alignment horizontal="right" vertical="center"/>
    </xf>
    <xf numFmtId="0" fontId="6" fillId="0" borderId="7" xfId="0" applyFont="1" applyFill="1" applyBorder="1"/>
    <xf numFmtId="0" fontId="6" fillId="0" borderId="8" xfId="0" applyFont="1" applyFill="1" applyBorder="1"/>
    <xf numFmtId="0" fontId="6" fillId="0" borderId="9" xfId="0" applyFont="1" applyFill="1" applyBorder="1"/>
    <xf numFmtId="177" fontId="6" fillId="0" borderId="8" xfId="0" applyNumberFormat="1" applyFont="1" applyFill="1" applyBorder="1"/>
    <xf numFmtId="177" fontId="6" fillId="0" borderId="9" xfId="0" applyNumberFormat="1" applyFont="1" applyFill="1" applyBorder="1" applyAlignment="1">
      <alignment horizontal="right" vertical="center"/>
    </xf>
    <xf numFmtId="177" fontId="7" fillId="0" borderId="8" xfId="0" applyNumberFormat="1" applyFont="1" applyFill="1" applyBorder="1"/>
    <xf numFmtId="177" fontId="6" fillId="0" borderId="9" xfId="0" applyNumberFormat="1" applyFont="1" applyFill="1" applyBorder="1"/>
    <xf numFmtId="0" fontId="6" fillId="0" borderId="7" xfId="0" applyFont="1" applyFill="1" applyBorder="1" applyAlignment="1">
      <alignment shrinkToFit="1"/>
    </xf>
    <xf numFmtId="0" fontId="4" fillId="3" borderId="5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6" fillId="0" borderId="0" xfId="0" applyFont="1" applyFill="1" applyAlignment="1">
      <alignment horizontal="left" vertical="center"/>
    </xf>
    <xf numFmtId="176" fontId="4" fillId="4" borderId="1" xfId="0" applyNumberFormat="1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left" vertical="center" shrinkToFit="1"/>
    </xf>
    <xf numFmtId="0" fontId="3" fillId="0" borderId="10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4" fillId="4" borderId="5" xfId="0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shrinkToFit="1"/>
    </xf>
    <xf numFmtId="0" fontId="4" fillId="3" borderId="3" xfId="0" applyFont="1" applyFill="1" applyBorder="1" applyAlignment="1">
      <alignment horizontal="left" vertical="center" shrinkToFit="1"/>
    </xf>
    <xf numFmtId="0" fontId="4" fillId="3" borderId="4" xfId="0" applyFont="1" applyFill="1" applyBorder="1" applyAlignment="1">
      <alignment horizontal="left" vertical="center" shrinkToFit="1"/>
    </xf>
    <xf numFmtId="0" fontId="3" fillId="0" borderId="0" xfId="0" applyFont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/>
    </xf>
  </cellXfs>
  <cellStyles count="1">
    <cellStyle name="一般" xfId="0" builtinId="0" customBuiltin="1"/>
  </cellStyles>
  <dxfs count="144">
    <dxf>
      <font>
        <u val="none"/>
        <vertAlign val="baseline"/>
        <sz val="9"/>
        <name val="新細明體"/>
        <scheme val="minor"/>
      </font>
      <numFmt numFmtId="177" formatCode="[$$-4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9"/>
        <name val="新細明體"/>
        <scheme val="minor"/>
      </font>
      <numFmt numFmtId="177" formatCode="[$$-404]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9"/>
        <name val="新細明體"/>
        <scheme val="minor"/>
      </font>
      <numFmt numFmtId="177" formatCode="[$$-4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9"/>
        <name val="新細明體"/>
        <scheme val="minor"/>
      </font>
      <numFmt numFmtId="177" formatCode="[$$-404]#,##0"/>
      <fill>
        <patternFill patternType="none">
          <fgColor indexed="64"/>
          <bgColor indexed="65"/>
        </patternFill>
      </fill>
    </dxf>
    <dxf>
      <font>
        <b/>
        <u val="none"/>
        <vertAlign val="baseline"/>
        <sz val="9"/>
        <name val="新細明體"/>
        <scheme val="minor"/>
      </font>
      <numFmt numFmtId="177" formatCode="[$$-4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9"/>
        <name val="新細明體"/>
        <scheme val="minor"/>
      </font>
      <numFmt numFmtId="178" formatCode="&quot;通&quot;&quot;用&quot;&quot;格&quot;&quot;式&quot;"/>
      <fill>
        <patternFill patternType="none">
          <fgColor indexed="64"/>
          <bgColor indexed="65"/>
        </patternFill>
      </fill>
    </dxf>
    <dxf>
      <font>
        <u val="none"/>
        <vertAlign val="baseline"/>
        <sz val="9"/>
        <name val="新細明體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9"/>
        <name val="新細明體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9"/>
        <name val="新細明體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9"/>
        <name val="新細明體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9"/>
        <name val="新細明體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9"/>
        <name val="新細明體"/>
        <scheme val="minor"/>
      </font>
      <numFmt numFmtId="177" formatCode="[$$-4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9"/>
        <color indexed="63"/>
        <name val="新細明體"/>
        <scheme val="minor"/>
      </font>
      <numFmt numFmtId="177" formatCode="[$$-404]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9"/>
        <name val="新細明體"/>
        <scheme val="minor"/>
      </font>
      <numFmt numFmtId="177" formatCode="[$$-404]#,##0"/>
      <fill>
        <patternFill patternType="none">
          <fgColor indexed="64"/>
          <bgColor indexed="65"/>
        </patternFill>
      </fill>
    </dxf>
    <dxf>
      <font>
        <u val="none"/>
        <vertAlign val="baseline"/>
        <name val="新細明體"/>
        <scheme val="minor"/>
      </font>
      <numFmt numFmtId="177" formatCode="[$$-404]#,##0"/>
    </dxf>
    <dxf>
      <font>
        <u val="none"/>
        <vertAlign val="baseline"/>
        <sz val="9"/>
        <name val="新細明體"/>
        <scheme val="minor"/>
      </font>
      <numFmt numFmtId="177" formatCode="[$$-4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9"/>
        <name val="新細明體"/>
        <scheme val="minor"/>
      </font>
      <numFmt numFmtId="178" formatCode="&quot;通&quot;&quot;用&quot;&quot;格&quot;&quot;式&quot;"/>
      <fill>
        <patternFill patternType="none">
          <fgColor indexed="64"/>
          <bgColor indexed="65"/>
        </patternFill>
      </fill>
    </dxf>
    <dxf>
      <font>
        <u val="none"/>
        <vertAlign val="baseline"/>
        <sz val="9"/>
        <name val="新細明體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name val="新細明體"/>
        <scheme val="minor"/>
      </font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name val="新細明體"/>
        <scheme val="minor"/>
      </font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name val="新細明體"/>
        <scheme val="minor"/>
      </font>
    </dxf>
    <dxf>
      <font>
        <u val="none"/>
        <vertAlign val="baseline"/>
        <name val="新細明體"/>
        <scheme val="minor"/>
      </font>
    </dxf>
    <dxf>
      <font>
        <u val="none"/>
        <vertAlign val="baseline"/>
        <sz val="9"/>
        <name val="新細明體"/>
        <scheme val="minor"/>
      </font>
      <numFmt numFmtId="177" formatCode="[$$-4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9"/>
        <name val="新細明體"/>
        <scheme val="minor"/>
      </font>
      <numFmt numFmtId="177" formatCode="[$$-404]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9"/>
        <name val="新細明體"/>
        <scheme val="minor"/>
      </font>
      <numFmt numFmtId="177" formatCode="[$$-4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9"/>
        <name val="新細明體"/>
        <scheme val="minor"/>
      </font>
      <numFmt numFmtId="177" formatCode="[$$-4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9"/>
        <name val="新細明體"/>
        <scheme val="minor"/>
      </font>
      <numFmt numFmtId="177" formatCode="[$$-4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9"/>
        <name val="新細明體"/>
        <scheme val="minor"/>
      </font>
      <numFmt numFmtId="178" formatCode="&quot;通&quot;&quot;用&quot;&quot;格&quot;&quot;式&quot;"/>
      <fill>
        <patternFill patternType="none">
          <fgColor indexed="64"/>
          <bgColor indexed="65"/>
        </patternFill>
      </fill>
    </dxf>
    <dxf>
      <font>
        <u val="none"/>
        <vertAlign val="baseline"/>
        <sz val="9"/>
        <name val="新細明體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9"/>
        <name val="新細明體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9"/>
        <name val="新細明體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9"/>
        <name val="新細明體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9"/>
        <name val="新細明體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9"/>
        <name val="新細明體"/>
        <scheme val="minor"/>
      </font>
      <numFmt numFmtId="177" formatCode="[$$-4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9"/>
        <name val="新細明體"/>
        <scheme val="minor"/>
      </font>
      <numFmt numFmtId="177" formatCode="[$$-404]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9"/>
        <name val="新細明體"/>
        <scheme val="minor"/>
      </font>
      <numFmt numFmtId="177" formatCode="[$$-4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9"/>
        <name val="新細明體"/>
        <scheme val="minor"/>
      </font>
      <numFmt numFmtId="177" formatCode="[$$-4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9"/>
        <name val="新細明體"/>
        <scheme val="minor"/>
      </font>
      <numFmt numFmtId="177" formatCode="[$$-4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9"/>
        <name val="新細明體"/>
        <scheme val="minor"/>
      </font>
      <numFmt numFmtId="178" formatCode="&quot;通&quot;&quot;用&quot;&quot;格&quot;&quot;式&quot;"/>
      <fill>
        <patternFill patternType="none">
          <fgColor indexed="64"/>
          <bgColor indexed="65"/>
        </patternFill>
      </fill>
    </dxf>
    <dxf>
      <font>
        <u val="none"/>
        <vertAlign val="baseline"/>
        <sz val="9"/>
        <name val="新細明體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9"/>
        <name val="新細明體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9"/>
        <name val="新細明體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9"/>
        <name val="新細明體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9"/>
        <name val="新細明體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9"/>
        <name val="新細明體"/>
        <scheme val="minor"/>
      </font>
      <numFmt numFmtId="177" formatCode="[$$-4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9"/>
        <name val="新細明體"/>
        <scheme val="minor"/>
      </font>
      <numFmt numFmtId="177" formatCode="[$$-404]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9"/>
        <name val="新細明體"/>
        <scheme val="minor"/>
      </font>
      <numFmt numFmtId="177" formatCode="[$$-4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9"/>
        <name val="新細明體"/>
        <scheme val="minor"/>
      </font>
      <numFmt numFmtId="177" formatCode="[$$-4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9"/>
        <name val="新細明體"/>
        <scheme val="minor"/>
      </font>
      <numFmt numFmtId="177" formatCode="[$$-4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9"/>
        <name val="新細明體"/>
        <scheme val="minor"/>
      </font>
      <numFmt numFmtId="177" formatCode="[$$-4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9"/>
        <name val="新細明體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9"/>
        <name val="新細明體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9"/>
        <name val="新細明體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9"/>
        <name val="新細明體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9"/>
        <name val="新細明體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9"/>
        <name val="新細明體"/>
        <scheme val="minor"/>
      </font>
      <numFmt numFmtId="177" formatCode="[$$-4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9"/>
        <name val="新細明體"/>
        <scheme val="minor"/>
      </font>
      <numFmt numFmtId="177" formatCode="[$$-404]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9"/>
        <name val="新細明體"/>
        <scheme val="minor"/>
      </font>
      <numFmt numFmtId="177" formatCode="[$$-4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9"/>
        <name val="新細明體"/>
        <scheme val="minor"/>
      </font>
      <numFmt numFmtId="177" formatCode="[$$-4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9"/>
        <name val="新細明體"/>
        <scheme val="minor"/>
      </font>
      <numFmt numFmtId="177" formatCode="[$$-4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9"/>
        <name val="新細明體"/>
        <scheme val="minor"/>
      </font>
      <numFmt numFmtId="178" formatCode="&quot;通&quot;&quot;用&quot;&quot;格&quot;&quot;式&quot;"/>
      <fill>
        <patternFill patternType="none">
          <fgColor indexed="64"/>
          <bgColor indexed="65"/>
        </patternFill>
      </fill>
    </dxf>
    <dxf>
      <font>
        <u val="none"/>
        <vertAlign val="baseline"/>
        <sz val="9"/>
        <name val="新細明體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9"/>
        <name val="新細明體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9"/>
        <name val="新細明體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9"/>
        <name val="新細明體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9"/>
        <name val="新細明體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9"/>
        <name val="新細明體"/>
        <scheme val="minor"/>
      </font>
      <numFmt numFmtId="177" formatCode="[$$-4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9"/>
        <name val="新細明體"/>
        <scheme val="minor"/>
      </font>
      <numFmt numFmtId="177" formatCode="[$$-404]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9"/>
        <name val="新細明體"/>
        <scheme val="minor"/>
      </font>
      <numFmt numFmtId="177" formatCode="[$$-4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9"/>
        <name val="新細明體"/>
        <scheme val="minor"/>
      </font>
      <numFmt numFmtId="177" formatCode="[$$-4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9"/>
        <name val="新細明體"/>
        <scheme val="minor"/>
      </font>
      <numFmt numFmtId="177" formatCode="[$$-4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9"/>
        <name val="新細明體"/>
        <scheme val="minor"/>
      </font>
      <numFmt numFmtId="177" formatCode="[$$-4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9"/>
        <name val="新細明體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9"/>
        <name val="新細明體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9"/>
        <name val="新細明體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9"/>
        <name val="新細明體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9"/>
        <name val="新細明體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9"/>
        <name val="新細明體"/>
        <scheme val="minor"/>
      </font>
      <numFmt numFmtId="177" formatCode="[$$-4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9"/>
        <name val="新細明體"/>
        <scheme val="minor"/>
      </font>
      <numFmt numFmtId="177" formatCode="[$$-404]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9"/>
        <name val="新細明體"/>
        <scheme val="minor"/>
      </font>
      <numFmt numFmtId="177" formatCode="[$$-4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9"/>
        <name val="新細明體"/>
        <scheme val="minor"/>
      </font>
      <numFmt numFmtId="177" formatCode="[$$-4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9"/>
        <name val="新細明體"/>
        <scheme val="minor"/>
      </font>
      <numFmt numFmtId="177" formatCode="[$$-4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9"/>
        <name val="新細明體"/>
        <scheme val="minor"/>
      </font>
      <numFmt numFmtId="177" formatCode="[$$-4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9"/>
        <name val="新細明體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9"/>
        <name val="新細明體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9"/>
        <name val="新細明體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9"/>
        <name val="新細明體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9"/>
        <name val="新細明體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9"/>
        <name val="新細明體"/>
        <scheme val="minor"/>
      </font>
      <numFmt numFmtId="177" formatCode="[$$-4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9"/>
        <name val="新細明體"/>
        <scheme val="minor"/>
      </font>
      <numFmt numFmtId="177" formatCode="[$$-404]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9"/>
        <name val="新細明體"/>
        <scheme val="minor"/>
      </font>
      <numFmt numFmtId="177" formatCode="[$$-4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9"/>
        <name val="新細明體"/>
        <scheme val="minor"/>
      </font>
      <numFmt numFmtId="177" formatCode="[$$-4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9"/>
        <name val="新細明體"/>
        <scheme val="minor"/>
      </font>
      <numFmt numFmtId="177" formatCode="[$$-4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9"/>
        <name val="新細明體"/>
        <scheme val="minor"/>
      </font>
      <numFmt numFmtId="177" formatCode="[$$-4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9"/>
        <name val="新細明體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9"/>
        <name val="新細明體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9"/>
        <name val="新細明體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9"/>
        <name val="新細明體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9"/>
        <name val="新細明體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9"/>
        <name val="新細明體"/>
        <scheme val="minor"/>
      </font>
      <numFmt numFmtId="177" formatCode="[$$-4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9"/>
        <name val="新細明體"/>
        <scheme val="minor"/>
      </font>
      <numFmt numFmtId="177" formatCode="[$$-404]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9"/>
        <name val="新細明體"/>
        <scheme val="minor"/>
      </font>
      <numFmt numFmtId="177" formatCode="[$$-4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9"/>
        <name val="新細明體"/>
        <scheme val="minor"/>
      </font>
      <numFmt numFmtId="177" formatCode="[$$-4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9"/>
        <name val="新細明體"/>
        <scheme val="minor"/>
      </font>
      <numFmt numFmtId="177" formatCode="[$$-4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9"/>
        <name val="新細明體"/>
        <scheme val="minor"/>
      </font>
      <numFmt numFmtId="178" formatCode="&quot;通&quot;&quot;用&quot;&quot;格&quot;&quot;式&quot;"/>
      <fill>
        <patternFill patternType="none">
          <fgColor indexed="64"/>
          <bgColor indexed="65"/>
        </patternFill>
      </fill>
    </dxf>
    <dxf>
      <font>
        <u val="none"/>
        <vertAlign val="baseline"/>
        <sz val="9"/>
        <name val="新細明體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9"/>
        <name val="新細明體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9"/>
        <name val="新細明體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9"/>
        <name val="新細明體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9"/>
        <name val="新細明體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9"/>
        <name val="新細明體"/>
        <scheme val="minor"/>
      </font>
      <numFmt numFmtId="177" formatCode="[$$-4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9"/>
        <name val="新細明體"/>
        <scheme val="minor"/>
      </font>
      <numFmt numFmtId="177" formatCode="[$$-404]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9"/>
        <name val="新細明體"/>
        <scheme val="minor"/>
      </font>
      <numFmt numFmtId="177" formatCode="[$$-4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9"/>
        <name val="新細明體"/>
        <scheme val="minor"/>
      </font>
      <numFmt numFmtId="177" formatCode="[$$-4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9"/>
        <name val="新細明體"/>
        <scheme val="minor"/>
      </font>
      <numFmt numFmtId="177" formatCode="[$$-4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9"/>
        <name val="新細明體"/>
        <scheme val="minor"/>
      </font>
      <numFmt numFmtId="177" formatCode="[$$-4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9"/>
        <name val="新細明體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9"/>
        <name val="新細明體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9"/>
        <name val="新細明體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9"/>
        <name val="新細明體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9"/>
        <name val="新細明體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9"/>
        <name val="新細明體"/>
        <scheme val="minor"/>
      </font>
      <numFmt numFmtId="177" formatCode="[$$-404]#,##0"/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9"/>
        <name val="新細明體"/>
        <scheme val="minor"/>
      </font>
      <numFmt numFmtId="177" formatCode="[$$-404]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9"/>
        <name val="新細明體"/>
        <scheme val="minor"/>
      </font>
      <numFmt numFmtId="177" formatCode="[$$-404]#,##0"/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9"/>
        <name val="新細明體"/>
        <scheme val="minor"/>
      </font>
      <numFmt numFmtId="177" formatCode="[$$-404]#,##0"/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9"/>
        <name val="新細明體"/>
        <scheme val="minor"/>
      </font>
      <numFmt numFmtId="177" formatCode="[$$-404]#,##0"/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9"/>
        <name val="新細明體"/>
        <scheme val="minor"/>
      </font>
      <numFmt numFmtId="177" formatCode="[$$-404]#,##0"/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9"/>
        <name val="新細明體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9"/>
        <name val="新細明體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9"/>
        <name val="新細明體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9"/>
        <name val="新細明體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9"/>
        <name val="新細明體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</dxfs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表格1" ref="B11:E22" totalsRowCount="1" headerRowDxfId="143" dataDxfId="142" totalsRowDxfId="140" tableBorderDxfId="141">
  <autoFilter ref="B11:E21"/>
  <tableColumns count="4">
    <tableColumn id="1" name="住宅" totalsRowLabel="合計" dataDxfId="139" totalsRowDxfId="138"/>
    <tableColumn id="2" name="預計成本" totalsRowFunction="sum" dataDxfId="137" totalsRowDxfId="136"/>
    <tableColumn id="3" name="實際成本" totalsRowFunction="sum" dataDxfId="135" totalsRowDxfId="134"/>
    <tableColumn id="4" name="差額" totalsRowFunction="sum" dataDxfId="133" totalsRowDxfId="132">
      <calculatedColumnFormula>表格1[預計成本]-表格1[實際成本]</calculatedColumnFormula>
    </tableColumn>
  </tableColumns>
  <tableStyleInfo name="TableStyleMedium23"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表格10" ref="G39:J43" totalsRowCount="1" headerRowDxfId="35" dataDxfId="34" totalsRowDxfId="32" tableBorderDxfId="33">
  <autoFilter ref="G39:J42"/>
  <tableColumns count="4">
    <tableColumn id="1" name="儲蓄或投資" totalsRowLabel="合計" dataDxfId="31" totalsRowDxfId="30"/>
    <tableColumn id="2" name="預計成本" totalsRowFunction="sum" dataDxfId="29" totalsRowDxfId="28"/>
    <tableColumn id="3" name="實際成本" totalsRowFunction="sum" dataDxfId="27" totalsRowDxfId="26"/>
    <tableColumn id="4" name="差額" totalsRowFunction="sum" dataDxfId="25" totalsRowDxfId="24">
      <calculatedColumnFormula>表格10[預計成本]-表格10[實際成本]</calculatedColumnFormula>
    </tableColumn>
  </tableColumns>
  <tableStyleInfo name="TableStyleMedium23" showFirstColumn="0" showLastColumn="0" showRowStripes="1" showColumnStripes="0"/>
</table>
</file>

<file path=xl/tables/table11.xml><?xml version="1.0" encoding="utf-8"?>
<table xmlns="http://schemas.openxmlformats.org/spreadsheetml/2006/main" id="7" name="Table7" displayName="表格7" ref="B55:E63" totalsRowCount="1" headerRowDxfId="23" dataDxfId="22" totalsRowDxfId="20" tableBorderDxfId="21">
  <autoFilter ref="B55:E62"/>
  <tableColumns count="4">
    <tableColumn id="1" name="個人衛生" totalsRowLabel="合計" dataDxfId="19" totalsRowDxfId="18"/>
    <tableColumn id="2" name="預計成本" totalsRowFunction="sum" dataDxfId="17" totalsRowDxfId="16"/>
    <tableColumn id="3" name="實際成本" totalsRowFunction="sum" dataDxfId="15" totalsRowDxfId="14"/>
    <tableColumn id="4" name="差額" totalsRowFunction="sum" dataDxfId="13" totalsRowDxfId="12">
      <calculatedColumnFormula>表格7[預計成本]-表格7[實際成本]</calculatedColumnFormula>
    </tableColumn>
  </tableColumns>
  <tableStyleInfo name="TableStyleMedium23" showFirstColumn="0" showLastColumn="0" showRowStripes="1" showColumnStripes="0"/>
</table>
</file>

<file path=xl/tables/table12.xml><?xml version="1.0" encoding="utf-8"?>
<table xmlns="http://schemas.openxmlformats.org/spreadsheetml/2006/main" id="2" name="Table2" displayName="表格2" ref="G11:J21" totalsRowCount="1" headerRowDxfId="11" dataDxfId="10" totalsRowDxfId="8" tableBorderDxfId="9">
  <autoFilter ref="G11:J20"/>
  <tableColumns count="4">
    <tableColumn id="1" name="娛樂" totalsRowLabel="合計" dataDxfId="7" totalsRowDxfId="6"/>
    <tableColumn id="2" name="預計成本" totalsRowFunction="sum" dataDxfId="5" totalsRowDxfId="4"/>
    <tableColumn id="3" name="實際成本" totalsRowFunction="sum" dataDxfId="3" totalsRowDxfId="2"/>
    <tableColumn id="4" name="差額" totalsRowFunction="sum" dataDxfId="1" totalsRowDxfId="0">
      <calculatedColumnFormula>表格2[預計成本]-表格2[實際成本]</calculatedColumnFormula>
    </tableColumn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表格4" ref="B34:E39" totalsRowCount="1" headerRowDxfId="131" dataDxfId="130" totalsRowDxfId="128" tableBorderDxfId="129">
  <autoFilter ref="B34:E38"/>
  <tableColumns count="4">
    <tableColumn id="1" name="保險" totalsRowLabel="合計" dataDxfId="127" totalsRowDxfId="126"/>
    <tableColumn id="2" name="預計成本" totalsRowFunction="sum" dataDxfId="125" totalsRowDxfId="124"/>
    <tableColumn id="3" name="實際成本" totalsRowFunction="sum" dataDxfId="123" totalsRowDxfId="122"/>
    <tableColumn id="4" name="差額" totalsRowFunction="sum" dataDxfId="121" totalsRowDxfId="120">
      <calculatedColumnFormula>表格4[預計成本]-表格4[實際成本]</calculatedColumnFormula>
    </tableColumn>
  </tableColumns>
  <tableStyleInfo name="TableStyleMedium23" showFirstColumn="0" showLastColumn="0" showRowStripes="1" showColumnStripes="0"/>
</table>
</file>

<file path=xl/tables/table3.xml><?xml version="1.0" encoding="utf-8"?>
<table xmlns="http://schemas.openxmlformats.org/spreadsheetml/2006/main" id="12" name="Table12" displayName="表格12" ref="G51:J56" totalsRowCount="1" headerRowDxfId="119" dataDxfId="118" totalsRowDxfId="116" tableBorderDxfId="117">
  <autoFilter ref="G51:J55"/>
  <tableColumns count="4">
    <tableColumn id="1" name="其他" totalsRowLabel="合計" dataDxfId="115" totalsRowDxfId="114"/>
    <tableColumn id="2" name="預計成本" totalsRowFunction="sum" dataDxfId="113" totalsRowDxfId="112"/>
    <tableColumn id="3" name="實際成本" totalsRowFunction="sum" dataDxfId="111" totalsRowDxfId="110"/>
    <tableColumn id="4" name="差額" totalsRowFunction="sum" dataDxfId="109" totalsRowDxfId="108">
      <calculatedColumnFormula>表格12[預計成本]-表格12[實際成本]</calculatedColumnFormula>
    </tableColumn>
  </tableColumns>
  <tableStyleInfo name="TableStyleMedium23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表格6" ref="B47:E53" totalsRowCount="1" headerRowDxfId="107" dataDxfId="106" totalsRowDxfId="104" tableBorderDxfId="105">
  <autoFilter ref="B47:E52"/>
  <tableColumns count="4">
    <tableColumn id="1" name="寵物" totalsRowLabel="合計" dataDxfId="103" totalsRowDxfId="102"/>
    <tableColumn id="2" name="預計成本" totalsRowFunction="sum" dataDxfId="101" totalsRowDxfId="100"/>
    <tableColumn id="3" name="實際成本" totalsRowFunction="sum" dataDxfId="99" totalsRowDxfId="98"/>
    <tableColumn id="4" name="差額" totalsRowFunction="sum" dataDxfId="97" totalsRowDxfId="96">
      <calculatedColumnFormula>表格6[預計成本]-表格6[實際成本]</calculatedColumnFormula>
    </tableColumn>
  </tableColumns>
  <tableStyleInfo name="TableStyleMedium23" showFirstColumn="0" showLastColumn="0" showRowStripes="1" showColumnStripes="0"/>
</table>
</file>

<file path=xl/tables/table5.xml><?xml version="1.0" encoding="utf-8"?>
<table xmlns="http://schemas.openxmlformats.org/spreadsheetml/2006/main" id="11" name="Table11" displayName="表格11" ref="G45:J49" totalsRowCount="1" headerRowDxfId="95" dataDxfId="94" totalsRowDxfId="92" tableBorderDxfId="93">
  <autoFilter ref="G45:J48"/>
  <tableColumns count="4">
    <tableColumn id="1" name="禮物或捐贈" totalsRowLabel="合計" dataDxfId="91" totalsRowDxfId="90"/>
    <tableColumn id="2" name="預計成本" totalsRowFunction="sum" dataDxfId="89" totalsRowDxfId="88"/>
    <tableColumn id="3" name="實際成本" totalsRowFunction="sum" dataDxfId="87" totalsRowDxfId="86"/>
    <tableColumn id="4" name="差額" totalsRowFunction="sum" dataDxfId="85" totalsRowDxfId="84">
      <calculatedColumnFormula>表格11[預計成本]-表格11[實際成本]</calculatedColumnFormula>
    </tableColumn>
  </tableColumns>
  <tableStyleInfo name="TableStyleMedium23" showFirstColumn="0" showLastColumn="0" showRowStripes="1" showColumnStripes="0"/>
</table>
</file>

<file path=xl/tables/table6.xml><?xml version="1.0" encoding="utf-8"?>
<table xmlns="http://schemas.openxmlformats.org/spreadsheetml/2006/main" id="5" name="Table5" displayName="表格5" ref="B41:E45" totalsRowCount="1" headerRowDxfId="83" dataDxfId="82" totalsRowDxfId="80" tableBorderDxfId="81">
  <autoFilter ref="B41:E44"/>
  <tableColumns count="4">
    <tableColumn id="1" name="飲食" totalsRowLabel="合計" dataDxfId="79" totalsRowDxfId="78"/>
    <tableColumn id="2" name="預計成本" totalsRowFunction="sum" dataDxfId="77" totalsRowDxfId="76"/>
    <tableColumn id="3" name="實際成本" totalsRowFunction="sum" dataDxfId="75" totalsRowDxfId="74"/>
    <tableColumn id="4" name="差額" totalsRowFunction="sum" dataDxfId="73" totalsRowDxfId="72">
      <calculatedColumnFormula>表格5[預計成本]-表格5[實際成本]</calculatedColumnFormula>
    </tableColumn>
  </tableColumns>
  <tableStyleInfo name="TableStyleMedium23" showFirstColumn="0" showLastColumn="0" showRowStripes="1" showColumnStripes="0"/>
</table>
</file>

<file path=xl/tables/table7.xml><?xml version="1.0" encoding="utf-8"?>
<table xmlns="http://schemas.openxmlformats.org/spreadsheetml/2006/main" id="9" name="Table9" displayName="表格9" ref="G32:J37" totalsRowCount="1" headerRowDxfId="71" dataDxfId="70" totalsRowDxfId="68" tableBorderDxfId="69">
  <autoFilter ref="G32:J36"/>
  <tableColumns count="4">
    <tableColumn id="1" name="稅款" totalsRowLabel="合計" dataDxfId="67" totalsRowDxfId="66"/>
    <tableColumn id="2" name="預計成本" totalsRowFunction="sum" dataDxfId="65" totalsRowDxfId="64"/>
    <tableColumn id="3" name="實際成本" totalsRowFunction="sum" dataDxfId="63" totalsRowDxfId="62"/>
    <tableColumn id="4" name="差額" totalsRowFunction="sum" dataDxfId="61" totalsRowDxfId="60">
      <calculatedColumnFormula>表格9[預計成本]-表格9[實際成本]</calculatedColumnFormula>
    </tableColumn>
  </tableColumns>
  <tableStyleInfo name="TableStyleMedium23" showFirstColumn="0" showLastColumn="0" showRowStripes="1" showColumnStripes="0"/>
</table>
</file>

<file path=xl/tables/table8.xml><?xml version="1.0" encoding="utf-8"?>
<table xmlns="http://schemas.openxmlformats.org/spreadsheetml/2006/main" id="3" name="Table3" displayName="表格3" ref="B24:E32" totalsRowCount="1" headerRowDxfId="59" dataDxfId="58" totalsRowDxfId="56" tableBorderDxfId="57">
  <autoFilter ref="B24:E31"/>
  <tableColumns count="4">
    <tableColumn id="1" name="交通" totalsRowLabel="合計" dataDxfId="55" totalsRowDxfId="54"/>
    <tableColumn id="2" name="預計成本" totalsRowFunction="sum" dataDxfId="53" totalsRowDxfId="52"/>
    <tableColumn id="3" name="實際成本" totalsRowFunction="sum" dataDxfId="51" totalsRowDxfId="50"/>
    <tableColumn id="4" name="差額" totalsRowFunction="sum" dataDxfId="49" totalsRowDxfId="48">
      <calculatedColumnFormula>表格3[預計成本]-表格3[實際成本]</calculatedColumnFormula>
    </tableColumn>
  </tableColumns>
  <tableStyleInfo name="TableStyleMedium23" showFirstColumn="0" showLastColumn="0" showRowStripes="1" showColumnStripes="0"/>
</table>
</file>

<file path=xl/tables/table9.xml><?xml version="1.0" encoding="utf-8"?>
<table xmlns="http://schemas.openxmlformats.org/spreadsheetml/2006/main" id="8" name="Table8" displayName="表格8" ref="G23:J30" totalsRowCount="1" headerRowDxfId="47" dataDxfId="46" totalsRowDxfId="44" tableBorderDxfId="45">
  <autoFilter ref="G23:J29"/>
  <tableColumns count="4">
    <tableColumn id="1" name="貸款" totalsRowLabel="合計" dataDxfId="43" totalsRowDxfId="42"/>
    <tableColumn id="2" name="預計成本" totalsRowFunction="sum" dataDxfId="41" totalsRowDxfId="40"/>
    <tableColumn id="3" name="實際成本" totalsRowFunction="sum" dataDxfId="39" totalsRowDxfId="38"/>
    <tableColumn id="4" name="差額" totalsRowFunction="sum" dataDxfId="37" totalsRowDxfId="36">
      <calculatedColumnFormula>表格8[預計成本]-表格8[實際成本]</calculatedColumnFormula>
    </tableColumn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J64"/>
  <sheetViews>
    <sheetView showGridLines="0" tabSelected="1" workbookViewId="0">
      <selection activeCell="B2" sqref="B2:J2"/>
    </sheetView>
  </sheetViews>
  <sheetFormatPr defaultRowHeight="11.25" x14ac:dyDescent="0.15"/>
  <cols>
    <col min="1" max="1" width="1.6640625" customWidth="1"/>
    <col min="2" max="2" width="30.1640625" customWidth="1"/>
    <col min="3" max="3" width="16.5" customWidth="1"/>
    <col min="4" max="4" width="13.5" customWidth="1"/>
    <col min="5" max="5" width="12.5" customWidth="1"/>
    <col min="6" max="6" width="2.83203125" customWidth="1"/>
    <col min="7" max="7" width="29.33203125" customWidth="1"/>
    <col min="8" max="8" width="16.5" customWidth="1"/>
    <col min="9" max="9" width="13.5" customWidth="1"/>
    <col min="10" max="10" width="12.5" customWidth="1"/>
  </cols>
  <sheetData>
    <row r="1" spans="1:10" ht="8.1" customHeight="1" x14ac:dyDescent="0.6">
      <c r="A1" s="3"/>
      <c r="B1" s="1"/>
      <c r="C1" s="1"/>
      <c r="D1" s="1"/>
      <c r="E1" s="1"/>
      <c r="F1" s="1"/>
      <c r="G1" s="1"/>
      <c r="H1" s="1"/>
      <c r="I1" s="1"/>
      <c r="J1" s="2"/>
    </row>
    <row r="2" spans="1:10" ht="51.95" customHeight="1" x14ac:dyDescent="0.15">
      <c r="A2" s="3"/>
      <c r="B2" s="33" t="s">
        <v>45</v>
      </c>
      <c r="C2" s="33"/>
      <c r="D2" s="33"/>
      <c r="E2" s="33"/>
      <c r="F2" s="33"/>
      <c r="G2" s="33"/>
      <c r="H2" s="33"/>
      <c r="I2" s="33"/>
      <c r="J2" s="33"/>
    </row>
    <row r="3" spans="1:10" ht="8.1" customHeight="1" x14ac:dyDescent="0.15">
      <c r="A3" s="2"/>
      <c r="B3" s="39"/>
      <c r="C3" s="39"/>
      <c r="D3" s="39"/>
      <c r="E3" s="4"/>
      <c r="F3" s="5"/>
      <c r="G3" s="4"/>
      <c r="H3" s="6"/>
      <c r="I3" s="7"/>
      <c r="J3" s="8"/>
    </row>
    <row r="4" spans="1:10" ht="15.95" customHeight="1" x14ac:dyDescent="0.15">
      <c r="A4" s="2"/>
      <c r="B4" s="36" t="s">
        <v>70</v>
      </c>
      <c r="C4" s="27" t="s">
        <v>3</v>
      </c>
      <c r="D4" s="28"/>
      <c r="E4" s="18">
        <v>2500</v>
      </c>
      <c r="F4" s="5"/>
      <c r="G4" s="31" t="s">
        <v>75</v>
      </c>
      <c r="H4" s="31"/>
      <c r="I4" s="31"/>
      <c r="J4" s="30">
        <f>E6-J58</f>
        <v>940</v>
      </c>
    </row>
    <row r="5" spans="1:10" ht="15.95" customHeight="1" x14ac:dyDescent="0.15">
      <c r="A5" s="2"/>
      <c r="B5" s="37"/>
      <c r="C5" s="27" t="s">
        <v>46</v>
      </c>
      <c r="D5" s="28"/>
      <c r="E5" s="18">
        <v>500</v>
      </c>
      <c r="F5" s="5"/>
      <c r="G5" s="31"/>
      <c r="H5" s="31"/>
      <c r="I5" s="31"/>
      <c r="J5" s="30"/>
    </row>
    <row r="6" spans="1:10" ht="15.95" customHeight="1" x14ac:dyDescent="0.15">
      <c r="A6" s="2"/>
      <c r="B6" s="38"/>
      <c r="C6" s="34" t="s">
        <v>47</v>
      </c>
      <c r="D6" s="35"/>
      <c r="E6" s="17">
        <f>SUM(E4:E5)</f>
        <v>3000</v>
      </c>
      <c r="F6" s="5"/>
      <c r="G6" s="31" t="s">
        <v>76</v>
      </c>
      <c r="H6" s="31"/>
      <c r="I6" s="31"/>
      <c r="J6" s="30">
        <f>E9-J60</f>
        <v>960</v>
      </c>
    </row>
    <row r="7" spans="1:10" ht="15.95" customHeight="1" x14ac:dyDescent="0.15">
      <c r="A7" s="2"/>
      <c r="B7" s="36" t="s">
        <v>69</v>
      </c>
      <c r="C7" s="27" t="s">
        <v>3</v>
      </c>
      <c r="D7" s="28"/>
      <c r="E7" s="18">
        <v>2500</v>
      </c>
      <c r="F7" s="5"/>
      <c r="G7" s="31"/>
      <c r="H7" s="31"/>
      <c r="I7" s="31"/>
      <c r="J7" s="30"/>
    </row>
    <row r="8" spans="1:10" ht="15.95" customHeight="1" x14ac:dyDescent="0.15">
      <c r="A8" s="2"/>
      <c r="B8" s="37"/>
      <c r="C8" s="27" t="s">
        <v>46</v>
      </c>
      <c r="D8" s="28"/>
      <c r="E8" s="18">
        <v>500</v>
      </c>
      <c r="F8" s="5"/>
      <c r="G8" s="31" t="s">
        <v>77</v>
      </c>
      <c r="H8" s="31"/>
      <c r="I8" s="31"/>
      <c r="J8" s="30">
        <f>J6-J4</f>
        <v>20</v>
      </c>
    </row>
    <row r="9" spans="1:10" ht="15.95" customHeight="1" x14ac:dyDescent="0.15">
      <c r="A9" s="2"/>
      <c r="B9" s="38"/>
      <c r="C9" s="34" t="s">
        <v>47</v>
      </c>
      <c r="D9" s="35"/>
      <c r="E9" s="17">
        <f>SUM(E7:E8)</f>
        <v>3000</v>
      </c>
      <c r="F9" s="5"/>
      <c r="G9" s="31"/>
      <c r="H9" s="31"/>
      <c r="I9" s="31"/>
      <c r="J9" s="30"/>
    </row>
    <row r="10" spans="1:10" ht="15.95" customHeight="1" x14ac:dyDescent="0.15">
      <c r="A10" s="2"/>
      <c r="B10" s="9"/>
      <c r="C10" s="9"/>
      <c r="D10" s="10"/>
      <c r="E10" s="11"/>
      <c r="F10" s="5"/>
      <c r="G10" s="12"/>
      <c r="H10" s="12"/>
      <c r="I10" s="12"/>
      <c r="J10" s="13"/>
    </row>
    <row r="11" spans="1:10" ht="15.95" customHeight="1" x14ac:dyDescent="0.15">
      <c r="A11" s="2"/>
      <c r="B11" s="19" t="s">
        <v>57</v>
      </c>
      <c r="C11" s="20" t="s">
        <v>0</v>
      </c>
      <c r="D11" s="20" t="s">
        <v>1</v>
      </c>
      <c r="E11" s="21" t="s">
        <v>2</v>
      </c>
      <c r="F11" s="16"/>
      <c r="G11" s="19" t="s">
        <v>58</v>
      </c>
      <c r="H11" s="20" t="s">
        <v>0</v>
      </c>
      <c r="I11" s="20" t="s">
        <v>1</v>
      </c>
      <c r="J11" s="21" t="s">
        <v>2</v>
      </c>
    </row>
    <row r="12" spans="1:10" ht="15.75" customHeight="1" x14ac:dyDescent="0.15">
      <c r="A12" s="2"/>
      <c r="B12" s="26" t="s">
        <v>4</v>
      </c>
      <c r="C12" s="22">
        <v>1500</v>
      </c>
      <c r="D12" s="22">
        <v>1400</v>
      </c>
      <c r="E12" s="23">
        <f>表格1[預計成本]-表格1[實際成本]</f>
        <v>100</v>
      </c>
      <c r="F12" s="15"/>
      <c r="G12" s="26" t="s">
        <v>29</v>
      </c>
      <c r="H12" s="22">
        <v>0</v>
      </c>
      <c r="I12" s="22">
        <v>50</v>
      </c>
      <c r="J12" s="23">
        <f>表格2[預計成本]-表格2[實際成本]</f>
        <v>-50</v>
      </c>
    </row>
    <row r="13" spans="1:10" ht="15.75" customHeight="1" x14ac:dyDescent="0.15">
      <c r="A13" s="2"/>
      <c r="B13" s="26" t="s">
        <v>5</v>
      </c>
      <c r="C13" s="22">
        <v>60</v>
      </c>
      <c r="D13" s="22">
        <v>100</v>
      </c>
      <c r="E13" s="23">
        <f>表格1[預計成本]-表格1[實際成本]</f>
        <v>-40</v>
      </c>
      <c r="F13" s="15"/>
      <c r="G13" s="26" t="s">
        <v>30</v>
      </c>
      <c r="H13" s="22"/>
      <c r="I13" s="22"/>
      <c r="J13" s="23">
        <f>表格2[預計成本]-表格2[實際成本]</f>
        <v>0</v>
      </c>
    </row>
    <row r="14" spans="1:10" ht="15.75" customHeight="1" x14ac:dyDescent="0.15">
      <c r="A14" s="2"/>
      <c r="B14" s="26" t="s">
        <v>51</v>
      </c>
      <c r="C14" s="22">
        <v>50</v>
      </c>
      <c r="D14" s="22">
        <v>60</v>
      </c>
      <c r="E14" s="23">
        <f>表格1[預計成本]-表格1[實際成本]</f>
        <v>-10</v>
      </c>
      <c r="F14" s="15"/>
      <c r="G14" s="26" t="s">
        <v>31</v>
      </c>
      <c r="H14" s="22"/>
      <c r="I14" s="22"/>
      <c r="J14" s="23">
        <f>表格2[預計成本]-表格2[實際成本]</f>
        <v>0</v>
      </c>
    </row>
    <row r="15" spans="1:10" ht="15.75" customHeight="1" x14ac:dyDescent="0.15">
      <c r="A15" s="2"/>
      <c r="B15" s="26" t="s">
        <v>6</v>
      </c>
      <c r="C15" s="22">
        <v>200</v>
      </c>
      <c r="D15" s="22">
        <v>180</v>
      </c>
      <c r="E15" s="23">
        <f>表格1[預計成本]-表格1[實際成本]</f>
        <v>20</v>
      </c>
      <c r="F15" s="15"/>
      <c r="G15" s="26" t="s">
        <v>32</v>
      </c>
      <c r="H15" s="22"/>
      <c r="I15" s="22"/>
      <c r="J15" s="23">
        <f>表格2[預計成本]-表格2[實際成本]</f>
        <v>0</v>
      </c>
    </row>
    <row r="16" spans="1:10" ht="15.75" customHeight="1" x14ac:dyDescent="0.15">
      <c r="A16" s="2"/>
      <c r="B16" s="26" t="s">
        <v>7</v>
      </c>
      <c r="C16" s="22"/>
      <c r="D16" s="22"/>
      <c r="E16" s="23">
        <f>表格1[預計成本]-表格1[實際成本]</f>
        <v>0</v>
      </c>
      <c r="F16" s="15"/>
      <c r="G16" s="26" t="s">
        <v>53</v>
      </c>
      <c r="H16" s="22"/>
      <c r="I16" s="22"/>
      <c r="J16" s="23">
        <f>表格2[預計成本]-表格2[實際成本]</f>
        <v>0</v>
      </c>
    </row>
    <row r="17" spans="1:10" ht="15.75" customHeight="1" x14ac:dyDescent="0.15">
      <c r="A17" s="2"/>
      <c r="B17" s="26" t="s">
        <v>8</v>
      </c>
      <c r="C17" s="22"/>
      <c r="D17" s="22"/>
      <c r="E17" s="23">
        <f>表格1[預計成本]-表格1[實際成本]</f>
        <v>0</v>
      </c>
      <c r="F17" s="15"/>
      <c r="G17" s="26" t="s">
        <v>33</v>
      </c>
      <c r="H17" s="22"/>
      <c r="I17" s="22"/>
      <c r="J17" s="23">
        <f>表格2[預計成本]-表格2[實際成本]</f>
        <v>0</v>
      </c>
    </row>
    <row r="18" spans="1:10" ht="15.75" customHeight="1" x14ac:dyDescent="0.15">
      <c r="A18" s="2"/>
      <c r="B18" s="26" t="s">
        <v>9</v>
      </c>
      <c r="C18" s="22"/>
      <c r="D18" s="22"/>
      <c r="E18" s="23">
        <f>表格1[預計成本]-表格1[實際成本]</f>
        <v>0</v>
      </c>
      <c r="F18" s="15"/>
      <c r="G18" s="26" t="s">
        <v>12</v>
      </c>
      <c r="H18" s="22"/>
      <c r="I18" s="22"/>
      <c r="J18" s="23">
        <f>表格2[預計成本]-表格2[實際成本]</f>
        <v>0</v>
      </c>
    </row>
    <row r="19" spans="1:10" ht="15.75" customHeight="1" x14ac:dyDescent="0.15">
      <c r="A19" s="2"/>
      <c r="B19" s="26" t="s">
        <v>10</v>
      </c>
      <c r="C19" s="22"/>
      <c r="D19" s="22"/>
      <c r="E19" s="23">
        <f>表格1[預計成本]-表格1[實際成本]</f>
        <v>0</v>
      </c>
      <c r="F19" s="15"/>
      <c r="G19" s="26" t="s">
        <v>12</v>
      </c>
      <c r="H19" s="22"/>
      <c r="I19" s="22"/>
      <c r="J19" s="23">
        <f>表格2[預計成本]-表格2[實際成本]</f>
        <v>0</v>
      </c>
    </row>
    <row r="20" spans="1:10" ht="15.75" customHeight="1" x14ac:dyDescent="0.15">
      <c r="A20" s="2"/>
      <c r="B20" s="26" t="s">
        <v>11</v>
      </c>
      <c r="C20" s="22"/>
      <c r="D20" s="22"/>
      <c r="E20" s="23">
        <f>表格1[預計成本]-表格1[實際成本]</f>
        <v>0</v>
      </c>
      <c r="F20" s="15"/>
      <c r="G20" s="26" t="s">
        <v>12</v>
      </c>
      <c r="H20" s="22"/>
      <c r="I20" s="22"/>
      <c r="J20" s="23">
        <f>表格2[預計成本]-表格2[實際成本]</f>
        <v>0</v>
      </c>
    </row>
    <row r="21" spans="1:10" ht="15.75" customHeight="1" x14ac:dyDescent="0.15">
      <c r="A21" s="2"/>
      <c r="B21" s="26" t="s">
        <v>12</v>
      </c>
      <c r="C21" s="22"/>
      <c r="D21" s="22"/>
      <c r="E21" s="23">
        <f>表格1[預計成本]-表格1[實際成本]</f>
        <v>0</v>
      </c>
      <c r="F21" s="15"/>
      <c r="G21" s="19" t="s">
        <v>74</v>
      </c>
      <c r="H21" s="24">
        <f>SUBTOTAL(109,表格2[預計成本])</f>
        <v>0</v>
      </c>
      <c r="I21" s="22">
        <f>SUBTOTAL(109,表格2[實際成本])</f>
        <v>50</v>
      </c>
      <c r="J21" s="25">
        <f>SUBTOTAL(109,表格2[差額])</f>
        <v>-50</v>
      </c>
    </row>
    <row r="22" spans="1:10" ht="15.75" customHeight="1" x14ac:dyDescent="0.15">
      <c r="A22" s="2"/>
      <c r="B22" s="19" t="s">
        <v>74</v>
      </c>
      <c r="C22" s="22">
        <f>SUBTOTAL(109,表格1[預計成本])</f>
        <v>1810</v>
      </c>
      <c r="D22" s="22">
        <f>SUBTOTAL(109,表格1[實際成本])</f>
        <v>1740</v>
      </c>
      <c r="E22" s="25">
        <f>SUBTOTAL(109,表格1[差額])</f>
        <v>70</v>
      </c>
      <c r="F22" s="15"/>
      <c r="G22" s="40"/>
      <c r="H22" s="40"/>
      <c r="I22" s="40"/>
      <c r="J22" s="40"/>
    </row>
    <row r="23" spans="1:10" ht="15.75" customHeight="1" x14ac:dyDescent="0.15">
      <c r="A23" s="2"/>
      <c r="B23" s="29"/>
      <c r="C23" s="29"/>
      <c r="D23" s="29"/>
      <c r="E23" s="29"/>
      <c r="F23" s="15"/>
      <c r="G23" s="19" t="s">
        <v>59</v>
      </c>
      <c r="H23" s="20" t="s">
        <v>0</v>
      </c>
      <c r="I23" s="20" t="s">
        <v>1</v>
      </c>
      <c r="J23" s="21" t="s">
        <v>2</v>
      </c>
    </row>
    <row r="24" spans="1:10" ht="15.75" customHeight="1" x14ac:dyDescent="0.15">
      <c r="A24" s="2"/>
      <c r="B24" s="19" t="s">
        <v>60</v>
      </c>
      <c r="C24" s="20" t="s">
        <v>0</v>
      </c>
      <c r="D24" s="20" t="s">
        <v>1</v>
      </c>
      <c r="E24" s="21" t="s">
        <v>2</v>
      </c>
      <c r="F24" s="15"/>
      <c r="G24" s="26" t="s">
        <v>35</v>
      </c>
      <c r="H24" s="22"/>
      <c r="I24" s="22"/>
      <c r="J24" s="23">
        <f>表格8[預計成本]-表格8[實際成本]</f>
        <v>0</v>
      </c>
    </row>
    <row r="25" spans="1:10" ht="15.75" customHeight="1" x14ac:dyDescent="0.15">
      <c r="A25" s="2"/>
      <c r="B25" s="26" t="s">
        <v>52</v>
      </c>
      <c r="C25" s="22">
        <v>250</v>
      </c>
      <c r="D25" s="22">
        <v>250</v>
      </c>
      <c r="E25" s="23">
        <f>表格3[預計成本]-表格3[實際成本]</f>
        <v>0</v>
      </c>
      <c r="F25" s="15"/>
      <c r="G25" s="26" t="s">
        <v>44</v>
      </c>
      <c r="H25" s="22"/>
      <c r="I25" s="22"/>
      <c r="J25" s="23">
        <f>表格8[預計成本]-表格8[實際成本]</f>
        <v>0</v>
      </c>
    </row>
    <row r="26" spans="1:10" ht="15.75" customHeight="1" x14ac:dyDescent="0.15">
      <c r="A26" s="2"/>
      <c r="B26" s="26" t="s">
        <v>50</v>
      </c>
      <c r="C26" s="22"/>
      <c r="D26" s="22"/>
      <c r="E26" s="23">
        <f>表格3[預計成本]-表格3[實際成本]</f>
        <v>0</v>
      </c>
      <c r="F26" s="15"/>
      <c r="G26" s="26" t="s">
        <v>54</v>
      </c>
      <c r="H26" s="22"/>
      <c r="I26" s="22"/>
      <c r="J26" s="23">
        <f>表格8[預計成本]-表格8[實際成本]</f>
        <v>0</v>
      </c>
    </row>
    <row r="27" spans="1:10" ht="15.75" customHeight="1" x14ac:dyDescent="0.15">
      <c r="A27" s="2"/>
      <c r="B27" s="26" t="s">
        <v>13</v>
      </c>
      <c r="C27" s="22"/>
      <c r="D27" s="22"/>
      <c r="E27" s="23">
        <f>表格3[預計成本]-表格3[實際成本]</f>
        <v>0</v>
      </c>
      <c r="F27" s="15"/>
      <c r="G27" s="26" t="s">
        <v>54</v>
      </c>
      <c r="H27" s="22"/>
      <c r="I27" s="22"/>
      <c r="J27" s="23">
        <f>表格8[預計成本]-表格8[實際成本]</f>
        <v>0</v>
      </c>
    </row>
    <row r="28" spans="1:10" ht="15.75" customHeight="1" x14ac:dyDescent="0.15">
      <c r="A28" s="2"/>
      <c r="B28" s="26" t="s">
        <v>14</v>
      </c>
      <c r="C28" s="22"/>
      <c r="D28" s="22"/>
      <c r="E28" s="23">
        <f>表格3[預計成本]-表格3[實際成本]</f>
        <v>0</v>
      </c>
      <c r="F28" s="15"/>
      <c r="G28" s="26" t="s">
        <v>54</v>
      </c>
      <c r="H28" s="22"/>
      <c r="I28" s="22"/>
      <c r="J28" s="23">
        <f>表格8[預計成本]-表格8[實際成本]</f>
        <v>0</v>
      </c>
    </row>
    <row r="29" spans="1:10" ht="15.75" customHeight="1" x14ac:dyDescent="0.15">
      <c r="A29" s="2"/>
      <c r="B29" s="26" t="s">
        <v>15</v>
      </c>
      <c r="C29" s="22"/>
      <c r="D29" s="22"/>
      <c r="E29" s="23">
        <f>表格3[預計成本]-表格3[實際成本]</f>
        <v>0</v>
      </c>
      <c r="F29" s="15"/>
      <c r="G29" s="26" t="s">
        <v>12</v>
      </c>
      <c r="H29" s="22"/>
      <c r="I29" s="22"/>
      <c r="J29" s="23">
        <f>表格8[預計成本]-表格8[實際成本]</f>
        <v>0</v>
      </c>
    </row>
    <row r="30" spans="1:10" ht="15.75" customHeight="1" x14ac:dyDescent="0.15">
      <c r="A30" s="2"/>
      <c r="B30" s="26" t="s">
        <v>16</v>
      </c>
      <c r="C30" s="22"/>
      <c r="D30" s="22"/>
      <c r="E30" s="23">
        <f>表格3[預計成本]-表格3[實際成本]</f>
        <v>0</v>
      </c>
      <c r="F30" s="15"/>
      <c r="G30" s="19" t="s">
        <v>74</v>
      </c>
      <c r="H30" s="22">
        <f>SUBTOTAL(109,表格8[預計成本])</f>
        <v>0</v>
      </c>
      <c r="I30" s="22">
        <f>SUBTOTAL(109,表格8[實際成本])</f>
        <v>0</v>
      </c>
      <c r="J30" s="25">
        <f>SUBTOTAL(109,表格8[差額])</f>
        <v>0</v>
      </c>
    </row>
    <row r="31" spans="1:10" ht="15.75" customHeight="1" x14ac:dyDescent="0.15">
      <c r="A31" s="2"/>
      <c r="B31" s="26" t="s">
        <v>12</v>
      </c>
      <c r="C31" s="22"/>
      <c r="D31" s="22"/>
      <c r="E31" s="23">
        <f>表格3[預計成本]-表格3[實際成本]</f>
        <v>0</v>
      </c>
      <c r="F31" s="15"/>
      <c r="G31" s="29"/>
      <c r="H31" s="29"/>
      <c r="I31" s="29"/>
      <c r="J31" s="29"/>
    </row>
    <row r="32" spans="1:10" ht="15.75" customHeight="1" x14ac:dyDescent="0.15">
      <c r="A32" s="2"/>
      <c r="B32" s="19" t="s">
        <v>74</v>
      </c>
      <c r="C32" s="22">
        <f>SUBTOTAL(109,表格3[預計成本])</f>
        <v>250</v>
      </c>
      <c r="D32" s="22">
        <f>SUBTOTAL(109,表格3[實際成本])</f>
        <v>250</v>
      </c>
      <c r="E32" s="25">
        <f>SUBTOTAL(109,表格3[差額])</f>
        <v>0</v>
      </c>
      <c r="F32" s="15"/>
      <c r="G32" s="19" t="s">
        <v>61</v>
      </c>
      <c r="H32" s="20" t="s">
        <v>0</v>
      </c>
      <c r="I32" s="20" t="s">
        <v>1</v>
      </c>
      <c r="J32" s="21" t="s">
        <v>2</v>
      </c>
    </row>
    <row r="33" spans="1:10" ht="15.75" customHeight="1" x14ac:dyDescent="0.15">
      <c r="A33" s="2"/>
      <c r="B33" s="29"/>
      <c r="C33" s="29"/>
      <c r="D33" s="29"/>
      <c r="E33" s="29"/>
      <c r="F33" s="15"/>
      <c r="G33" s="26" t="s">
        <v>36</v>
      </c>
      <c r="H33" s="22"/>
      <c r="I33" s="22"/>
      <c r="J33" s="23">
        <f>表格9[預計成本]-表格9[實際成本]</f>
        <v>0</v>
      </c>
    </row>
    <row r="34" spans="1:10" ht="15.75" customHeight="1" x14ac:dyDescent="0.15">
      <c r="A34" s="2"/>
      <c r="B34" s="19" t="s">
        <v>62</v>
      </c>
      <c r="C34" s="20" t="s">
        <v>0</v>
      </c>
      <c r="D34" s="20" t="s">
        <v>1</v>
      </c>
      <c r="E34" s="21" t="s">
        <v>2</v>
      </c>
      <c r="F34" s="15"/>
      <c r="G34" s="26" t="s">
        <v>37</v>
      </c>
      <c r="H34" s="22"/>
      <c r="I34" s="22"/>
      <c r="J34" s="23">
        <f>表格9[預計成本]-表格9[實際成本]</f>
        <v>0</v>
      </c>
    </row>
    <row r="35" spans="1:10" ht="15.75" customHeight="1" x14ac:dyDescent="0.15">
      <c r="A35" s="2"/>
      <c r="B35" s="26" t="s">
        <v>17</v>
      </c>
      <c r="C35" s="22"/>
      <c r="D35" s="22"/>
      <c r="E35" s="23">
        <f>表格4[預計成本]-表格4[實際成本]</f>
        <v>0</v>
      </c>
      <c r="F35" s="15"/>
      <c r="G35" s="26" t="s">
        <v>38</v>
      </c>
      <c r="H35" s="22"/>
      <c r="I35" s="22"/>
      <c r="J35" s="23">
        <f>表格9[預計成本]-表格9[實際成本]</f>
        <v>0</v>
      </c>
    </row>
    <row r="36" spans="1:10" ht="15.75" customHeight="1" x14ac:dyDescent="0.15">
      <c r="A36" s="2"/>
      <c r="B36" s="26" t="s">
        <v>18</v>
      </c>
      <c r="C36" s="22"/>
      <c r="D36" s="22"/>
      <c r="E36" s="23">
        <f>表格4[預計成本]-表格4[實際成本]</f>
        <v>0</v>
      </c>
      <c r="F36" s="15"/>
      <c r="G36" s="26" t="s">
        <v>12</v>
      </c>
      <c r="H36" s="22"/>
      <c r="I36" s="22"/>
      <c r="J36" s="23">
        <f>表格9[預計成本]-表格9[實際成本]</f>
        <v>0</v>
      </c>
    </row>
    <row r="37" spans="1:10" ht="15.75" customHeight="1" x14ac:dyDescent="0.15">
      <c r="A37" s="2"/>
      <c r="B37" s="26" t="s">
        <v>19</v>
      </c>
      <c r="C37" s="22"/>
      <c r="D37" s="22"/>
      <c r="E37" s="23">
        <f>表格4[預計成本]-表格4[實際成本]</f>
        <v>0</v>
      </c>
      <c r="F37" s="15"/>
      <c r="G37" s="19" t="s">
        <v>74</v>
      </c>
      <c r="H37" s="22">
        <f>SUBTOTAL(109,表格9[預計成本])</f>
        <v>0</v>
      </c>
      <c r="I37" s="22">
        <f>SUBTOTAL(109,表格9[實際成本])</f>
        <v>0</v>
      </c>
      <c r="J37" s="25">
        <f>SUBTOTAL(109,表格9[差額])</f>
        <v>0</v>
      </c>
    </row>
    <row r="38" spans="1:10" ht="15.75" customHeight="1" x14ac:dyDescent="0.15">
      <c r="A38" s="2"/>
      <c r="B38" s="26" t="s">
        <v>12</v>
      </c>
      <c r="C38" s="22"/>
      <c r="D38" s="22"/>
      <c r="E38" s="23">
        <f>表格4[預計成本]-表格4[實際成本]</f>
        <v>0</v>
      </c>
      <c r="F38" s="15"/>
      <c r="G38" s="29"/>
      <c r="H38" s="29"/>
      <c r="I38" s="29"/>
      <c r="J38" s="29"/>
    </row>
    <row r="39" spans="1:10" ht="15.75" customHeight="1" x14ac:dyDescent="0.15">
      <c r="A39" s="2"/>
      <c r="B39" s="19" t="s">
        <v>74</v>
      </c>
      <c r="C39" s="22">
        <f>SUBTOTAL(109,表格4[預計成本])</f>
        <v>0</v>
      </c>
      <c r="D39" s="22">
        <f>SUBTOTAL(109,表格4[實際成本])</f>
        <v>0</v>
      </c>
      <c r="E39" s="25">
        <f>SUBTOTAL(109,表格4[差額])</f>
        <v>0</v>
      </c>
      <c r="F39" s="15"/>
      <c r="G39" s="19" t="s">
        <v>64</v>
      </c>
      <c r="H39" s="20" t="s">
        <v>0</v>
      </c>
      <c r="I39" s="20" t="s">
        <v>1</v>
      </c>
      <c r="J39" s="21" t="s">
        <v>2</v>
      </c>
    </row>
    <row r="40" spans="1:10" ht="15.75" customHeight="1" x14ac:dyDescent="0.15">
      <c r="A40" s="2"/>
      <c r="B40" s="29"/>
      <c r="C40" s="29"/>
      <c r="D40" s="29"/>
      <c r="E40" s="29"/>
      <c r="F40" s="15"/>
      <c r="G40" s="26" t="s">
        <v>55</v>
      </c>
      <c r="H40" s="22"/>
      <c r="I40" s="22"/>
      <c r="J40" s="23">
        <f>表格10[預計成本]-表格10[實際成本]</f>
        <v>0</v>
      </c>
    </row>
    <row r="41" spans="1:10" ht="15.75" customHeight="1" x14ac:dyDescent="0.15">
      <c r="A41" s="2"/>
      <c r="B41" s="19" t="s">
        <v>63</v>
      </c>
      <c r="C41" s="20" t="s">
        <v>0</v>
      </c>
      <c r="D41" s="20" t="s">
        <v>1</v>
      </c>
      <c r="E41" s="21" t="s">
        <v>2</v>
      </c>
      <c r="F41" s="15"/>
      <c r="G41" s="26" t="s">
        <v>56</v>
      </c>
      <c r="H41" s="22"/>
      <c r="I41" s="22"/>
      <c r="J41" s="23">
        <f>表格10[預計成本]-表格10[實際成本]</f>
        <v>0</v>
      </c>
    </row>
    <row r="42" spans="1:10" ht="15.75" customHeight="1" x14ac:dyDescent="0.15">
      <c r="A42" s="2"/>
      <c r="B42" s="26" t="s">
        <v>20</v>
      </c>
      <c r="C42" s="22"/>
      <c r="D42" s="22"/>
      <c r="E42" s="23">
        <f>表格5[預計成本]-表格5[實際成本]</f>
        <v>0</v>
      </c>
      <c r="F42" s="15"/>
      <c r="G42" s="26" t="s">
        <v>12</v>
      </c>
      <c r="H42" s="22"/>
      <c r="I42" s="22"/>
      <c r="J42" s="23">
        <f>表格10[預計成本]-表格10[實際成本]</f>
        <v>0</v>
      </c>
    </row>
    <row r="43" spans="1:10" ht="15.75" customHeight="1" x14ac:dyDescent="0.15">
      <c r="A43" s="2"/>
      <c r="B43" s="26" t="s">
        <v>28</v>
      </c>
      <c r="C43" s="22"/>
      <c r="D43" s="22"/>
      <c r="E43" s="23">
        <f>表格5[預計成本]-表格5[實際成本]</f>
        <v>0</v>
      </c>
      <c r="F43" s="15"/>
      <c r="G43" s="19" t="s">
        <v>74</v>
      </c>
      <c r="H43" s="22">
        <f>SUBTOTAL(109,表格10[預計成本])</f>
        <v>0</v>
      </c>
      <c r="I43" s="22">
        <f>SUBTOTAL(109,表格10[實際成本])</f>
        <v>0</v>
      </c>
      <c r="J43" s="25">
        <f>SUBTOTAL(109,表格10[差額])</f>
        <v>0</v>
      </c>
    </row>
    <row r="44" spans="1:10" ht="15.75" customHeight="1" x14ac:dyDescent="0.15">
      <c r="A44" s="2"/>
      <c r="B44" s="26" t="s">
        <v>12</v>
      </c>
      <c r="C44" s="22"/>
      <c r="D44" s="22"/>
      <c r="E44" s="23">
        <f>表格5[預計成本]-表格5[實際成本]</f>
        <v>0</v>
      </c>
      <c r="F44" s="15"/>
      <c r="G44" s="29"/>
      <c r="H44" s="29"/>
      <c r="I44" s="29"/>
      <c r="J44" s="29"/>
    </row>
    <row r="45" spans="1:10" ht="15.75" customHeight="1" x14ac:dyDescent="0.15">
      <c r="A45" s="2"/>
      <c r="B45" s="19" t="s">
        <v>74</v>
      </c>
      <c r="C45" s="22">
        <f>SUBTOTAL(109,表格5[預計成本])</f>
        <v>0</v>
      </c>
      <c r="D45" s="22">
        <f>SUBTOTAL(109,表格5[實際成本])</f>
        <v>0</v>
      </c>
      <c r="E45" s="25">
        <f>SUBTOTAL(109,表格5[差額])</f>
        <v>0</v>
      </c>
      <c r="F45" s="15"/>
      <c r="G45" s="19" t="s">
        <v>65</v>
      </c>
      <c r="H45" s="20" t="s">
        <v>0</v>
      </c>
      <c r="I45" s="20" t="s">
        <v>1</v>
      </c>
      <c r="J45" s="21" t="s">
        <v>2</v>
      </c>
    </row>
    <row r="46" spans="1:10" ht="15.75" customHeight="1" x14ac:dyDescent="0.15">
      <c r="A46" s="2"/>
      <c r="B46" s="29"/>
      <c r="C46" s="29"/>
      <c r="D46" s="29"/>
      <c r="E46" s="29"/>
      <c r="F46" s="15"/>
      <c r="G46" s="26" t="s">
        <v>39</v>
      </c>
      <c r="H46" s="22"/>
      <c r="I46" s="22"/>
      <c r="J46" s="23">
        <f>表格11[預計成本]-表格11[實際成本]</f>
        <v>0</v>
      </c>
    </row>
    <row r="47" spans="1:10" ht="15.75" customHeight="1" x14ac:dyDescent="0.15">
      <c r="A47" s="2"/>
      <c r="B47" s="19" t="s">
        <v>66</v>
      </c>
      <c r="C47" s="20" t="s">
        <v>0</v>
      </c>
      <c r="D47" s="20" t="s">
        <v>1</v>
      </c>
      <c r="E47" s="21" t="s">
        <v>2</v>
      </c>
      <c r="F47" s="15"/>
      <c r="G47" s="26" t="s">
        <v>40</v>
      </c>
      <c r="H47" s="22"/>
      <c r="I47" s="22"/>
      <c r="J47" s="23">
        <f>表格11[預計成本]-表格11[實際成本]</f>
        <v>0</v>
      </c>
    </row>
    <row r="48" spans="1:10" ht="15.75" customHeight="1" x14ac:dyDescent="0.15">
      <c r="A48" s="2"/>
      <c r="B48" s="26" t="s">
        <v>21</v>
      </c>
      <c r="C48" s="22"/>
      <c r="D48" s="22"/>
      <c r="E48" s="23">
        <f>表格6[預計成本]-表格6[實際成本]</f>
        <v>0</v>
      </c>
      <c r="F48" s="15"/>
      <c r="G48" s="26" t="s">
        <v>48</v>
      </c>
      <c r="H48" s="22"/>
      <c r="I48" s="22"/>
      <c r="J48" s="23">
        <f>表格11[預計成本]-表格11[實際成本]</f>
        <v>0</v>
      </c>
    </row>
    <row r="49" spans="1:10" ht="15.75" customHeight="1" x14ac:dyDescent="0.15">
      <c r="A49" s="2"/>
      <c r="B49" s="26" t="s">
        <v>23</v>
      </c>
      <c r="C49" s="22"/>
      <c r="D49" s="22"/>
      <c r="E49" s="23">
        <f>表格6[預計成本]-表格6[實際成本]</f>
        <v>0</v>
      </c>
      <c r="F49" s="15"/>
      <c r="G49" s="19" t="s">
        <v>74</v>
      </c>
      <c r="H49" s="22">
        <f>SUBTOTAL(109,表格11[預計成本])</f>
        <v>0</v>
      </c>
      <c r="I49" s="22">
        <f>SUBTOTAL(109,表格11[實際成本])</f>
        <v>0</v>
      </c>
      <c r="J49" s="25">
        <f>SUBTOTAL(109,表格11[差額])</f>
        <v>0</v>
      </c>
    </row>
    <row r="50" spans="1:10" ht="15.75" customHeight="1" x14ac:dyDescent="0.15">
      <c r="A50" s="2"/>
      <c r="B50" s="26" t="s">
        <v>24</v>
      </c>
      <c r="C50" s="22"/>
      <c r="D50" s="22"/>
      <c r="E50" s="23">
        <f>表格6[預計成本]-表格6[實際成本]</f>
        <v>0</v>
      </c>
      <c r="F50" s="15"/>
      <c r="G50" s="29"/>
      <c r="H50" s="29"/>
      <c r="I50" s="29"/>
      <c r="J50" s="29"/>
    </row>
    <row r="51" spans="1:10" ht="15.75" customHeight="1" x14ac:dyDescent="0.15">
      <c r="A51" s="2"/>
      <c r="B51" s="26" t="s">
        <v>22</v>
      </c>
      <c r="C51" s="22"/>
      <c r="D51" s="22"/>
      <c r="E51" s="23">
        <f>表格6[預計成本]-表格6[實際成本]</f>
        <v>0</v>
      </c>
      <c r="F51" s="15"/>
      <c r="G51" s="19" t="s">
        <v>67</v>
      </c>
      <c r="H51" s="20" t="s">
        <v>0</v>
      </c>
      <c r="I51" s="20" t="s">
        <v>1</v>
      </c>
      <c r="J51" s="21" t="s">
        <v>2</v>
      </c>
    </row>
    <row r="52" spans="1:10" ht="15.75" customHeight="1" x14ac:dyDescent="0.15">
      <c r="A52" s="2"/>
      <c r="B52" s="26" t="s">
        <v>12</v>
      </c>
      <c r="C52" s="22"/>
      <c r="D52" s="22"/>
      <c r="E52" s="23">
        <f>表格6[預計成本]-表格6[實際成本]</f>
        <v>0</v>
      </c>
      <c r="F52" s="15"/>
      <c r="G52" s="26" t="s">
        <v>42</v>
      </c>
      <c r="H52" s="22"/>
      <c r="I52" s="22"/>
      <c r="J52" s="23">
        <f>表格12[預計成本]-表格12[實際成本]</f>
        <v>0</v>
      </c>
    </row>
    <row r="53" spans="1:10" ht="15.75" customHeight="1" x14ac:dyDescent="0.15">
      <c r="A53" s="2"/>
      <c r="B53" s="19" t="s">
        <v>74</v>
      </c>
      <c r="C53" s="22">
        <f>SUBTOTAL(109,表格6[預計成本])</f>
        <v>0</v>
      </c>
      <c r="D53" s="22">
        <f>SUBTOTAL(109,表格6[實際成本])</f>
        <v>0</v>
      </c>
      <c r="E53" s="25">
        <f>SUBTOTAL(109,表格6[差額])</f>
        <v>0</v>
      </c>
      <c r="F53" s="15"/>
      <c r="G53" s="26" t="s">
        <v>43</v>
      </c>
      <c r="H53" s="22"/>
      <c r="I53" s="22"/>
      <c r="J53" s="23">
        <f>表格12[預計成本]-表格12[實際成本]</f>
        <v>0</v>
      </c>
    </row>
    <row r="54" spans="1:10" ht="15.75" customHeight="1" x14ac:dyDescent="0.15">
      <c r="A54" s="2"/>
      <c r="B54" s="29"/>
      <c r="C54" s="29"/>
      <c r="D54" s="29"/>
      <c r="E54" s="29"/>
      <c r="F54" s="15"/>
      <c r="G54" s="26" t="s">
        <v>49</v>
      </c>
      <c r="H54" s="22"/>
      <c r="I54" s="22"/>
      <c r="J54" s="23">
        <f>表格12[預計成本]-表格12[實際成本]</f>
        <v>0</v>
      </c>
    </row>
    <row r="55" spans="1:10" ht="15.75" customHeight="1" x14ac:dyDescent="0.15">
      <c r="A55" s="2"/>
      <c r="B55" s="19" t="s">
        <v>68</v>
      </c>
      <c r="C55" s="20" t="s">
        <v>0</v>
      </c>
      <c r="D55" s="20" t="s">
        <v>1</v>
      </c>
      <c r="E55" s="21" t="s">
        <v>2</v>
      </c>
      <c r="F55" s="15"/>
      <c r="G55" s="26" t="s">
        <v>12</v>
      </c>
      <c r="H55" s="22"/>
      <c r="I55" s="22"/>
      <c r="J55" s="23">
        <f>表格12[預計成本]-表格12[實際成本]</f>
        <v>0</v>
      </c>
    </row>
    <row r="56" spans="1:10" ht="15.75" customHeight="1" x14ac:dyDescent="0.15">
      <c r="A56" s="2"/>
      <c r="B56" s="26" t="s">
        <v>23</v>
      </c>
      <c r="C56" s="22"/>
      <c r="D56" s="22"/>
      <c r="E56" s="23">
        <f>表格7[預計成本]-表格7[實際成本]</f>
        <v>0</v>
      </c>
      <c r="F56" s="15"/>
      <c r="G56" s="19" t="s">
        <v>74</v>
      </c>
      <c r="H56" s="22">
        <f>SUBTOTAL(109,表格12[預計成本])</f>
        <v>0</v>
      </c>
      <c r="I56" s="22">
        <f>SUBTOTAL(109,表格12[實際成本])</f>
        <v>0</v>
      </c>
      <c r="J56" s="25">
        <f>SUBTOTAL(109,表格12[差額])</f>
        <v>0</v>
      </c>
    </row>
    <row r="57" spans="1:10" ht="15.75" customHeight="1" x14ac:dyDescent="0.15">
      <c r="A57" s="2"/>
      <c r="B57" s="26" t="s">
        <v>26</v>
      </c>
      <c r="C57" s="22"/>
      <c r="D57" s="22"/>
      <c r="E57" s="23">
        <f>表格7[預計成本]-表格7[實際成本]</f>
        <v>0</v>
      </c>
      <c r="F57" s="14"/>
      <c r="G57" s="32"/>
      <c r="H57" s="32"/>
      <c r="I57" s="32"/>
      <c r="J57" s="32"/>
    </row>
    <row r="58" spans="1:10" ht="15.75" customHeight="1" x14ac:dyDescent="0.15">
      <c r="A58" s="2"/>
      <c r="B58" s="26" t="s">
        <v>25</v>
      </c>
      <c r="C58" s="22"/>
      <c r="D58" s="22"/>
      <c r="E58" s="23">
        <f>表格7[預計成本]-表格7[實際成本]</f>
        <v>0</v>
      </c>
      <c r="F58" s="14"/>
      <c r="G58" s="31" t="s">
        <v>71</v>
      </c>
      <c r="H58" s="31"/>
      <c r="I58" s="31"/>
      <c r="J58" s="30">
        <f>SUM(C22,C32,C39,C45,C53,C63,H21,H30,H37,H43,H49,H56)</f>
        <v>2060</v>
      </c>
    </row>
    <row r="59" spans="1:10" ht="15.75" customHeight="1" x14ac:dyDescent="0.15">
      <c r="A59" s="2"/>
      <c r="B59" s="26" t="s">
        <v>34</v>
      </c>
      <c r="C59" s="22"/>
      <c r="D59" s="22"/>
      <c r="E59" s="23">
        <f>表格7[預計成本]-表格7[實際成本]</f>
        <v>0</v>
      </c>
      <c r="F59" s="14"/>
      <c r="G59" s="31"/>
      <c r="H59" s="31"/>
      <c r="I59" s="31"/>
      <c r="J59" s="30"/>
    </row>
    <row r="60" spans="1:10" ht="15.75" customHeight="1" x14ac:dyDescent="0.15">
      <c r="A60" s="2"/>
      <c r="B60" s="26" t="s">
        <v>27</v>
      </c>
      <c r="C60" s="22"/>
      <c r="D60" s="22"/>
      <c r="E60" s="23">
        <f>表格7[預計成本]-表格7[實際成本]</f>
        <v>0</v>
      </c>
      <c r="F60" s="14"/>
      <c r="G60" s="31" t="s">
        <v>72</v>
      </c>
      <c r="H60" s="31"/>
      <c r="I60" s="31"/>
      <c r="J60" s="30">
        <f>SUM(D22,D32,D39,D45,D53,D63,I21,I30,I37,I43,I49,I56)</f>
        <v>2040</v>
      </c>
    </row>
    <row r="61" spans="1:10" ht="15.75" customHeight="1" x14ac:dyDescent="0.15">
      <c r="A61" s="2"/>
      <c r="B61" s="26" t="s">
        <v>41</v>
      </c>
      <c r="C61" s="22"/>
      <c r="D61" s="22"/>
      <c r="E61" s="23">
        <f>表格7[預計成本]-表格7[實際成本]</f>
        <v>0</v>
      </c>
      <c r="F61" s="14"/>
      <c r="G61" s="31"/>
      <c r="H61" s="31"/>
      <c r="I61" s="31"/>
      <c r="J61" s="30"/>
    </row>
    <row r="62" spans="1:10" ht="15.75" customHeight="1" x14ac:dyDescent="0.15">
      <c r="A62" s="2"/>
      <c r="B62" s="26" t="s">
        <v>12</v>
      </c>
      <c r="C62" s="22"/>
      <c r="D62" s="22"/>
      <c r="E62" s="23">
        <f>表格7[預計成本]-表格7[實際成本]</f>
        <v>0</v>
      </c>
      <c r="F62" s="14"/>
      <c r="G62" s="31" t="s">
        <v>73</v>
      </c>
      <c r="H62" s="31"/>
      <c r="I62" s="31"/>
      <c r="J62" s="30">
        <f>SUM(E22,E32,E39,E45,E53,E63,J21,J30,J37,J43,J49,J56)</f>
        <v>20</v>
      </c>
    </row>
    <row r="63" spans="1:10" ht="15.75" customHeight="1" x14ac:dyDescent="0.15">
      <c r="A63" s="2"/>
      <c r="B63" s="19" t="s">
        <v>74</v>
      </c>
      <c r="C63" s="22">
        <f>SUBTOTAL(109,表格7[預計成本])</f>
        <v>0</v>
      </c>
      <c r="D63" s="22">
        <f>SUBTOTAL(109,表格7[實際成本])</f>
        <v>0</v>
      </c>
      <c r="E63" s="25">
        <f>SUBTOTAL(109,表格7[差額])</f>
        <v>0</v>
      </c>
      <c r="F63" s="14"/>
      <c r="G63" s="31"/>
      <c r="H63" s="31"/>
      <c r="I63" s="31"/>
      <c r="J63" s="30"/>
    </row>
    <row r="64" spans="1:10" ht="15.75" customHeight="1" x14ac:dyDescent="0.15"/>
  </sheetData>
  <mergeCells count="33">
    <mergeCell ref="B54:E54"/>
    <mergeCell ref="G22:J22"/>
    <mergeCell ref="G31:J31"/>
    <mergeCell ref="G38:J38"/>
    <mergeCell ref="G44:J44"/>
    <mergeCell ref="G50:J50"/>
    <mergeCell ref="G57:J57"/>
    <mergeCell ref="B2:J2"/>
    <mergeCell ref="G8:I9"/>
    <mergeCell ref="J8:J9"/>
    <mergeCell ref="C6:D6"/>
    <mergeCell ref="J4:J5"/>
    <mergeCell ref="C7:D7"/>
    <mergeCell ref="C8:D8"/>
    <mergeCell ref="C9:D9"/>
    <mergeCell ref="B7:B9"/>
    <mergeCell ref="B4:B6"/>
    <mergeCell ref="B3:D3"/>
    <mergeCell ref="G6:I7"/>
    <mergeCell ref="G4:I5"/>
    <mergeCell ref="J6:J7"/>
    <mergeCell ref="C4:D4"/>
    <mergeCell ref="J62:J63"/>
    <mergeCell ref="G62:I63"/>
    <mergeCell ref="J60:J61"/>
    <mergeCell ref="G60:I61"/>
    <mergeCell ref="G58:I59"/>
    <mergeCell ref="J58:J59"/>
    <mergeCell ref="C5:D5"/>
    <mergeCell ref="B23:E23"/>
    <mergeCell ref="B33:E33"/>
    <mergeCell ref="B40:E40"/>
    <mergeCell ref="B46:E46"/>
  </mergeCells>
  <phoneticPr fontId="1" type="noConversion"/>
  <conditionalFormatting sqref="E12:E22 E25:E32 E35:E39 E42:E45 E48:E53 E56:E63 J12:J21 J24:J30 J33:J37 J40:J43 J46:J49 J52:J56">
    <cfRule type="iconSet" priority="1">
      <iconSet iconSet="3Signs">
        <cfvo type="percent" val="0"/>
        <cfvo type="num" val="-20"/>
        <cfvo type="num" val="0"/>
      </iconSet>
    </cfRule>
  </conditionalFormatting>
  <pageMargins left="0.5" right="0.5" top="0.5" bottom="0.5" header="0.5" footer="0.5"/>
  <pageSetup scale="65" orientation="portrait" horizontalDpi="4294967292" r:id="rId1"/>
  <headerFooter alignWithMargins="0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個人每月預算表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Haley</dc:creator>
  <cp:lastModifiedBy>Haley</cp:lastModifiedBy>
  <dcterms:created xsi:type="dcterms:W3CDTF">2002-11-14T18:47:55Z</dcterms:created>
  <dcterms:modified xsi:type="dcterms:W3CDTF">2015-11-14T07:45:41Z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1028</vt:i4>
  </property>
  <property fmtid="{D5CDD505-2E9C-101B-9397-08002B2CF9AE}" pid="3" name="_Version">
    <vt:lpwstr>0908</vt:lpwstr>
  </property>
</Properties>
</file>