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195" windowHeight="11565" tabRatio="415" activeTab="4"/>
  </bookViews>
  <sheets>
    <sheet name="Teams" sheetId="1" r:id="rId1"/>
    <sheet name="Fixture" sheetId="3" r:id="rId2"/>
    <sheet name="Ladder" sheetId="2" r:id="rId3"/>
    <sheet name="Home Ground Advantage" sheetId="4" r:id="rId4"/>
    <sheet name="Table structure" sheetId="5" r:id="rId5"/>
  </sheets>
  <definedNames>
    <definedName name="_xlnm._FilterDatabase" localSheetId="2" hidden="1">Ladder!$B$2:$C$7</definedName>
    <definedName name="_xlnm.Criteria" localSheetId="2">Ladder!$C$2:$C$7</definedName>
  </definedNames>
  <calcPr calcId="145621"/>
</workbook>
</file>

<file path=xl/calcChain.xml><?xml version="1.0" encoding="utf-8"?>
<calcChain xmlns="http://schemas.openxmlformats.org/spreadsheetml/2006/main">
  <c r="F20" i="4" l="1"/>
  <c r="F19" i="4"/>
  <c r="D19" i="4"/>
  <c r="D16" i="4"/>
  <c r="B12" i="4"/>
  <c r="B13" i="4" s="1"/>
  <c r="A12" i="4"/>
  <c r="D12" i="4"/>
  <c r="D11" i="4"/>
  <c r="D10" i="4"/>
  <c r="D6" i="4"/>
  <c r="D5" i="4"/>
  <c r="D4" i="4"/>
  <c r="B7" i="4"/>
  <c r="B6" i="4"/>
  <c r="C6" i="4"/>
  <c r="A6" i="4"/>
  <c r="K88" i="1"/>
  <c r="K89" i="1" s="1"/>
  <c r="J88" i="1"/>
  <c r="J89" i="1" s="1"/>
  <c r="I88" i="1"/>
  <c r="I89" i="1" s="1"/>
  <c r="H88" i="1"/>
  <c r="H89" i="1" s="1"/>
  <c r="G88" i="1"/>
  <c r="G89" i="1" s="1"/>
  <c r="F88" i="1"/>
  <c r="F89" i="1" s="1"/>
  <c r="E88" i="1"/>
  <c r="E89" i="1" s="1"/>
  <c r="D88" i="1"/>
  <c r="D89" i="1" s="1"/>
  <c r="C88" i="1"/>
  <c r="C89" i="1" s="1"/>
  <c r="B88" i="1"/>
  <c r="B89" i="1" s="1"/>
  <c r="L87" i="1"/>
  <c r="K73" i="1"/>
  <c r="K74" i="1" s="1"/>
  <c r="J73" i="1"/>
  <c r="J74" i="1" s="1"/>
  <c r="I73" i="1"/>
  <c r="I74" i="1" s="1"/>
  <c r="H73" i="1"/>
  <c r="H74" i="1" s="1"/>
  <c r="G73" i="1"/>
  <c r="G74" i="1" s="1"/>
  <c r="F73" i="1"/>
  <c r="F74" i="1" s="1"/>
  <c r="E73" i="1"/>
  <c r="E74" i="1" s="1"/>
  <c r="D73" i="1"/>
  <c r="D74" i="1" s="1"/>
  <c r="C73" i="1"/>
  <c r="C74" i="1" s="1"/>
  <c r="B73" i="1"/>
  <c r="B74" i="1" s="1"/>
  <c r="L72" i="1"/>
  <c r="K58" i="1"/>
  <c r="K59" i="1" s="1"/>
  <c r="J58" i="1"/>
  <c r="J59" i="1" s="1"/>
  <c r="I58" i="1"/>
  <c r="I59" i="1" s="1"/>
  <c r="H58" i="1"/>
  <c r="H59" i="1" s="1"/>
  <c r="G58" i="1"/>
  <c r="G59" i="1" s="1"/>
  <c r="F58" i="1"/>
  <c r="F59" i="1" s="1"/>
  <c r="E58" i="1"/>
  <c r="E59" i="1" s="1"/>
  <c r="D58" i="1"/>
  <c r="D59" i="1" s="1"/>
  <c r="C58" i="1"/>
  <c r="C59" i="1" s="1"/>
  <c r="B58" i="1"/>
  <c r="B59" i="1" s="1"/>
  <c r="L57" i="1"/>
  <c r="K43" i="1"/>
  <c r="K44" i="1" s="1"/>
  <c r="J43" i="1"/>
  <c r="J44" i="1" s="1"/>
  <c r="I43" i="1"/>
  <c r="I44" i="1" s="1"/>
  <c r="H43" i="1"/>
  <c r="H44" i="1" s="1"/>
  <c r="G43" i="1"/>
  <c r="G44" i="1" s="1"/>
  <c r="F43" i="1"/>
  <c r="F44" i="1" s="1"/>
  <c r="E43" i="1"/>
  <c r="E44" i="1" s="1"/>
  <c r="D43" i="1"/>
  <c r="D44" i="1" s="1"/>
  <c r="C43" i="1"/>
  <c r="C44" i="1" s="1"/>
  <c r="B43" i="1"/>
  <c r="B44" i="1" s="1"/>
  <c r="L42" i="1"/>
  <c r="L44" i="1" l="1"/>
  <c r="L74" i="1"/>
  <c r="L89" i="1"/>
  <c r="L88" i="1"/>
  <c r="L73" i="1"/>
  <c r="L59" i="1"/>
  <c r="L58" i="1"/>
  <c r="L43" i="1"/>
  <c r="K13" i="1"/>
  <c r="K14" i="1" s="1"/>
  <c r="J13" i="1"/>
  <c r="J14" i="1" s="1"/>
  <c r="I13" i="1"/>
  <c r="I14" i="1" s="1"/>
  <c r="H13" i="1"/>
  <c r="H14" i="1" s="1"/>
  <c r="G13" i="1"/>
  <c r="G14" i="1" s="1"/>
  <c r="F13" i="1"/>
  <c r="F14" i="1" s="1"/>
  <c r="E13" i="1"/>
  <c r="E14" i="1" s="1"/>
  <c r="D13" i="1"/>
  <c r="D14" i="1" s="1"/>
  <c r="C13" i="1"/>
  <c r="C14" i="1" s="1"/>
  <c r="B13" i="1"/>
  <c r="B14" i="1" s="1"/>
  <c r="C28" i="1"/>
  <c r="C29" i="1" s="1"/>
  <c r="D28" i="1"/>
  <c r="D29" i="1" s="1"/>
  <c r="E28" i="1"/>
  <c r="E29" i="1" s="1"/>
  <c r="F28" i="1"/>
  <c r="F29" i="1" s="1"/>
  <c r="G28" i="1"/>
  <c r="G29" i="1" s="1"/>
  <c r="H28" i="1"/>
  <c r="H29" i="1" s="1"/>
  <c r="I28" i="1"/>
  <c r="I29" i="1" s="1"/>
  <c r="J28" i="1"/>
  <c r="J29" i="1" s="1"/>
  <c r="K28" i="1"/>
  <c r="K29" i="1" s="1"/>
  <c r="B28" i="1"/>
  <c r="B29" i="1" s="1"/>
  <c r="L27" i="1"/>
  <c r="L12" i="1"/>
  <c r="D22" i="3" l="1"/>
  <c r="D21" i="3"/>
  <c r="D20" i="3"/>
  <c r="D26" i="3"/>
  <c r="D25" i="3"/>
  <c r="D24" i="3"/>
  <c r="D27" i="3"/>
  <c r="D14" i="3"/>
  <c r="D17" i="3"/>
  <c r="D16" i="3"/>
  <c r="D15" i="3"/>
  <c r="D30" i="3"/>
  <c r="D32" i="3"/>
  <c r="D28" i="3"/>
  <c r="D31" i="3"/>
  <c r="L29" i="1"/>
  <c r="L14" i="1"/>
  <c r="L28" i="1"/>
  <c r="L13" i="1"/>
  <c r="D5" i="3" l="1"/>
  <c r="D4" i="3"/>
  <c r="D7" i="3"/>
  <c r="D3" i="3"/>
  <c r="D6" i="3"/>
  <c r="D23" i="3"/>
  <c r="D18" i="3"/>
  <c r="D10" i="3"/>
  <c r="D8" i="3"/>
  <c r="D12" i="3"/>
  <c r="D11" i="3"/>
  <c r="D9" i="3"/>
  <c r="D29" i="3"/>
  <c r="D13" i="3"/>
  <c r="D19" i="3"/>
  <c r="O13" i="1"/>
  <c r="C3" i="2" l="1"/>
  <c r="C5" i="2"/>
  <c r="C6" i="2"/>
  <c r="C7" i="2"/>
  <c r="C4" i="2"/>
  <c r="C2" i="2"/>
  <c r="H3" i="3"/>
  <c r="G3" i="3"/>
  <c r="A4" i="2" l="1"/>
  <c r="A7" i="2"/>
  <c r="A3" i="2"/>
  <c r="A6" i="2"/>
  <c r="A5" i="2"/>
  <c r="A2" i="2"/>
  <c r="F4" i="2" l="1"/>
  <c r="G4" i="2" s="1"/>
  <c r="F2" i="2"/>
  <c r="G2" i="2" s="1"/>
  <c r="F7" i="2"/>
  <c r="G7" i="2" s="1"/>
  <c r="F6" i="2"/>
  <c r="G6" i="2" s="1"/>
  <c r="F3" i="2"/>
  <c r="G3" i="2" s="1"/>
  <c r="F5" i="2"/>
  <c r="G5" i="2" s="1"/>
  <c r="G8" i="2" l="1"/>
  <c r="K5" i="2"/>
  <c r="I3" i="2"/>
</calcChain>
</file>

<file path=xl/sharedStrings.xml><?xml version="1.0" encoding="utf-8"?>
<sst xmlns="http://schemas.openxmlformats.org/spreadsheetml/2006/main" count="377" uniqueCount="189">
  <si>
    <t>Hawthorn</t>
  </si>
  <si>
    <t>Player name</t>
  </si>
  <si>
    <t>Pace</t>
  </si>
  <si>
    <t>Strength</t>
  </si>
  <si>
    <t>Contested Marking</t>
  </si>
  <si>
    <t>Uncontested marking</t>
  </si>
  <si>
    <t>Kicking - pass</t>
  </si>
  <si>
    <t>Kicking - goal</t>
  </si>
  <si>
    <t>Handball</t>
  </si>
  <si>
    <t>Hitouts</t>
  </si>
  <si>
    <t>Hard ball get</t>
  </si>
  <si>
    <t>J Roughead</t>
  </si>
  <si>
    <t>J Lewis</t>
  </si>
  <si>
    <t>M Suckling</t>
  </si>
  <si>
    <t>S Mitchell</t>
  </si>
  <si>
    <t>J Gibson</t>
  </si>
  <si>
    <t>M Osborne</t>
  </si>
  <si>
    <t>Stamina</t>
  </si>
  <si>
    <t>Geelong</t>
  </si>
  <si>
    <t>B Ottens</t>
  </si>
  <si>
    <t>G Ablett</t>
  </si>
  <si>
    <t>H Taylor</t>
  </si>
  <si>
    <t>J Selwood</t>
  </si>
  <si>
    <t>S Motlop</t>
  </si>
  <si>
    <t>J Bartel</t>
  </si>
  <si>
    <t>Team importance</t>
  </si>
  <si>
    <t>Sum * team importance</t>
  </si>
  <si>
    <t>Sum</t>
  </si>
  <si>
    <t>Adelaide</t>
  </si>
  <si>
    <t>North Melbourne</t>
  </si>
  <si>
    <t>West Coast</t>
  </si>
  <si>
    <t>Collingwood</t>
  </si>
  <si>
    <t>LADDER</t>
  </si>
  <si>
    <t>Points</t>
  </si>
  <si>
    <t>Rank</t>
  </si>
  <si>
    <t>Press F9 to run a season of games</t>
  </si>
  <si>
    <t>Home team bonus</t>
  </si>
  <si>
    <t>Home</t>
  </si>
  <si>
    <t>Away</t>
  </si>
  <si>
    <t>Winner</t>
  </si>
  <si>
    <t>Game ID</t>
  </si>
  <si>
    <t>Home winning %</t>
  </si>
  <si>
    <t>Away winning %</t>
  </si>
  <si>
    <t>Interstate teams</t>
  </si>
  <si>
    <t>Subiaco</t>
  </si>
  <si>
    <t>Gabba</t>
  </si>
  <si>
    <t>SCG</t>
  </si>
  <si>
    <t>Football Park</t>
  </si>
  <si>
    <t>Total / average</t>
  </si>
  <si>
    <t>Table Name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</si>
  <si>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</si>
  <si>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</si>
  <si>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</si>
  <si>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</si>
  <si>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</si>
  <si>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</si>
  <si>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</si>
  <si>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</si>
  <si>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</si>
  <si>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</si>
  <si>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</si>
  <si>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</si>
  <si>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</si>
  <si>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</si>
  <si>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Player details</t>
  </si>
  <si>
    <t>Name</t>
  </si>
  <si>
    <t>Date of birth</t>
  </si>
  <si>
    <t>Club</t>
  </si>
  <si>
    <t>Nationality</t>
  </si>
  <si>
    <t>Language</t>
  </si>
  <si>
    <t>Player skills</t>
  </si>
  <si>
    <t>Player ID</t>
  </si>
  <si>
    <t>Column 15</t>
  </si>
  <si>
    <t>Favoured position</t>
  </si>
  <si>
    <t>Contested mark</t>
  </si>
  <si>
    <t>Uncontested mark</t>
  </si>
  <si>
    <t>Kicking - long</t>
  </si>
  <si>
    <t>Kicking - short</t>
  </si>
  <si>
    <t>Goal kicking - run</t>
  </si>
  <si>
    <t>Goal kicking - set shot</t>
  </si>
  <si>
    <t>Handball - short</t>
  </si>
  <si>
    <t>Handball - long</t>
  </si>
  <si>
    <t>Column 142</t>
  </si>
  <si>
    <t>Column 143</t>
  </si>
  <si>
    <t>Column 144</t>
  </si>
  <si>
    <t>Column 145</t>
  </si>
  <si>
    <t>Running bounce</t>
  </si>
  <si>
    <t>Loose ball get</t>
  </si>
  <si>
    <t>Find space</t>
  </si>
  <si>
    <t>Hitout - tap</t>
  </si>
  <si>
    <t>Hitout - punch</t>
  </si>
  <si>
    <t>Agility</t>
  </si>
  <si>
    <t>Player physical</t>
  </si>
  <si>
    <t>Vertical Leap</t>
  </si>
  <si>
    <t>Repeat speed</t>
  </si>
  <si>
    <t>Height</t>
  </si>
  <si>
    <t>Weight</t>
  </si>
  <si>
    <t>Skinfolds</t>
  </si>
  <si>
    <t>Flexiblity</t>
  </si>
  <si>
    <t>Arm Length</t>
  </si>
  <si>
    <t>Handspan</t>
  </si>
  <si>
    <t>Player mental</t>
  </si>
  <si>
    <t>Determination</t>
  </si>
  <si>
    <t>Work rate</t>
  </si>
  <si>
    <t>Team work</t>
  </si>
  <si>
    <t>Decision making</t>
  </si>
  <si>
    <t>Reaction time</t>
  </si>
  <si>
    <t>Agression</t>
  </si>
  <si>
    <t>Awareness</t>
  </si>
  <si>
    <t>Anticipation</t>
  </si>
  <si>
    <t>Bravery</t>
  </si>
  <si>
    <t>Composure</t>
  </si>
  <si>
    <t>Concentration</t>
  </si>
  <si>
    <t>Creativity</t>
  </si>
  <si>
    <t>Flair</t>
  </si>
  <si>
    <t>Influence</t>
  </si>
  <si>
    <t>Off the ball</t>
  </si>
  <si>
    <t>Positioning</t>
  </si>
  <si>
    <t>Balance</t>
  </si>
  <si>
    <t>Consistency</t>
  </si>
  <si>
    <t>Injury proneness</t>
  </si>
  <si>
    <t>Big matches</t>
  </si>
  <si>
    <t>Versatility</t>
  </si>
  <si>
    <t>Player position</t>
  </si>
  <si>
    <t>2nd favourite</t>
  </si>
  <si>
    <t>3rd favourite</t>
  </si>
  <si>
    <t>4th favourite</t>
  </si>
  <si>
    <t>Dirtiness</t>
  </si>
  <si>
    <t>Club details</t>
  </si>
  <si>
    <t>Club ID</t>
  </si>
  <si>
    <t>Colours</t>
  </si>
  <si>
    <t>Established</t>
  </si>
  <si>
    <t>Club name</t>
  </si>
  <si>
    <t>Club nickname</t>
  </si>
  <si>
    <t>Members</t>
  </si>
  <si>
    <t>Home ground</t>
  </si>
  <si>
    <t>2nd home ground</t>
  </si>
  <si>
    <t>Ladder</t>
  </si>
  <si>
    <t>Win</t>
  </si>
  <si>
    <t>Loss</t>
  </si>
  <si>
    <t>Draw</t>
  </si>
  <si>
    <t>For</t>
  </si>
  <si>
    <t>Against</t>
  </si>
  <si>
    <t>%</t>
  </si>
  <si>
    <t>Fixture</t>
  </si>
  <si>
    <t>Year</t>
  </si>
  <si>
    <t>Round</t>
  </si>
  <si>
    <t>Match ID</t>
  </si>
  <si>
    <t>Date</t>
  </si>
  <si>
    <t>Match</t>
  </si>
  <si>
    <t>Club Home ID</t>
  </si>
  <si>
    <t>Club Away ID</t>
  </si>
  <si>
    <t>Venue ID</t>
  </si>
  <si>
    <t>Home Score</t>
  </si>
  <si>
    <t>Away Score</t>
  </si>
  <si>
    <t>Result</t>
  </si>
  <si>
    <t>Stadia</t>
  </si>
  <si>
    <t>Venue Name</t>
  </si>
  <si>
    <t>Capacity</t>
  </si>
  <si>
    <t>Roof</t>
  </si>
  <si>
    <t>Average Attendance</t>
  </si>
  <si>
    <t>Draft</t>
  </si>
  <si>
    <t>Tactics</t>
  </si>
  <si>
    <t>Training</t>
  </si>
  <si>
    <t>Finals</t>
  </si>
  <si>
    <t>Starting position</t>
  </si>
  <si>
    <t>Finishing position</t>
  </si>
  <si>
    <t>Grand Final</t>
  </si>
  <si>
    <t>Premiers</t>
  </si>
  <si>
    <t>Staff Details</t>
  </si>
  <si>
    <t>Staff ID</t>
  </si>
  <si>
    <t>Role</t>
  </si>
  <si>
    <t>Staff skills</t>
  </si>
  <si>
    <t>Motivating</t>
  </si>
  <si>
    <t>Adaptability</t>
  </si>
  <si>
    <t>Press handling</t>
  </si>
  <si>
    <t>Judging player ability</t>
  </si>
  <si>
    <t>Judging player potential</t>
  </si>
  <si>
    <t>Discipline</t>
  </si>
  <si>
    <t>Defending</t>
  </si>
  <si>
    <t>Fitness</t>
  </si>
  <si>
    <t>Man Management</t>
  </si>
  <si>
    <t>Mental</t>
  </si>
  <si>
    <t>Working with Youngsters</t>
  </si>
  <si>
    <t>Medical</t>
  </si>
  <si>
    <t>Forwards</t>
  </si>
  <si>
    <t>Midfielders</t>
  </si>
  <si>
    <t>Rucks</t>
  </si>
  <si>
    <t>Technical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</si>
</sst>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1E2463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applyFill="1"/>
    <xf numFmtId="9" fontId="0" fillId="0" borderId="0" xfId="0" applyNumberFormat="1" applyFill="1"/>
    <xf numFmtId="9" fontId="2" fillId="0" borderId="0" xfId="0" applyNumberFormat="1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T17" totalsRowShown="0">
  <autoFilter ref="A1:T17"/>
  <tableColumns count="20">
    <tableColumn id="1" name="Table Name" dataDxfId="7"/>
    <tableColumn id="16" name="Column 1" dataDxfId="6"/>
    <tableColumn id="2" name="Column 15"/>
    <tableColumn id="3" name="Column 2"/>
    <tableColumn id="4" name="Column 3"/>
    <tableColumn id="5" name="Column 4"/>
    <tableColumn id="6" name="Column 5"/>
    <tableColumn id="7" name="Column 6"/>
    <tableColumn id="8" name="Column 7"/>
    <tableColumn id="9" name="Column 8"/>
    <tableColumn id="10" name="Column 9"/>
    <tableColumn id="11" name="Column 10"/>
    <tableColumn id="12" name="Column 11"/>
    <tableColumn id="13" name="Column 12"/>
    <tableColumn id="14" name="Column 13"/>
    <tableColumn id="15" name="Column 14"/>
    <tableColumn id="17" name="Column 142"/>
    <tableColumn id="18" name="Column 143"/>
    <tableColumn id="19" name="Column 144"/>
    <tableColumn id="20" name="Column 14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58" zoomScale="80" zoomScaleNormal="80" workbookViewId="0">
      <selection activeCell="M24" sqref="M24"/>
    </sheetView>
  </sheetViews>
  <sheetFormatPr defaultRowHeight="15" x14ac:dyDescent="0.25"/>
  <cols>
    <col min="1" max="1" width="28" customWidth="1"/>
    <col min="2" max="4" width="14" customWidth="1"/>
    <col min="5" max="5" width="16.5703125" customWidth="1"/>
    <col min="6" max="11" width="14" customWidth="1"/>
  </cols>
  <sheetData>
    <row r="1" spans="1:15" ht="21" x14ac:dyDescent="0.35">
      <c r="A1" s="2" t="s">
        <v>0</v>
      </c>
    </row>
    <row r="3" spans="1:15" x14ac:dyDescent="0.25">
      <c r="A3" s="1" t="s">
        <v>1</v>
      </c>
      <c r="B3" s="1" t="s">
        <v>2</v>
      </c>
      <c r="C3" s="1" t="s">
        <v>3</v>
      </c>
      <c r="D3" s="1" t="s">
        <v>17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5" spans="1:15" x14ac:dyDescent="0.25">
      <c r="A5" t="s">
        <v>11</v>
      </c>
      <c r="B5">
        <v>10</v>
      </c>
      <c r="C5">
        <v>15</v>
      </c>
      <c r="D5">
        <v>15</v>
      </c>
      <c r="E5">
        <v>17</v>
      </c>
      <c r="F5">
        <v>18</v>
      </c>
      <c r="G5">
        <v>14</v>
      </c>
      <c r="H5">
        <v>15</v>
      </c>
      <c r="I5">
        <v>12</v>
      </c>
      <c r="J5">
        <v>12</v>
      </c>
      <c r="K5">
        <v>7</v>
      </c>
    </row>
    <row r="6" spans="1:15" x14ac:dyDescent="0.25">
      <c r="A6" t="s">
        <v>12</v>
      </c>
      <c r="B6">
        <v>15</v>
      </c>
      <c r="C6">
        <v>13</v>
      </c>
      <c r="D6">
        <v>18</v>
      </c>
      <c r="E6">
        <v>15</v>
      </c>
      <c r="F6">
        <v>18</v>
      </c>
      <c r="G6">
        <v>15</v>
      </c>
      <c r="H6">
        <v>16</v>
      </c>
      <c r="I6">
        <v>17</v>
      </c>
      <c r="J6">
        <v>4</v>
      </c>
      <c r="K6">
        <v>15</v>
      </c>
    </row>
    <row r="7" spans="1:15" x14ac:dyDescent="0.25">
      <c r="A7" t="s">
        <v>13</v>
      </c>
      <c r="B7">
        <v>12</v>
      </c>
      <c r="C7">
        <v>10</v>
      </c>
      <c r="D7">
        <v>18</v>
      </c>
      <c r="E7">
        <v>12</v>
      </c>
      <c r="F7">
        <v>18</v>
      </c>
      <c r="G7">
        <v>20</v>
      </c>
      <c r="H7">
        <v>19</v>
      </c>
      <c r="I7">
        <v>15</v>
      </c>
      <c r="J7">
        <v>0</v>
      </c>
      <c r="K7">
        <v>10</v>
      </c>
    </row>
    <row r="8" spans="1:15" x14ac:dyDescent="0.25">
      <c r="A8" t="s">
        <v>14</v>
      </c>
      <c r="B8">
        <v>12</v>
      </c>
      <c r="C8">
        <v>18</v>
      </c>
      <c r="D8">
        <v>19</v>
      </c>
      <c r="E8">
        <v>10</v>
      </c>
      <c r="F8">
        <v>19</v>
      </c>
      <c r="G8">
        <v>18</v>
      </c>
      <c r="H8">
        <v>16</v>
      </c>
      <c r="I8">
        <v>19</v>
      </c>
      <c r="J8">
        <v>0</v>
      </c>
      <c r="K8">
        <v>15</v>
      </c>
    </row>
    <row r="9" spans="1:15" x14ac:dyDescent="0.25">
      <c r="A9" t="s">
        <v>15</v>
      </c>
      <c r="B9">
        <v>10</v>
      </c>
      <c r="C9">
        <v>16</v>
      </c>
      <c r="D9">
        <v>15</v>
      </c>
      <c r="E9">
        <v>16</v>
      </c>
      <c r="F9">
        <v>18</v>
      </c>
      <c r="G9">
        <v>15</v>
      </c>
      <c r="H9">
        <v>10</v>
      </c>
      <c r="I9">
        <v>17</v>
      </c>
      <c r="J9">
        <v>10</v>
      </c>
      <c r="K9">
        <v>10</v>
      </c>
    </row>
    <row r="10" spans="1:15" x14ac:dyDescent="0.25">
      <c r="A10" t="s">
        <v>16</v>
      </c>
      <c r="B10">
        <v>13</v>
      </c>
      <c r="C10">
        <v>12</v>
      </c>
      <c r="D10">
        <v>15</v>
      </c>
      <c r="E10">
        <v>10</v>
      </c>
      <c r="F10">
        <v>10</v>
      </c>
      <c r="G10">
        <v>13</v>
      </c>
      <c r="H10">
        <v>14</v>
      </c>
      <c r="I10">
        <v>15</v>
      </c>
      <c r="J10">
        <v>0</v>
      </c>
      <c r="K10">
        <v>14</v>
      </c>
    </row>
    <row r="12" spans="1:15" x14ac:dyDescent="0.25">
      <c r="A12" t="s">
        <v>25</v>
      </c>
      <c r="B12">
        <v>10</v>
      </c>
      <c r="C12">
        <v>5</v>
      </c>
      <c r="D12">
        <v>10</v>
      </c>
      <c r="E12">
        <v>5</v>
      </c>
      <c r="F12">
        <v>15</v>
      </c>
      <c r="G12">
        <v>20</v>
      </c>
      <c r="H12">
        <v>10</v>
      </c>
      <c r="I12">
        <v>15</v>
      </c>
      <c r="J12">
        <v>5</v>
      </c>
      <c r="K12">
        <v>5</v>
      </c>
      <c r="L12">
        <f>SUM(B12:K12)</f>
        <v>100</v>
      </c>
      <c r="N12" t="s">
        <v>36</v>
      </c>
    </row>
    <row r="13" spans="1:15" x14ac:dyDescent="0.25">
      <c r="A13" t="s">
        <v>27</v>
      </c>
      <c r="B13">
        <f>SUM(B5:B10)</f>
        <v>72</v>
      </c>
      <c r="C13">
        <f t="shared" ref="C13:K13" si="0">SUM(C5:C10)</f>
        <v>84</v>
      </c>
      <c r="D13">
        <f t="shared" si="0"/>
        <v>100</v>
      </c>
      <c r="E13">
        <f t="shared" si="0"/>
        <v>80</v>
      </c>
      <c r="F13">
        <f t="shared" si="0"/>
        <v>101</v>
      </c>
      <c r="G13">
        <f t="shared" si="0"/>
        <v>95</v>
      </c>
      <c r="H13">
        <f t="shared" si="0"/>
        <v>90</v>
      </c>
      <c r="I13">
        <f t="shared" si="0"/>
        <v>95</v>
      </c>
      <c r="J13">
        <f t="shared" si="0"/>
        <v>26</v>
      </c>
      <c r="K13">
        <f t="shared" si="0"/>
        <v>71</v>
      </c>
      <c r="L13">
        <f t="shared" ref="L13:L14" si="1">SUM(B13:K13)</f>
        <v>814</v>
      </c>
      <c r="N13">
        <v>1.5</v>
      </c>
      <c r="O13">
        <f>($L$14*N13)/(($L$14*2)+L29)</f>
        <v>0.51287302516091282</v>
      </c>
    </row>
    <row r="14" spans="1:15" x14ac:dyDescent="0.25">
      <c r="A14" t="s">
        <v>26</v>
      </c>
      <c r="B14">
        <f>B13*B12%</f>
        <v>7.2</v>
      </c>
      <c r="C14">
        <f t="shared" ref="C14" si="2">C13*C12%</f>
        <v>4.2</v>
      </c>
      <c r="D14">
        <f t="shared" ref="D14" si="3">D13*D12%</f>
        <v>10</v>
      </c>
      <c r="E14">
        <f t="shared" ref="E14" si="4">E13*E12%</f>
        <v>4</v>
      </c>
      <c r="F14">
        <f t="shared" ref="F14" si="5">F13*F12%</f>
        <v>15.149999999999999</v>
      </c>
      <c r="G14">
        <f t="shared" ref="G14" si="6">G13*G12%</f>
        <v>19</v>
      </c>
      <c r="H14">
        <f t="shared" ref="H14" si="7">H13*H12%</f>
        <v>9</v>
      </c>
      <c r="I14">
        <f t="shared" ref="I14" si="8">I13*I12%</f>
        <v>14.25</v>
      </c>
      <c r="J14">
        <f t="shared" ref="J14" si="9">J13*J12%</f>
        <v>1.3</v>
      </c>
      <c r="K14">
        <f t="shared" ref="K14" si="10">K13*K12%</f>
        <v>3.5500000000000003</v>
      </c>
      <c r="L14">
        <f t="shared" si="1"/>
        <v>87.649999999999991</v>
      </c>
    </row>
    <row r="16" spans="1:15" ht="21" x14ac:dyDescent="0.35">
      <c r="A16" s="2" t="s">
        <v>18</v>
      </c>
    </row>
    <row r="18" spans="1:12" x14ac:dyDescent="0.25">
      <c r="A18" s="1" t="s">
        <v>1</v>
      </c>
      <c r="B18" s="1" t="s">
        <v>2</v>
      </c>
      <c r="C18" s="1" t="s">
        <v>3</v>
      </c>
      <c r="D18" s="1" t="s">
        <v>17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</row>
    <row r="20" spans="1:12" x14ac:dyDescent="0.25">
      <c r="A20" t="s">
        <v>19</v>
      </c>
      <c r="B20">
        <v>10</v>
      </c>
      <c r="C20">
        <v>15</v>
      </c>
      <c r="D20">
        <v>15</v>
      </c>
      <c r="E20">
        <v>17</v>
      </c>
      <c r="F20">
        <v>18</v>
      </c>
      <c r="G20">
        <v>14</v>
      </c>
      <c r="H20">
        <v>15</v>
      </c>
      <c r="I20">
        <v>12</v>
      </c>
      <c r="J20">
        <v>12</v>
      </c>
      <c r="K20">
        <v>7</v>
      </c>
    </row>
    <row r="21" spans="1:12" x14ac:dyDescent="0.25">
      <c r="A21" t="s">
        <v>20</v>
      </c>
      <c r="B21">
        <v>15</v>
      </c>
      <c r="C21">
        <v>13</v>
      </c>
      <c r="D21">
        <v>18</v>
      </c>
      <c r="E21">
        <v>15</v>
      </c>
      <c r="F21">
        <v>18</v>
      </c>
      <c r="G21">
        <v>15</v>
      </c>
      <c r="H21">
        <v>16</v>
      </c>
      <c r="I21">
        <v>17</v>
      </c>
      <c r="J21">
        <v>4</v>
      </c>
      <c r="K21">
        <v>15</v>
      </c>
    </row>
    <row r="22" spans="1:12" x14ac:dyDescent="0.25">
      <c r="A22" t="s">
        <v>22</v>
      </c>
      <c r="B22">
        <v>12</v>
      </c>
      <c r="C22">
        <v>10</v>
      </c>
      <c r="D22">
        <v>18</v>
      </c>
      <c r="E22">
        <v>12</v>
      </c>
      <c r="F22">
        <v>18</v>
      </c>
      <c r="G22">
        <v>20</v>
      </c>
      <c r="H22">
        <v>19</v>
      </c>
      <c r="I22">
        <v>15</v>
      </c>
      <c r="J22">
        <v>0</v>
      </c>
      <c r="K22">
        <v>10</v>
      </c>
    </row>
    <row r="23" spans="1:12" x14ac:dyDescent="0.25">
      <c r="A23" t="s">
        <v>24</v>
      </c>
      <c r="B23">
        <v>12</v>
      </c>
      <c r="C23">
        <v>18</v>
      </c>
      <c r="D23">
        <v>19</v>
      </c>
      <c r="E23">
        <v>10</v>
      </c>
      <c r="F23">
        <v>19</v>
      </c>
      <c r="G23">
        <v>18</v>
      </c>
      <c r="H23">
        <v>16</v>
      </c>
      <c r="I23">
        <v>19</v>
      </c>
      <c r="J23">
        <v>0</v>
      </c>
      <c r="K23">
        <v>15</v>
      </c>
    </row>
    <row r="24" spans="1:12" x14ac:dyDescent="0.25">
      <c r="A24" t="s">
        <v>21</v>
      </c>
      <c r="B24">
        <v>10</v>
      </c>
      <c r="C24">
        <v>16</v>
      </c>
      <c r="D24">
        <v>15</v>
      </c>
      <c r="E24">
        <v>16</v>
      </c>
      <c r="F24">
        <v>18</v>
      </c>
      <c r="G24">
        <v>15</v>
      </c>
      <c r="H24">
        <v>10</v>
      </c>
      <c r="I24">
        <v>17</v>
      </c>
      <c r="J24">
        <v>10</v>
      </c>
      <c r="K24">
        <v>10</v>
      </c>
    </row>
    <row r="25" spans="1:12" x14ac:dyDescent="0.25">
      <c r="A25" t="s">
        <v>23</v>
      </c>
      <c r="B25">
        <v>13</v>
      </c>
      <c r="C25">
        <v>12</v>
      </c>
      <c r="D25">
        <v>15</v>
      </c>
      <c r="E25">
        <v>10</v>
      </c>
      <c r="F25">
        <v>10</v>
      </c>
      <c r="G25">
        <v>13</v>
      </c>
      <c r="H25">
        <v>14</v>
      </c>
      <c r="I25">
        <v>15</v>
      </c>
      <c r="J25">
        <v>0</v>
      </c>
      <c r="K25">
        <v>14</v>
      </c>
    </row>
    <row r="27" spans="1:12" x14ac:dyDescent="0.25">
      <c r="A27" t="s">
        <v>25</v>
      </c>
      <c r="B27">
        <v>5</v>
      </c>
      <c r="C27">
        <v>10</v>
      </c>
      <c r="D27">
        <v>5</v>
      </c>
      <c r="E27">
        <v>15</v>
      </c>
      <c r="F27">
        <v>10</v>
      </c>
      <c r="G27">
        <v>10</v>
      </c>
      <c r="H27">
        <v>20</v>
      </c>
      <c r="I27">
        <v>5</v>
      </c>
      <c r="J27">
        <v>10</v>
      </c>
      <c r="K27">
        <v>10</v>
      </c>
      <c r="L27">
        <f>SUM(B27:K27)</f>
        <v>100</v>
      </c>
    </row>
    <row r="28" spans="1:12" x14ac:dyDescent="0.25">
      <c r="A28" t="s">
        <v>27</v>
      </c>
      <c r="B28">
        <f>SUM(B20:B25)</f>
        <v>72</v>
      </c>
      <c r="C28">
        <f t="shared" ref="C28:K28" si="11">SUM(C20:C25)</f>
        <v>84</v>
      </c>
      <c r="D28">
        <f t="shared" si="11"/>
        <v>100</v>
      </c>
      <c r="E28">
        <f t="shared" si="11"/>
        <v>80</v>
      </c>
      <c r="F28">
        <f t="shared" si="11"/>
        <v>101</v>
      </c>
      <c r="G28">
        <f t="shared" si="11"/>
        <v>95</v>
      </c>
      <c r="H28">
        <f t="shared" si="11"/>
        <v>90</v>
      </c>
      <c r="I28">
        <f t="shared" si="11"/>
        <v>95</v>
      </c>
      <c r="J28">
        <f t="shared" si="11"/>
        <v>26</v>
      </c>
      <c r="K28">
        <f t="shared" si="11"/>
        <v>71</v>
      </c>
      <c r="L28">
        <f t="shared" ref="L28:L29" si="12">SUM(B28:K28)</f>
        <v>814</v>
      </c>
    </row>
    <row r="29" spans="1:12" x14ac:dyDescent="0.25">
      <c r="A29" t="s">
        <v>26</v>
      </c>
      <c r="B29">
        <f>B28*B27%</f>
        <v>3.6</v>
      </c>
      <c r="C29">
        <f t="shared" ref="C29:K29" si="13">C28*C27%</f>
        <v>8.4</v>
      </c>
      <c r="D29">
        <f t="shared" si="13"/>
        <v>5</v>
      </c>
      <c r="E29">
        <f t="shared" si="13"/>
        <v>12</v>
      </c>
      <c r="F29">
        <f t="shared" si="13"/>
        <v>10.100000000000001</v>
      </c>
      <c r="G29">
        <f t="shared" si="13"/>
        <v>9.5</v>
      </c>
      <c r="H29">
        <f t="shared" si="13"/>
        <v>18</v>
      </c>
      <c r="I29">
        <f t="shared" si="13"/>
        <v>4.75</v>
      </c>
      <c r="J29">
        <f t="shared" si="13"/>
        <v>2.6</v>
      </c>
      <c r="K29">
        <f t="shared" si="13"/>
        <v>7.1000000000000005</v>
      </c>
      <c r="L29">
        <f t="shared" si="12"/>
        <v>81.049999999999983</v>
      </c>
    </row>
    <row r="31" spans="1:12" ht="21" x14ac:dyDescent="0.35">
      <c r="A31" s="2" t="s">
        <v>31</v>
      </c>
    </row>
    <row r="33" spans="1:12" x14ac:dyDescent="0.25">
      <c r="A33" s="1" t="s">
        <v>1</v>
      </c>
      <c r="B33" s="1" t="s">
        <v>2</v>
      </c>
      <c r="C33" s="1" t="s">
        <v>3</v>
      </c>
      <c r="D33" s="1" t="s">
        <v>17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</row>
    <row r="35" spans="1:12" x14ac:dyDescent="0.25">
      <c r="A35" t="s">
        <v>19</v>
      </c>
      <c r="B35">
        <v>10</v>
      </c>
      <c r="C35">
        <v>15</v>
      </c>
      <c r="D35">
        <v>15</v>
      </c>
      <c r="E35">
        <v>17</v>
      </c>
      <c r="F35">
        <v>18</v>
      </c>
      <c r="G35">
        <v>14</v>
      </c>
      <c r="H35">
        <v>15</v>
      </c>
      <c r="I35">
        <v>12</v>
      </c>
      <c r="J35">
        <v>12</v>
      </c>
      <c r="K35">
        <v>7</v>
      </c>
    </row>
    <row r="36" spans="1:12" x14ac:dyDescent="0.25">
      <c r="A36" t="s">
        <v>20</v>
      </c>
      <c r="B36">
        <v>15</v>
      </c>
      <c r="C36">
        <v>13</v>
      </c>
      <c r="D36">
        <v>18</v>
      </c>
      <c r="E36">
        <v>15</v>
      </c>
      <c r="F36">
        <v>18</v>
      </c>
      <c r="G36">
        <v>15</v>
      </c>
      <c r="H36">
        <v>16</v>
      </c>
      <c r="I36">
        <v>17</v>
      </c>
      <c r="J36">
        <v>4</v>
      </c>
      <c r="K36">
        <v>15</v>
      </c>
    </row>
    <row r="37" spans="1:12" x14ac:dyDescent="0.25">
      <c r="A37" t="s">
        <v>22</v>
      </c>
      <c r="B37">
        <v>12</v>
      </c>
      <c r="C37">
        <v>10</v>
      </c>
      <c r="D37">
        <v>18</v>
      </c>
      <c r="E37">
        <v>12</v>
      </c>
      <c r="F37">
        <v>18</v>
      </c>
      <c r="G37">
        <v>20</v>
      </c>
      <c r="H37">
        <v>19</v>
      </c>
      <c r="I37">
        <v>15</v>
      </c>
      <c r="J37">
        <v>0</v>
      </c>
      <c r="K37">
        <v>10</v>
      </c>
    </row>
    <row r="38" spans="1:12" x14ac:dyDescent="0.25">
      <c r="A38" t="s">
        <v>24</v>
      </c>
      <c r="B38">
        <v>12</v>
      </c>
      <c r="C38">
        <v>18</v>
      </c>
      <c r="D38">
        <v>19</v>
      </c>
      <c r="E38">
        <v>10</v>
      </c>
      <c r="F38">
        <v>19</v>
      </c>
      <c r="G38">
        <v>18</v>
      </c>
      <c r="H38">
        <v>16</v>
      </c>
      <c r="I38">
        <v>19</v>
      </c>
      <c r="J38">
        <v>0</v>
      </c>
      <c r="K38">
        <v>15</v>
      </c>
    </row>
    <row r="39" spans="1:12" x14ac:dyDescent="0.25">
      <c r="A39" t="s">
        <v>21</v>
      </c>
      <c r="B39">
        <v>10</v>
      </c>
      <c r="C39">
        <v>16</v>
      </c>
      <c r="D39">
        <v>15</v>
      </c>
      <c r="E39">
        <v>16</v>
      </c>
      <c r="F39">
        <v>18</v>
      </c>
      <c r="G39">
        <v>15</v>
      </c>
      <c r="H39">
        <v>10</v>
      </c>
      <c r="I39">
        <v>17</v>
      </c>
      <c r="J39">
        <v>10</v>
      </c>
      <c r="K39">
        <v>10</v>
      </c>
    </row>
    <row r="40" spans="1:12" x14ac:dyDescent="0.25">
      <c r="A40" t="s">
        <v>23</v>
      </c>
      <c r="B40">
        <v>13</v>
      </c>
      <c r="C40">
        <v>12</v>
      </c>
      <c r="D40">
        <v>15</v>
      </c>
      <c r="E40">
        <v>10</v>
      </c>
      <c r="F40">
        <v>10</v>
      </c>
      <c r="G40">
        <v>13</v>
      </c>
      <c r="H40">
        <v>14</v>
      </c>
      <c r="I40">
        <v>15</v>
      </c>
      <c r="J40">
        <v>0</v>
      </c>
      <c r="K40">
        <v>14</v>
      </c>
    </row>
    <row r="42" spans="1:12" x14ac:dyDescent="0.25">
      <c r="A42" t="s">
        <v>25</v>
      </c>
      <c r="B42">
        <v>12</v>
      </c>
      <c r="C42">
        <v>8</v>
      </c>
      <c r="D42">
        <v>15</v>
      </c>
      <c r="E42">
        <v>20</v>
      </c>
      <c r="F42">
        <v>0</v>
      </c>
      <c r="G42">
        <v>10</v>
      </c>
      <c r="H42">
        <v>20</v>
      </c>
      <c r="I42">
        <v>5</v>
      </c>
      <c r="J42">
        <v>5</v>
      </c>
      <c r="K42">
        <v>5</v>
      </c>
      <c r="L42">
        <f>SUM(B42:K42)</f>
        <v>100</v>
      </c>
    </row>
    <row r="43" spans="1:12" x14ac:dyDescent="0.25">
      <c r="A43" t="s">
        <v>27</v>
      </c>
      <c r="B43">
        <f>SUM(B35:B40)</f>
        <v>72</v>
      </c>
      <c r="C43">
        <f t="shared" ref="C43:K43" si="14">SUM(C35:C40)</f>
        <v>84</v>
      </c>
      <c r="D43">
        <f t="shared" si="14"/>
        <v>100</v>
      </c>
      <c r="E43">
        <f t="shared" si="14"/>
        <v>80</v>
      </c>
      <c r="F43">
        <f t="shared" si="14"/>
        <v>101</v>
      </c>
      <c r="G43">
        <f t="shared" si="14"/>
        <v>95</v>
      </c>
      <c r="H43">
        <f t="shared" si="14"/>
        <v>90</v>
      </c>
      <c r="I43">
        <f t="shared" si="14"/>
        <v>95</v>
      </c>
      <c r="J43">
        <f t="shared" si="14"/>
        <v>26</v>
      </c>
      <c r="K43">
        <f t="shared" si="14"/>
        <v>71</v>
      </c>
      <c r="L43">
        <f t="shared" ref="L43:L44" si="15">SUM(B43:K43)</f>
        <v>814</v>
      </c>
    </row>
    <row r="44" spans="1:12" x14ac:dyDescent="0.25">
      <c r="A44" t="s">
        <v>26</v>
      </c>
      <c r="B44">
        <f>B43*B42%</f>
        <v>8.64</v>
      </c>
      <c r="C44">
        <f t="shared" ref="C44:K44" si="16">C43*C42%</f>
        <v>6.72</v>
      </c>
      <c r="D44">
        <f t="shared" si="16"/>
        <v>15</v>
      </c>
      <c r="E44">
        <f t="shared" si="16"/>
        <v>16</v>
      </c>
      <c r="F44">
        <f t="shared" si="16"/>
        <v>0</v>
      </c>
      <c r="G44">
        <f t="shared" si="16"/>
        <v>9.5</v>
      </c>
      <c r="H44">
        <f t="shared" si="16"/>
        <v>18</v>
      </c>
      <c r="I44">
        <f t="shared" si="16"/>
        <v>4.75</v>
      </c>
      <c r="J44">
        <f t="shared" si="16"/>
        <v>1.3</v>
      </c>
      <c r="K44">
        <f t="shared" si="16"/>
        <v>3.5500000000000003</v>
      </c>
      <c r="L44">
        <f t="shared" si="15"/>
        <v>83.46</v>
      </c>
    </row>
    <row r="46" spans="1:12" ht="21" x14ac:dyDescent="0.35">
      <c r="A46" s="2" t="s">
        <v>30</v>
      </c>
    </row>
    <row r="48" spans="1:12" x14ac:dyDescent="0.25">
      <c r="A48" s="1" t="s">
        <v>1</v>
      </c>
      <c r="B48" s="1" t="s">
        <v>2</v>
      </c>
      <c r="C48" s="1" t="s">
        <v>3</v>
      </c>
      <c r="D48" s="1" t="s">
        <v>17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</row>
    <row r="50" spans="1:12" x14ac:dyDescent="0.25">
      <c r="A50" t="s">
        <v>19</v>
      </c>
      <c r="B50">
        <v>10</v>
      </c>
      <c r="C50">
        <v>15</v>
      </c>
      <c r="D50">
        <v>15</v>
      </c>
      <c r="E50">
        <v>17</v>
      </c>
      <c r="F50">
        <v>18</v>
      </c>
      <c r="G50">
        <v>14</v>
      </c>
      <c r="H50">
        <v>15</v>
      </c>
      <c r="I50">
        <v>12</v>
      </c>
      <c r="J50">
        <v>12</v>
      </c>
      <c r="K50">
        <v>7</v>
      </c>
    </row>
    <row r="51" spans="1:12" x14ac:dyDescent="0.25">
      <c r="A51" t="s">
        <v>20</v>
      </c>
      <c r="B51">
        <v>15</v>
      </c>
      <c r="C51">
        <v>13</v>
      </c>
      <c r="D51">
        <v>18</v>
      </c>
      <c r="E51">
        <v>15</v>
      </c>
      <c r="F51">
        <v>18</v>
      </c>
      <c r="G51">
        <v>15</v>
      </c>
      <c r="H51">
        <v>16</v>
      </c>
      <c r="I51">
        <v>17</v>
      </c>
      <c r="J51">
        <v>4</v>
      </c>
      <c r="K51">
        <v>15</v>
      </c>
    </row>
    <row r="52" spans="1:12" x14ac:dyDescent="0.25">
      <c r="A52" t="s">
        <v>22</v>
      </c>
      <c r="B52">
        <v>12</v>
      </c>
      <c r="C52">
        <v>10</v>
      </c>
      <c r="D52">
        <v>18</v>
      </c>
      <c r="E52">
        <v>12</v>
      </c>
      <c r="F52">
        <v>18</v>
      </c>
      <c r="G52">
        <v>20</v>
      </c>
      <c r="H52">
        <v>19</v>
      </c>
      <c r="I52">
        <v>15</v>
      </c>
      <c r="J52">
        <v>0</v>
      </c>
      <c r="K52">
        <v>10</v>
      </c>
    </row>
    <row r="53" spans="1:12" x14ac:dyDescent="0.25">
      <c r="A53" t="s">
        <v>24</v>
      </c>
      <c r="B53">
        <v>12</v>
      </c>
      <c r="C53">
        <v>18</v>
      </c>
      <c r="D53">
        <v>19</v>
      </c>
      <c r="E53">
        <v>10</v>
      </c>
      <c r="F53">
        <v>19</v>
      </c>
      <c r="G53">
        <v>18</v>
      </c>
      <c r="H53">
        <v>16</v>
      </c>
      <c r="I53">
        <v>19</v>
      </c>
      <c r="J53">
        <v>0</v>
      </c>
      <c r="K53">
        <v>15</v>
      </c>
    </row>
    <row r="54" spans="1:12" x14ac:dyDescent="0.25">
      <c r="A54" t="s">
        <v>21</v>
      </c>
      <c r="B54">
        <v>10</v>
      </c>
      <c r="C54">
        <v>16</v>
      </c>
      <c r="D54">
        <v>15</v>
      </c>
      <c r="E54">
        <v>16</v>
      </c>
      <c r="F54">
        <v>18</v>
      </c>
      <c r="G54">
        <v>15</v>
      </c>
      <c r="H54">
        <v>10</v>
      </c>
      <c r="I54">
        <v>17</v>
      </c>
      <c r="J54">
        <v>10</v>
      </c>
      <c r="K54">
        <v>10</v>
      </c>
    </row>
    <row r="55" spans="1:12" x14ac:dyDescent="0.25">
      <c r="A55" t="s">
        <v>23</v>
      </c>
      <c r="B55">
        <v>13</v>
      </c>
      <c r="C55">
        <v>12</v>
      </c>
      <c r="D55">
        <v>15</v>
      </c>
      <c r="E55">
        <v>10</v>
      </c>
      <c r="F55">
        <v>10</v>
      </c>
      <c r="G55">
        <v>13</v>
      </c>
      <c r="H55">
        <v>14</v>
      </c>
      <c r="I55">
        <v>15</v>
      </c>
      <c r="J55">
        <v>0</v>
      </c>
      <c r="K55">
        <v>14</v>
      </c>
    </row>
    <row r="57" spans="1:12" x14ac:dyDescent="0.25">
      <c r="A57" t="s">
        <v>25</v>
      </c>
      <c r="B57">
        <v>0</v>
      </c>
      <c r="C57">
        <v>20</v>
      </c>
      <c r="D57">
        <v>20</v>
      </c>
      <c r="E57">
        <v>10</v>
      </c>
      <c r="F57">
        <v>5</v>
      </c>
      <c r="G57">
        <v>5</v>
      </c>
      <c r="H57">
        <v>5</v>
      </c>
      <c r="I57">
        <v>15</v>
      </c>
      <c r="J57">
        <v>10</v>
      </c>
      <c r="K57">
        <v>10</v>
      </c>
      <c r="L57">
        <f>SUM(B57:K57)</f>
        <v>100</v>
      </c>
    </row>
    <row r="58" spans="1:12" x14ac:dyDescent="0.25">
      <c r="A58" t="s">
        <v>27</v>
      </c>
      <c r="B58">
        <f>SUM(B50:B55)</f>
        <v>72</v>
      </c>
      <c r="C58">
        <f t="shared" ref="C58:K58" si="17">SUM(C50:C55)</f>
        <v>84</v>
      </c>
      <c r="D58">
        <f t="shared" si="17"/>
        <v>100</v>
      </c>
      <c r="E58">
        <f t="shared" si="17"/>
        <v>80</v>
      </c>
      <c r="F58">
        <f t="shared" si="17"/>
        <v>101</v>
      </c>
      <c r="G58">
        <f t="shared" si="17"/>
        <v>95</v>
      </c>
      <c r="H58">
        <f t="shared" si="17"/>
        <v>90</v>
      </c>
      <c r="I58">
        <f t="shared" si="17"/>
        <v>95</v>
      </c>
      <c r="J58">
        <f t="shared" si="17"/>
        <v>26</v>
      </c>
      <c r="K58">
        <f t="shared" si="17"/>
        <v>71</v>
      </c>
      <c r="L58">
        <f t="shared" ref="L58:L59" si="18">SUM(B58:K58)</f>
        <v>814</v>
      </c>
    </row>
    <row r="59" spans="1:12" x14ac:dyDescent="0.25">
      <c r="A59" t="s">
        <v>26</v>
      </c>
      <c r="B59">
        <f>B58*B57%</f>
        <v>0</v>
      </c>
      <c r="C59">
        <f t="shared" ref="C59:K59" si="19">C58*C57%</f>
        <v>16.8</v>
      </c>
      <c r="D59">
        <f t="shared" si="19"/>
        <v>20</v>
      </c>
      <c r="E59">
        <f t="shared" si="19"/>
        <v>8</v>
      </c>
      <c r="F59">
        <f t="shared" si="19"/>
        <v>5.0500000000000007</v>
      </c>
      <c r="G59">
        <f t="shared" si="19"/>
        <v>4.75</v>
      </c>
      <c r="H59">
        <f t="shared" si="19"/>
        <v>4.5</v>
      </c>
      <c r="I59">
        <f t="shared" si="19"/>
        <v>14.25</v>
      </c>
      <c r="J59">
        <f t="shared" si="19"/>
        <v>2.6</v>
      </c>
      <c r="K59">
        <f t="shared" si="19"/>
        <v>7.1000000000000005</v>
      </c>
      <c r="L59">
        <f t="shared" si="18"/>
        <v>83.049999999999983</v>
      </c>
    </row>
    <row r="61" spans="1:12" ht="21" x14ac:dyDescent="0.35">
      <c r="A61" s="2" t="s">
        <v>29</v>
      </c>
    </row>
    <row r="63" spans="1:12" x14ac:dyDescent="0.25">
      <c r="A63" s="1" t="s">
        <v>1</v>
      </c>
      <c r="B63" s="1" t="s">
        <v>2</v>
      </c>
      <c r="C63" s="1" t="s">
        <v>3</v>
      </c>
      <c r="D63" s="1" t="s">
        <v>17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10</v>
      </c>
    </row>
    <row r="65" spans="1:12" x14ac:dyDescent="0.25">
      <c r="A65" t="s">
        <v>11</v>
      </c>
      <c r="B65">
        <v>10</v>
      </c>
      <c r="C65">
        <v>15</v>
      </c>
      <c r="D65">
        <v>15</v>
      </c>
      <c r="E65">
        <v>17</v>
      </c>
      <c r="F65">
        <v>18</v>
      </c>
      <c r="G65">
        <v>14</v>
      </c>
      <c r="H65">
        <v>15</v>
      </c>
      <c r="I65">
        <v>12</v>
      </c>
      <c r="J65">
        <v>12</v>
      </c>
      <c r="K65">
        <v>7</v>
      </c>
    </row>
    <row r="66" spans="1:12" x14ac:dyDescent="0.25">
      <c r="A66" t="s">
        <v>12</v>
      </c>
      <c r="B66">
        <v>15</v>
      </c>
      <c r="C66">
        <v>13</v>
      </c>
      <c r="D66">
        <v>18</v>
      </c>
      <c r="E66">
        <v>15</v>
      </c>
      <c r="F66">
        <v>18</v>
      </c>
      <c r="G66">
        <v>15</v>
      </c>
      <c r="H66">
        <v>16</v>
      </c>
      <c r="I66">
        <v>17</v>
      </c>
      <c r="J66">
        <v>4</v>
      </c>
      <c r="K66">
        <v>15</v>
      </c>
    </row>
    <row r="67" spans="1:12" x14ac:dyDescent="0.25">
      <c r="A67" t="s">
        <v>13</v>
      </c>
      <c r="B67">
        <v>12</v>
      </c>
      <c r="C67">
        <v>10</v>
      </c>
      <c r="D67">
        <v>18</v>
      </c>
      <c r="E67">
        <v>12</v>
      </c>
      <c r="F67">
        <v>18</v>
      </c>
      <c r="G67">
        <v>20</v>
      </c>
      <c r="H67">
        <v>19</v>
      </c>
      <c r="I67">
        <v>15</v>
      </c>
      <c r="J67">
        <v>0</v>
      </c>
      <c r="K67">
        <v>10</v>
      </c>
    </row>
    <row r="68" spans="1:12" x14ac:dyDescent="0.25">
      <c r="A68" t="s">
        <v>14</v>
      </c>
      <c r="B68">
        <v>12</v>
      </c>
      <c r="C68">
        <v>18</v>
      </c>
      <c r="D68">
        <v>19</v>
      </c>
      <c r="E68">
        <v>10</v>
      </c>
      <c r="F68">
        <v>19</v>
      </c>
      <c r="G68">
        <v>18</v>
      </c>
      <c r="H68">
        <v>16</v>
      </c>
      <c r="I68">
        <v>19</v>
      </c>
      <c r="J68">
        <v>0</v>
      </c>
      <c r="K68">
        <v>15</v>
      </c>
    </row>
    <row r="69" spans="1:12" x14ac:dyDescent="0.25">
      <c r="A69" t="s">
        <v>15</v>
      </c>
      <c r="B69">
        <v>10</v>
      </c>
      <c r="C69">
        <v>16</v>
      </c>
      <c r="D69">
        <v>15</v>
      </c>
      <c r="E69">
        <v>16</v>
      </c>
      <c r="F69">
        <v>18</v>
      </c>
      <c r="G69">
        <v>15</v>
      </c>
      <c r="H69">
        <v>10</v>
      </c>
      <c r="I69">
        <v>17</v>
      </c>
      <c r="J69">
        <v>10</v>
      </c>
      <c r="K69">
        <v>10</v>
      </c>
    </row>
    <row r="70" spans="1:12" x14ac:dyDescent="0.25">
      <c r="A70" t="s">
        <v>16</v>
      </c>
      <c r="B70">
        <v>13</v>
      </c>
      <c r="C70">
        <v>12</v>
      </c>
      <c r="D70">
        <v>15</v>
      </c>
      <c r="E70">
        <v>10</v>
      </c>
      <c r="F70">
        <v>10</v>
      </c>
      <c r="G70">
        <v>13</v>
      </c>
      <c r="H70">
        <v>14</v>
      </c>
      <c r="I70">
        <v>15</v>
      </c>
      <c r="J70">
        <v>0</v>
      </c>
      <c r="K70">
        <v>14</v>
      </c>
    </row>
    <row r="72" spans="1:12" x14ac:dyDescent="0.25">
      <c r="A72" t="s">
        <v>25</v>
      </c>
      <c r="B72">
        <v>20</v>
      </c>
      <c r="C72">
        <v>0</v>
      </c>
      <c r="D72">
        <v>30</v>
      </c>
      <c r="E72">
        <v>5</v>
      </c>
      <c r="F72">
        <v>5</v>
      </c>
      <c r="G72">
        <v>5</v>
      </c>
      <c r="H72">
        <v>5</v>
      </c>
      <c r="I72">
        <v>15</v>
      </c>
      <c r="J72">
        <v>10</v>
      </c>
      <c r="K72">
        <v>5</v>
      </c>
      <c r="L72">
        <f>SUM(B72:K72)</f>
        <v>100</v>
      </c>
    </row>
    <row r="73" spans="1:12" x14ac:dyDescent="0.25">
      <c r="A73" t="s">
        <v>27</v>
      </c>
      <c r="B73">
        <f>SUM(B65:B70)</f>
        <v>72</v>
      </c>
      <c r="C73">
        <f t="shared" ref="C73:K73" si="20">SUM(C65:C70)</f>
        <v>84</v>
      </c>
      <c r="D73">
        <f t="shared" si="20"/>
        <v>100</v>
      </c>
      <c r="E73">
        <f t="shared" si="20"/>
        <v>80</v>
      </c>
      <c r="F73">
        <f t="shared" si="20"/>
        <v>101</v>
      </c>
      <c r="G73">
        <f t="shared" si="20"/>
        <v>95</v>
      </c>
      <c r="H73">
        <f t="shared" si="20"/>
        <v>90</v>
      </c>
      <c r="I73">
        <f t="shared" si="20"/>
        <v>95</v>
      </c>
      <c r="J73">
        <f t="shared" si="20"/>
        <v>26</v>
      </c>
      <c r="K73">
        <f t="shared" si="20"/>
        <v>71</v>
      </c>
      <c r="L73">
        <f t="shared" ref="L73:L74" si="21">SUM(B73:K73)</f>
        <v>814</v>
      </c>
    </row>
    <row r="74" spans="1:12" x14ac:dyDescent="0.25">
      <c r="A74" t="s">
        <v>26</v>
      </c>
      <c r="B74">
        <f>B73*B72%</f>
        <v>14.4</v>
      </c>
      <c r="C74">
        <f t="shared" ref="C74:K74" si="22">C73*C72%</f>
        <v>0</v>
      </c>
      <c r="D74">
        <f t="shared" si="22"/>
        <v>30</v>
      </c>
      <c r="E74">
        <f t="shared" si="22"/>
        <v>4</v>
      </c>
      <c r="F74">
        <f t="shared" si="22"/>
        <v>5.0500000000000007</v>
      </c>
      <c r="G74">
        <f t="shared" si="22"/>
        <v>4.75</v>
      </c>
      <c r="H74">
        <f t="shared" si="22"/>
        <v>4.5</v>
      </c>
      <c r="I74">
        <f t="shared" si="22"/>
        <v>14.25</v>
      </c>
      <c r="J74">
        <f t="shared" si="22"/>
        <v>2.6</v>
      </c>
      <c r="K74">
        <f t="shared" si="22"/>
        <v>3.5500000000000003</v>
      </c>
      <c r="L74">
        <f t="shared" si="21"/>
        <v>83.1</v>
      </c>
    </row>
    <row r="76" spans="1:12" ht="21" x14ac:dyDescent="0.35">
      <c r="A76" s="2" t="s">
        <v>28</v>
      </c>
    </row>
    <row r="78" spans="1:12" x14ac:dyDescent="0.25">
      <c r="A78" s="1" t="s">
        <v>1</v>
      </c>
      <c r="B78" s="1" t="s">
        <v>2</v>
      </c>
      <c r="C78" s="1" t="s">
        <v>3</v>
      </c>
      <c r="D78" s="1" t="s">
        <v>17</v>
      </c>
      <c r="E78" s="1" t="s">
        <v>4</v>
      </c>
      <c r="F78" s="1" t="s">
        <v>5</v>
      </c>
      <c r="G78" s="1" t="s">
        <v>6</v>
      </c>
      <c r="H78" s="1" t="s">
        <v>7</v>
      </c>
      <c r="I78" s="1" t="s">
        <v>8</v>
      </c>
      <c r="J78" s="1" t="s">
        <v>9</v>
      </c>
      <c r="K78" s="1" t="s">
        <v>10</v>
      </c>
    </row>
    <row r="80" spans="1:12" x14ac:dyDescent="0.25">
      <c r="A80" t="s">
        <v>11</v>
      </c>
      <c r="B80">
        <v>10</v>
      </c>
      <c r="C80">
        <v>15</v>
      </c>
      <c r="D80">
        <v>15</v>
      </c>
      <c r="E80">
        <v>17</v>
      </c>
      <c r="F80">
        <v>18</v>
      </c>
      <c r="G80">
        <v>14</v>
      </c>
      <c r="H80">
        <v>15</v>
      </c>
      <c r="I80">
        <v>12</v>
      </c>
      <c r="J80">
        <v>12</v>
      </c>
      <c r="K80">
        <v>7</v>
      </c>
    </row>
    <row r="81" spans="1:12" x14ac:dyDescent="0.25">
      <c r="A81" t="s">
        <v>12</v>
      </c>
      <c r="B81">
        <v>15</v>
      </c>
      <c r="C81">
        <v>13</v>
      </c>
      <c r="D81">
        <v>18</v>
      </c>
      <c r="E81">
        <v>15</v>
      </c>
      <c r="F81">
        <v>18</v>
      </c>
      <c r="G81">
        <v>15</v>
      </c>
      <c r="H81">
        <v>16</v>
      </c>
      <c r="I81">
        <v>17</v>
      </c>
      <c r="J81">
        <v>4</v>
      </c>
      <c r="K81">
        <v>15</v>
      </c>
    </row>
    <row r="82" spans="1:12" x14ac:dyDescent="0.25">
      <c r="A82" t="s">
        <v>13</v>
      </c>
      <c r="B82">
        <v>12</v>
      </c>
      <c r="C82">
        <v>10</v>
      </c>
      <c r="D82">
        <v>18</v>
      </c>
      <c r="E82">
        <v>12</v>
      </c>
      <c r="F82">
        <v>18</v>
      </c>
      <c r="G82">
        <v>20</v>
      </c>
      <c r="H82">
        <v>19</v>
      </c>
      <c r="I82">
        <v>15</v>
      </c>
      <c r="J82">
        <v>0</v>
      </c>
      <c r="K82">
        <v>10</v>
      </c>
    </row>
    <row r="83" spans="1:12" x14ac:dyDescent="0.25">
      <c r="A83" t="s">
        <v>14</v>
      </c>
      <c r="B83">
        <v>12</v>
      </c>
      <c r="C83">
        <v>18</v>
      </c>
      <c r="D83">
        <v>19</v>
      </c>
      <c r="E83">
        <v>10</v>
      </c>
      <c r="F83">
        <v>19</v>
      </c>
      <c r="G83">
        <v>18</v>
      </c>
      <c r="H83">
        <v>16</v>
      </c>
      <c r="I83">
        <v>19</v>
      </c>
      <c r="J83">
        <v>0</v>
      </c>
      <c r="K83">
        <v>15</v>
      </c>
    </row>
    <row r="84" spans="1:12" x14ac:dyDescent="0.25">
      <c r="A84" t="s">
        <v>15</v>
      </c>
      <c r="B84">
        <v>10</v>
      </c>
      <c r="C84">
        <v>16</v>
      </c>
      <c r="D84">
        <v>15</v>
      </c>
      <c r="E84">
        <v>16</v>
      </c>
      <c r="F84">
        <v>18</v>
      </c>
      <c r="G84">
        <v>15</v>
      </c>
      <c r="H84">
        <v>10</v>
      </c>
      <c r="I84">
        <v>17</v>
      </c>
      <c r="J84">
        <v>10</v>
      </c>
      <c r="K84">
        <v>10</v>
      </c>
    </row>
    <row r="85" spans="1:12" x14ac:dyDescent="0.25">
      <c r="A85" t="s">
        <v>16</v>
      </c>
      <c r="B85">
        <v>13</v>
      </c>
      <c r="C85">
        <v>12</v>
      </c>
      <c r="D85">
        <v>15</v>
      </c>
      <c r="E85">
        <v>10</v>
      </c>
      <c r="F85">
        <v>10</v>
      </c>
      <c r="G85">
        <v>13</v>
      </c>
      <c r="H85">
        <v>14</v>
      </c>
      <c r="I85">
        <v>15</v>
      </c>
      <c r="J85">
        <v>0</v>
      </c>
      <c r="K85">
        <v>14</v>
      </c>
    </row>
    <row r="87" spans="1:12" x14ac:dyDescent="0.25">
      <c r="A87" t="s">
        <v>25</v>
      </c>
      <c r="B87">
        <v>5</v>
      </c>
      <c r="C87">
        <v>5</v>
      </c>
      <c r="D87">
        <v>30</v>
      </c>
      <c r="E87">
        <v>5</v>
      </c>
      <c r="F87">
        <v>30</v>
      </c>
      <c r="G87">
        <v>5</v>
      </c>
      <c r="H87">
        <v>5</v>
      </c>
      <c r="I87">
        <v>5</v>
      </c>
      <c r="J87">
        <v>5</v>
      </c>
      <c r="K87">
        <v>5</v>
      </c>
      <c r="L87">
        <f>SUM(B87:K87)</f>
        <v>100</v>
      </c>
    </row>
    <row r="88" spans="1:12" x14ac:dyDescent="0.25">
      <c r="A88" t="s">
        <v>27</v>
      </c>
      <c r="B88">
        <f>SUM(B80:B85)</f>
        <v>72</v>
      </c>
      <c r="C88">
        <f t="shared" ref="C88:K88" si="23">SUM(C80:C85)</f>
        <v>84</v>
      </c>
      <c r="D88">
        <f t="shared" si="23"/>
        <v>100</v>
      </c>
      <c r="E88">
        <f t="shared" si="23"/>
        <v>80</v>
      </c>
      <c r="F88">
        <f t="shared" si="23"/>
        <v>101</v>
      </c>
      <c r="G88">
        <f t="shared" si="23"/>
        <v>95</v>
      </c>
      <c r="H88">
        <f t="shared" si="23"/>
        <v>90</v>
      </c>
      <c r="I88">
        <f t="shared" si="23"/>
        <v>95</v>
      </c>
      <c r="J88">
        <f t="shared" si="23"/>
        <v>26</v>
      </c>
      <c r="K88">
        <f t="shared" si="23"/>
        <v>71</v>
      </c>
      <c r="L88">
        <f t="shared" ref="L88:L89" si="24">SUM(B88:K88)</f>
        <v>814</v>
      </c>
    </row>
    <row r="89" spans="1:12" x14ac:dyDescent="0.25">
      <c r="A89" t="s">
        <v>26</v>
      </c>
      <c r="B89">
        <f>B88*B87%</f>
        <v>3.6</v>
      </c>
      <c r="C89">
        <f t="shared" ref="C89:K89" si="25">C88*C87%</f>
        <v>4.2</v>
      </c>
      <c r="D89">
        <f t="shared" si="25"/>
        <v>30</v>
      </c>
      <c r="E89">
        <f t="shared" si="25"/>
        <v>4</v>
      </c>
      <c r="F89">
        <f t="shared" si="25"/>
        <v>30.299999999999997</v>
      </c>
      <c r="G89">
        <f t="shared" si="25"/>
        <v>4.75</v>
      </c>
      <c r="H89">
        <f t="shared" si="25"/>
        <v>4.5</v>
      </c>
      <c r="I89">
        <f t="shared" si="25"/>
        <v>4.75</v>
      </c>
      <c r="J89">
        <f t="shared" si="25"/>
        <v>1.3</v>
      </c>
      <c r="K89">
        <f t="shared" si="25"/>
        <v>3.5500000000000003</v>
      </c>
      <c r="L89">
        <f t="shared" si="24"/>
        <v>90.949999999999989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17" sqref="H17"/>
    </sheetView>
  </sheetViews>
  <sheetFormatPr defaultRowHeight="15" x14ac:dyDescent="0.25"/>
  <cols>
    <col min="1" max="1" width="9.140625" style="5"/>
    <col min="2" max="4" width="16.5703125" style="5" bestFit="1" customWidth="1"/>
    <col min="5" max="6" width="9.140625" style="5"/>
    <col min="7" max="7" width="16" style="5" bestFit="1" customWidth="1"/>
    <col min="8" max="8" width="15.5703125" style="5" bestFit="1" customWidth="1"/>
    <col min="9" max="16384" width="9.140625" style="5"/>
  </cols>
  <sheetData>
    <row r="1" spans="1:9" x14ac:dyDescent="0.25">
      <c r="A1" s="5" t="s">
        <v>40</v>
      </c>
      <c r="B1" s="5" t="s">
        <v>37</v>
      </c>
      <c r="C1" s="5" t="s">
        <v>38</v>
      </c>
      <c r="D1" s="5" t="s">
        <v>39</v>
      </c>
    </row>
    <row r="2" spans="1:9" x14ac:dyDescent="0.25">
      <c r="G2" s="5" t="s">
        <v>41</v>
      </c>
      <c r="H2" s="5" t="s">
        <v>42</v>
      </c>
    </row>
    <row r="3" spans="1:9" x14ac:dyDescent="0.25">
      <c r="A3" s="5">
        <v>1</v>
      </c>
      <c r="B3" t="s">
        <v>0</v>
      </c>
      <c r="C3" t="s">
        <v>18</v>
      </c>
      <c r="D3" t="str">
        <f ca="1">IF(RAND()&lt;((Teams!$L$14*Teams!$N$13)/((Teams!$L$14*Teams!$N$13)+Teams!L29)),B3,C3)</f>
        <v>Hawthorn</v>
      </c>
      <c r="E3" s="5">
        <v>1</v>
      </c>
      <c r="G3" s="6">
        <f ca="1">(SUMPRODUCT(--(D3:D32=B3:B32)))/COUNTA(D3:D32)</f>
        <v>0.66666666666666663</v>
      </c>
      <c r="H3" s="6">
        <f ca="1">(SUMPRODUCT(--(D3:D32=C3:C32)))/COUNTA(D3:D32)</f>
        <v>0.33333333333333331</v>
      </c>
    </row>
    <row r="4" spans="1:9" x14ac:dyDescent="0.25">
      <c r="A4" s="5">
        <v>13</v>
      </c>
      <c r="B4" t="s">
        <v>0</v>
      </c>
      <c r="C4" t="s">
        <v>31</v>
      </c>
      <c r="D4" t="str">
        <f ca="1">IF(RAND()&lt;((Teams!$L$14*Teams!$N$13)/((Teams!$L$14*Teams!$N$13)+Teams!L44)),B4,C4)</f>
        <v>Hawthorn</v>
      </c>
      <c r="E4" s="5">
        <v>2</v>
      </c>
    </row>
    <row r="5" spans="1:9" x14ac:dyDescent="0.25">
      <c r="A5" s="5">
        <v>8</v>
      </c>
      <c r="B5" t="s">
        <v>0</v>
      </c>
      <c r="C5" t="s">
        <v>30</v>
      </c>
      <c r="D5" t="str">
        <f ca="1">IF(RAND()&lt;((Teams!$L$14*Teams!$N$13)/((Teams!$L$14*Teams!$N$13)+Teams!L59)),B5,C5)</f>
        <v>Hawthorn</v>
      </c>
      <c r="E5" s="5">
        <v>3</v>
      </c>
    </row>
    <row r="6" spans="1:9" x14ac:dyDescent="0.25">
      <c r="A6" s="5">
        <v>20</v>
      </c>
      <c r="B6" t="s">
        <v>0</v>
      </c>
      <c r="C6" t="s">
        <v>29</v>
      </c>
      <c r="D6" t="str">
        <f ca="1">IF(RAND()&lt;((Teams!$L$14*Teams!$N$13)/((Teams!$L$14*Teams!$N$13)+Teams!L74)),B6,C6)</f>
        <v>Hawthorn</v>
      </c>
      <c r="E6" s="5">
        <v>4</v>
      </c>
    </row>
    <row r="7" spans="1:9" x14ac:dyDescent="0.25">
      <c r="A7" s="5">
        <v>30</v>
      </c>
      <c r="B7" t="s">
        <v>0</v>
      </c>
      <c r="C7" t="s">
        <v>28</v>
      </c>
      <c r="D7" t="str">
        <f ca="1">IF(RAND()&lt;((Teams!$L$14*Teams!$N$13)/((Teams!$L$14*Teams!$N$13)+Teams!L89)),B7,C7)</f>
        <v>Hawthorn</v>
      </c>
      <c r="E7" s="5">
        <v>5</v>
      </c>
    </row>
    <row r="8" spans="1:9" x14ac:dyDescent="0.25">
      <c r="A8" s="5">
        <v>25</v>
      </c>
      <c r="B8" t="s">
        <v>18</v>
      </c>
      <c r="C8" t="s">
        <v>0</v>
      </c>
      <c r="D8" t="str">
        <f ca="1">IF(RAND()&lt;((Teams!$L$29*Teams!$N$13)/((Teams!$L$29*Teams!$N$13)+Teams!L14)),B8,C8)</f>
        <v>Geelong</v>
      </c>
      <c r="E8" s="5">
        <v>6</v>
      </c>
    </row>
    <row r="9" spans="1:9" x14ac:dyDescent="0.25">
      <c r="A9" s="5">
        <v>4</v>
      </c>
      <c r="B9" t="s">
        <v>18</v>
      </c>
      <c r="C9" t="s">
        <v>31</v>
      </c>
      <c r="D9" t="str">
        <f ca="1">IF(RAND()&lt;((Teams!$L$29*Teams!$N$13)/((Teams!$L$29*Teams!$N$13)+Teams!L44)),B9,C9)</f>
        <v>Geelong</v>
      </c>
      <c r="E9" s="5">
        <v>7</v>
      </c>
      <c r="I9"/>
    </row>
    <row r="10" spans="1:9" x14ac:dyDescent="0.25">
      <c r="A10" s="5">
        <v>8</v>
      </c>
      <c r="B10" t="s">
        <v>18</v>
      </c>
      <c r="C10" t="s">
        <v>30</v>
      </c>
      <c r="D10" t="str">
        <f ca="1">IF(RAND()&lt;((Teams!$L$29*Teams!$N$13)/((Teams!$L$29*Teams!$N$13)+Teams!L59)),B10,C10)</f>
        <v>Geelong</v>
      </c>
      <c r="E10" s="5">
        <v>8</v>
      </c>
    </row>
    <row r="11" spans="1:9" x14ac:dyDescent="0.25">
      <c r="A11" s="5">
        <v>18</v>
      </c>
      <c r="B11" t="s">
        <v>18</v>
      </c>
      <c r="C11" t="s">
        <v>29</v>
      </c>
      <c r="D11" t="str">
        <f ca="1">IF(RAND()&lt;((Teams!$L$29*Teams!$N$13)/((Teams!$L$29*Teams!$N$13)+Teams!L74)),B11,C11)</f>
        <v>North Melbourne</v>
      </c>
      <c r="E11" s="5">
        <v>9</v>
      </c>
    </row>
    <row r="12" spans="1:9" x14ac:dyDescent="0.25">
      <c r="A12" s="5">
        <v>9</v>
      </c>
      <c r="B12" t="s">
        <v>18</v>
      </c>
      <c r="C12" t="s">
        <v>28</v>
      </c>
      <c r="D12" t="str">
        <f ca="1">IF(RAND()&lt;((Teams!$L$29*Teams!$N$13)/((Teams!$L$29*Teams!$N$13)+Teams!L89)),B12,C12)</f>
        <v>Geelong</v>
      </c>
      <c r="E12" s="5">
        <v>10</v>
      </c>
    </row>
    <row r="13" spans="1:9" x14ac:dyDescent="0.25">
      <c r="A13" s="5">
        <v>24</v>
      </c>
      <c r="B13" t="s">
        <v>31</v>
      </c>
      <c r="C13" t="s">
        <v>0</v>
      </c>
      <c r="D13" t="str">
        <f ca="1">IF(RAND()&lt;((Teams!$L$44*Teams!$N$13)/((Teams!$L$44*Teams!$N$13)+Teams!L14)),B13,C13)</f>
        <v>Hawthorn</v>
      </c>
      <c r="E13" s="5">
        <v>11</v>
      </c>
    </row>
    <row r="14" spans="1:9" x14ac:dyDescent="0.25">
      <c r="A14" s="5">
        <v>17</v>
      </c>
      <c r="B14" t="s">
        <v>31</v>
      </c>
      <c r="C14" t="s">
        <v>18</v>
      </c>
      <c r="D14" t="str">
        <f ca="1">IF(RAND()&lt;((Teams!$L$44*Teams!$N$13)/((Teams!$L$44*Teams!$N$13)+Teams!L29)),B14,C14)</f>
        <v>Collingwood</v>
      </c>
      <c r="E14" s="5">
        <v>12</v>
      </c>
    </row>
    <row r="15" spans="1:9" x14ac:dyDescent="0.25">
      <c r="A15" s="5">
        <v>2</v>
      </c>
      <c r="B15" t="s">
        <v>31</v>
      </c>
      <c r="C15" t="s">
        <v>30</v>
      </c>
      <c r="D15" t="str">
        <f ca="1">IF(RAND()&lt;((Teams!$L$44*Teams!$N$13)/((Teams!$L$44*Teams!$N$13)+Teams!L59)),B15,C15)</f>
        <v>West Coast</v>
      </c>
      <c r="E15" s="5">
        <v>13</v>
      </c>
    </row>
    <row r="16" spans="1:9" x14ac:dyDescent="0.25">
      <c r="A16" s="5">
        <v>10</v>
      </c>
      <c r="B16" t="s">
        <v>31</v>
      </c>
      <c r="C16" t="s">
        <v>29</v>
      </c>
      <c r="D16" t="str">
        <f ca="1">IF(RAND()&lt;((Teams!$L$44*Teams!$N$13)/((Teams!$L$44*Teams!$N$13)+Teams!L74)),B16,C16)</f>
        <v>Collingwood</v>
      </c>
      <c r="E16" s="5">
        <v>14</v>
      </c>
    </row>
    <row r="17" spans="1:5" x14ac:dyDescent="0.25">
      <c r="A17" s="5">
        <v>29</v>
      </c>
      <c r="B17" t="s">
        <v>31</v>
      </c>
      <c r="C17" t="s">
        <v>28</v>
      </c>
      <c r="D17" t="str">
        <f ca="1">IF(RAND()&lt;((Teams!$L$44*Teams!$N$13)/((Teams!$L$44*Teams!$N$13)+Teams!L89)),B17,C17)</f>
        <v>Collingwood</v>
      </c>
      <c r="E17" s="5">
        <v>15</v>
      </c>
    </row>
    <row r="18" spans="1:5" x14ac:dyDescent="0.25">
      <c r="A18" s="5">
        <v>16</v>
      </c>
      <c r="B18" t="s">
        <v>30</v>
      </c>
      <c r="C18" t="s">
        <v>0</v>
      </c>
      <c r="D18" t="str">
        <f ca="1">IF(RAND()&lt;((Teams!$L$59*Teams!$N$13)/((Teams!$L$59*Teams!$N$13)+Teams!L14)),B18,C18)</f>
        <v>West Coast</v>
      </c>
      <c r="E18" s="5">
        <v>16</v>
      </c>
    </row>
    <row r="19" spans="1:5" x14ac:dyDescent="0.25">
      <c r="A19" s="5">
        <v>21</v>
      </c>
      <c r="B19" t="s">
        <v>30</v>
      </c>
      <c r="C19" t="s">
        <v>18</v>
      </c>
      <c r="D19" t="str">
        <f ca="1">IF(RAND()&lt;((Teams!$L$59*Teams!$N$13)/((Teams!$L$59*Teams!$N$13)+Teams!L29)),B19,C19)</f>
        <v>West Coast</v>
      </c>
      <c r="E19" s="5">
        <v>17</v>
      </c>
    </row>
    <row r="20" spans="1:5" x14ac:dyDescent="0.25">
      <c r="A20" s="5">
        <v>26</v>
      </c>
      <c r="B20" t="s">
        <v>30</v>
      </c>
      <c r="C20" t="s">
        <v>31</v>
      </c>
      <c r="D20" t="str">
        <f ca="1">IF(RAND()&lt;((Teams!$L$59*Teams!$N$13)/((Teams!$L$59*Teams!$N$13)+Teams!L44)),B20,C20)</f>
        <v>Collingwood</v>
      </c>
      <c r="E20" s="5">
        <v>18</v>
      </c>
    </row>
    <row r="21" spans="1:5" x14ac:dyDescent="0.25">
      <c r="A21" s="5">
        <v>5</v>
      </c>
      <c r="B21" t="s">
        <v>30</v>
      </c>
      <c r="C21" t="s">
        <v>29</v>
      </c>
      <c r="D21" t="str">
        <f ca="1">IF(RAND()&lt;((Teams!$L$59*Teams!$N$13)/((Teams!$L$59*Teams!$N$13)+Teams!L74)),B21,C21)</f>
        <v>North Melbourne</v>
      </c>
      <c r="E21" s="5">
        <v>19</v>
      </c>
    </row>
    <row r="22" spans="1:5" x14ac:dyDescent="0.25">
      <c r="A22" s="5">
        <v>11</v>
      </c>
      <c r="B22" t="s">
        <v>30</v>
      </c>
      <c r="C22" t="s">
        <v>28</v>
      </c>
      <c r="D22" t="str">
        <f ca="1">IF(RAND()&lt;((Teams!$L$59*Teams!$N$13)/((Teams!$L$59*Teams!$N$13)+Teams!L89)),B22,C22)</f>
        <v>Adelaide</v>
      </c>
      <c r="E22" s="5">
        <v>20</v>
      </c>
    </row>
    <row r="23" spans="1:5" x14ac:dyDescent="0.25">
      <c r="A23" s="5">
        <v>12</v>
      </c>
      <c r="B23" t="s">
        <v>29</v>
      </c>
      <c r="C23" t="s">
        <v>0</v>
      </c>
      <c r="D23" t="str">
        <f ca="1">IF(RAND()&lt;((Teams!$L$74*Teams!$N$13)/((Teams!$L$74*Teams!$N$13)+Teams!L14)),B23,C23)</f>
        <v>North Melbourne</v>
      </c>
      <c r="E23" s="5">
        <v>21</v>
      </c>
    </row>
    <row r="24" spans="1:5" x14ac:dyDescent="0.25">
      <c r="A24" s="5">
        <v>23</v>
      </c>
      <c r="B24" t="s">
        <v>29</v>
      </c>
      <c r="C24" t="s">
        <v>18</v>
      </c>
      <c r="D24" t="str">
        <f ca="1">IF(RAND()&lt;((Teams!$L$74*Teams!$N$13)/((Teams!$L$74*Teams!$N$13)+Teams!L29)),B24,C24)</f>
        <v>Geelong</v>
      </c>
      <c r="E24" s="5">
        <v>22</v>
      </c>
    </row>
    <row r="25" spans="1:5" x14ac:dyDescent="0.25">
      <c r="A25" s="5">
        <v>28</v>
      </c>
      <c r="B25" t="s">
        <v>29</v>
      </c>
      <c r="C25" t="s">
        <v>31</v>
      </c>
      <c r="D25" t="str">
        <f ca="1">IF(RAND()&lt;((Teams!$L$74*Teams!$N$13)/((Teams!$L$74*Teams!$N$13)+Teams!L44)),B25,C25)</f>
        <v>North Melbourne</v>
      </c>
      <c r="E25" s="5">
        <v>23</v>
      </c>
    </row>
    <row r="26" spans="1:5" x14ac:dyDescent="0.25">
      <c r="A26" s="5">
        <v>15</v>
      </c>
      <c r="B26" t="s">
        <v>29</v>
      </c>
      <c r="C26" t="s">
        <v>30</v>
      </c>
      <c r="D26" t="str">
        <f ca="1">IF(RAND()&lt;((Teams!$L$74*Teams!$N$13)/((Teams!$L$74*Teams!$N$13)+Teams!L59)),B26,C26)</f>
        <v>West Coast</v>
      </c>
      <c r="E26" s="5">
        <v>24</v>
      </c>
    </row>
    <row r="27" spans="1:5" x14ac:dyDescent="0.25">
      <c r="A27" s="5">
        <v>3</v>
      </c>
      <c r="B27" t="s">
        <v>29</v>
      </c>
      <c r="C27" t="s">
        <v>28</v>
      </c>
      <c r="D27" t="str">
        <f ca="1">IF(RAND()&lt;((Teams!$L$74*Teams!$N$13)/((Teams!$L$74*Teams!$N$13)+Teams!L89)),B27,C27)</f>
        <v>Adelaide</v>
      </c>
      <c r="E27" s="5">
        <v>25</v>
      </c>
    </row>
    <row r="28" spans="1:5" x14ac:dyDescent="0.25">
      <c r="A28" s="5">
        <v>6</v>
      </c>
      <c r="B28" t="s">
        <v>28</v>
      </c>
      <c r="C28" t="s">
        <v>0</v>
      </c>
      <c r="D28" t="str">
        <f ca="1">IF(RAND()&lt;((Teams!$L$89*Teams!$N$13)/((Teams!$L$89*Teams!$N$13)+Teams!L14)),B28,C28)</f>
        <v>Adelaide</v>
      </c>
      <c r="E28" s="5">
        <v>26</v>
      </c>
    </row>
    <row r="29" spans="1:5" x14ac:dyDescent="0.25">
      <c r="A29" s="5">
        <v>14</v>
      </c>
      <c r="B29" t="s">
        <v>28</v>
      </c>
      <c r="C29" t="s">
        <v>18</v>
      </c>
      <c r="D29" t="str">
        <f ca="1">IF(RAND()&lt;((Teams!$L$89*Teams!$N$13)/((Teams!$L$89*Teams!$N$13)+Teams!L29)),B29,C29)</f>
        <v>Geelong</v>
      </c>
      <c r="E29" s="5">
        <v>27</v>
      </c>
    </row>
    <row r="30" spans="1:5" x14ac:dyDescent="0.25">
      <c r="A30" s="5">
        <v>19</v>
      </c>
      <c r="B30" t="s">
        <v>28</v>
      </c>
      <c r="C30" t="s">
        <v>31</v>
      </c>
      <c r="D30" t="str">
        <f ca="1">IF(RAND()&lt;((Teams!$L$89*Teams!$N$13)/((Teams!$L$89*Teams!$N$13)+Teams!L44)),B30,C30)</f>
        <v>Adelaide</v>
      </c>
      <c r="E30" s="5">
        <v>28</v>
      </c>
    </row>
    <row r="31" spans="1:5" x14ac:dyDescent="0.25">
      <c r="A31" s="5">
        <v>22</v>
      </c>
      <c r="B31" t="s">
        <v>28</v>
      </c>
      <c r="C31" t="s">
        <v>30</v>
      </c>
      <c r="D31" t="str">
        <f ca="1">IF(RAND()&lt;((Teams!$L$89*Teams!$N$13)/((Teams!$L$89*Teams!$N$13)+Teams!L59)),B31,C31)</f>
        <v>Adelaide</v>
      </c>
      <c r="E31" s="5">
        <v>29</v>
      </c>
    </row>
    <row r="32" spans="1:5" x14ac:dyDescent="0.25">
      <c r="A32" s="5">
        <v>27</v>
      </c>
      <c r="B32" t="s">
        <v>28</v>
      </c>
      <c r="C32" t="s">
        <v>29</v>
      </c>
      <c r="D32" t="str">
        <f ca="1">IF(RAND()&lt;((Teams!$L$89*Teams!$N$13)/((Teams!$L$89*Teams!$N$13)+Teams!L74)),B32,C32)</f>
        <v>Adelaide</v>
      </c>
      <c r="E32" s="5">
        <v>30</v>
      </c>
    </row>
  </sheetData>
  <conditionalFormatting sqref="Q9:Q39 D3:D32">
    <cfRule type="cellIs" dxfId="5" priority="3" operator="equal">
      <formula>B3</formula>
    </cfRule>
    <cfRule type="cellIs" dxfId="4" priority="4" operator="equal">
      <formula>"$S$13=$Q$13"</formula>
    </cfRule>
  </conditionalFormatting>
  <conditionalFormatting sqref="D33">
    <cfRule type="cellIs" dxfId="3" priority="7" operator="equal">
      <formula>B33</formula>
    </cfRule>
    <cfRule type="cellIs" dxfId="2" priority="8" operator="equal">
      <formula>"$S$13=$Q$13"</formula>
    </cfRule>
  </conditionalFormatting>
  <conditionalFormatting sqref="I9">
    <cfRule type="cellIs" dxfId="1" priority="1" operator="equal">
      <formula>G9</formula>
    </cfRule>
    <cfRule type="cellIs" dxfId="0" priority="2" operator="equal">
      <formula>"$S$13=$Q$13"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E1" workbookViewId="0">
      <selection activeCell="H31" sqref="H31"/>
    </sheetView>
  </sheetViews>
  <sheetFormatPr defaultRowHeight="15" x14ac:dyDescent="0.25"/>
  <cols>
    <col min="1" max="1" width="9.140625" hidden="1" customWidth="1"/>
    <col min="2" max="2" width="16.5703125" hidden="1" customWidth="1"/>
    <col min="3" max="3" width="8.85546875" hidden="1" customWidth="1"/>
    <col min="4" max="4" width="9.140625" hidden="1" customWidth="1"/>
    <col min="6" max="6" width="12.140625" bestFit="1" customWidth="1"/>
  </cols>
  <sheetData>
    <row r="1" spans="1:11" x14ac:dyDescent="0.25">
      <c r="A1" t="s">
        <v>34</v>
      </c>
      <c r="B1" t="s">
        <v>32</v>
      </c>
      <c r="C1" t="s">
        <v>33</v>
      </c>
      <c r="E1" t="s">
        <v>34</v>
      </c>
      <c r="F1" t="s">
        <v>32</v>
      </c>
      <c r="G1" t="s">
        <v>33</v>
      </c>
      <c r="I1" t="s">
        <v>35</v>
      </c>
    </row>
    <row r="2" spans="1:11" ht="15.75" x14ac:dyDescent="0.25">
      <c r="A2">
        <f ca="1">RANK(C2,$C$2:$C$7)+COUNTIF($C$2:C2,C2)-1</f>
        <v>1</v>
      </c>
      <c r="B2" t="s">
        <v>18</v>
      </c>
      <c r="C2" s="3">
        <f ca="1">(COUNTIF(Fixture!$D$3:$D$32,B2))*4</f>
        <v>24</v>
      </c>
      <c r="E2">
        <v>1</v>
      </c>
      <c r="F2" t="str">
        <f t="shared" ref="F2:G6" ca="1" si="0">VLOOKUP(E2,A$2:C$7,2,FALSE)</f>
        <v>Geelong</v>
      </c>
      <c r="G2">
        <f t="shared" ca="1" si="0"/>
        <v>24</v>
      </c>
      <c r="I2" s="4"/>
    </row>
    <row r="3" spans="1:11" ht="15.75" x14ac:dyDescent="0.25">
      <c r="A3">
        <f ca="1">RANK(C3,$C$2:$C$7)+COUNTIF($C$2:C3,C3)-1</f>
        <v>4</v>
      </c>
      <c r="B3" t="s">
        <v>31</v>
      </c>
      <c r="C3" s="3">
        <f ca="1">(COUNTIF(Fixture!$D$3:$D$32,B3))*4</f>
        <v>16</v>
      </c>
      <c r="E3">
        <v>2</v>
      </c>
      <c r="F3" t="str">
        <f t="shared" ca="1" si="0"/>
        <v>Hawthorn</v>
      </c>
      <c r="G3">
        <f t="shared" ca="1" si="0"/>
        <v>24</v>
      </c>
      <c r="I3" s="4">
        <f ca="1">I3+1</f>
        <v>0</v>
      </c>
    </row>
    <row r="4" spans="1:11" ht="15.75" x14ac:dyDescent="0.25">
      <c r="A4">
        <f ca="1">RANK(C4,$C$2:$C$7)+COUNTIF($C$2:C4,C4)-1</f>
        <v>2</v>
      </c>
      <c r="B4" t="s">
        <v>0</v>
      </c>
      <c r="C4" s="3">
        <f ca="1">(COUNTIF(Fixture!$D$3:$D$32,B4))*4</f>
        <v>24</v>
      </c>
      <c r="E4">
        <v>3</v>
      </c>
      <c r="F4" t="str">
        <f t="shared" ca="1" si="0"/>
        <v>Adelaide</v>
      </c>
      <c r="G4">
        <f t="shared" ca="1" si="0"/>
        <v>24</v>
      </c>
      <c r="I4" s="4"/>
    </row>
    <row r="5" spans="1:11" ht="15.75" x14ac:dyDescent="0.25">
      <c r="A5">
        <f ca="1">RANK(C5,$C$2:$C$7)+COUNTIF($C$2:C5,C5)-1</f>
        <v>5</v>
      </c>
      <c r="B5" t="s">
        <v>30</v>
      </c>
      <c r="C5" s="3">
        <f ca="1">(COUNTIF(Fixture!$D$3:$D$32,B5))*4</f>
        <v>16</v>
      </c>
      <c r="E5">
        <v>4</v>
      </c>
      <c r="F5" t="str">
        <f t="shared" ca="1" si="0"/>
        <v>Collingwood</v>
      </c>
      <c r="G5">
        <f t="shared" ca="1" si="0"/>
        <v>16</v>
      </c>
      <c r="I5" s="4"/>
      <c r="K5">
        <f ca="1">K5+1</f>
        <v>0</v>
      </c>
    </row>
    <row r="6" spans="1:11" ht="15.75" x14ac:dyDescent="0.25">
      <c r="A6">
        <f ca="1">RANK(C6,$C$2:$C$7)+COUNTIF($C$2:C6,C6)-1</f>
        <v>3</v>
      </c>
      <c r="B6" t="s">
        <v>28</v>
      </c>
      <c r="C6" s="3">
        <f ca="1">(COUNTIF(Fixture!$D$3:$D$32,B6))*4</f>
        <v>24</v>
      </c>
      <c r="E6">
        <v>5</v>
      </c>
      <c r="F6" t="str">
        <f t="shared" ca="1" si="0"/>
        <v>West Coast</v>
      </c>
      <c r="G6">
        <f t="shared" ca="1" si="0"/>
        <v>16</v>
      </c>
      <c r="I6" s="4"/>
    </row>
    <row r="7" spans="1:11" ht="15.75" x14ac:dyDescent="0.25">
      <c r="A7">
        <f ca="1">RANK(C7,$C$2:$C$7)+COUNTIF($C$2:C7,C7)-1</f>
        <v>6</v>
      </c>
      <c r="B7" t="s">
        <v>29</v>
      </c>
      <c r="C7" s="3">
        <f ca="1">(COUNTIF(Fixture!$D$3:$D$32,B7))*4</f>
        <v>16</v>
      </c>
      <c r="E7">
        <v>6</v>
      </c>
      <c r="F7" t="str">
        <f ca="1">VLOOKUP(E7,A$2:C$7,2,FALSE)</f>
        <v>North Melbourne</v>
      </c>
      <c r="G7">
        <f ca="1">VLOOKUP(F7,B$2:D$7,2,FALSE)</f>
        <v>16</v>
      </c>
      <c r="I7" s="4"/>
    </row>
    <row r="8" spans="1:11" x14ac:dyDescent="0.25">
      <c r="G8">
        <f ca="1">SUM(G2:G7)/4</f>
        <v>30</v>
      </c>
    </row>
  </sheetData>
  <sortState ref="B2:C7">
    <sortCondition descending="1" ref="C2:C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0" sqref="F20"/>
    </sheetView>
  </sheetViews>
  <sheetFormatPr defaultRowHeight="15" x14ac:dyDescent="0.25"/>
  <cols>
    <col min="5" max="5" width="14.28515625" bestFit="1" customWidth="1"/>
  </cols>
  <sheetData>
    <row r="1" spans="1:4" x14ac:dyDescent="0.25">
      <c r="A1" t="s">
        <v>43</v>
      </c>
    </row>
    <row r="3" spans="1:4" x14ac:dyDescent="0.25">
      <c r="A3" s="1" t="s">
        <v>44</v>
      </c>
    </row>
    <row r="4" spans="1:4" x14ac:dyDescent="0.25">
      <c r="A4">
        <v>267</v>
      </c>
      <c r="B4">
        <v>182</v>
      </c>
      <c r="C4">
        <v>85</v>
      </c>
      <c r="D4">
        <f>B4/A4</f>
        <v>0.68164794007490637</v>
      </c>
    </row>
    <row r="5" spans="1:4" x14ac:dyDescent="0.25">
      <c r="A5">
        <v>204</v>
      </c>
      <c r="B5">
        <v>112</v>
      </c>
      <c r="C5">
        <v>92</v>
      </c>
      <c r="D5">
        <f>B5/A5</f>
        <v>0.5490196078431373</v>
      </c>
    </row>
    <row r="6" spans="1:4" x14ac:dyDescent="0.25">
      <c r="A6">
        <f>SUM(A4:A5)</f>
        <v>471</v>
      </c>
      <c r="B6">
        <f t="shared" ref="B6:C6" si="0">SUM(B4:B5)</f>
        <v>294</v>
      </c>
      <c r="C6">
        <f t="shared" si="0"/>
        <v>177</v>
      </c>
      <c r="D6">
        <f>B6/A6</f>
        <v>0.62420382165605093</v>
      </c>
    </row>
    <row r="7" spans="1:4" x14ac:dyDescent="0.25">
      <c r="B7">
        <f>B6/A6</f>
        <v>0.62420382165605093</v>
      </c>
    </row>
    <row r="9" spans="1:4" x14ac:dyDescent="0.25">
      <c r="A9" s="1" t="s">
        <v>47</v>
      </c>
    </row>
    <row r="10" spans="1:4" x14ac:dyDescent="0.25">
      <c r="A10">
        <v>272</v>
      </c>
      <c r="B10">
        <v>176</v>
      </c>
      <c r="D10">
        <f>B10/A10</f>
        <v>0.6470588235294118</v>
      </c>
    </row>
    <row r="11" spans="1:4" x14ac:dyDescent="0.25">
      <c r="A11">
        <v>204</v>
      </c>
      <c r="B11">
        <v>122</v>
      </c>
      <c r="D11">
        <f>B11/A11</f>
        <v>0.59803921568627449</v>
      </c>
    </row>
    <row r="12" spans="1:4" x14ac:dyDescent="0.25">
      <c r="A12">
        <f>SUM(A10:A11)</f>
        <v>476</v>
      </c>
      <c r="B12">
        <f t="shared" ref="B12" si="1">SUM(B10:B11)</f>
        <v>298</v>
      </c>
      <c r="D12">
        <f>B12/A12</f>
        <v>0.62605042016806722</v>
      </c>
    </row>
    <row r="13" spans="1:4" x14ac:dyDescent="0.25">
      <c r="B13">
        <f>B12/A12</f>
        <v>0.62605042016806722</v>
      </c>
    </row>
    <row r="15" spans="1:4" x14ac:dyDescent="0.25">
      <c r="A15" s="1" t="s">
        <v>46</v>
      </c>
    </row>
    <row r="16" spans="1:4" x14ac:dyDescent="0.25">
      <c r="A16">
        <v>327</v>
      </c>
      <c r="B16">
        <v>186</v>
      </c>
      <c r="D16">
        <f>B16/A16</f>
        <v>0.56880733944954132</v>
      </c>
    </row>
    <row r="18" spans="1:6" x14ac:dyDescent="0.25">
      <c r="A18" s="1" t="s">
        <v>45</v>
      </c>
    </row>
    <row r="19" spans="1:6" x14ac:dyDescent="0.25">
      <c r="A19">
        <v>196</v>
      </c>
      <c r="B19">
        <v>124</v>
      </c>
      <c r="D19">
        <f>B19/A19</f>
        <v>0.63265306122448983</v>
      </c>
      <c r="F19">
        <f>D19+D16+D12+D6</f>
        <v>2.4517146424981493</v>
      </c>
    </row>
    <row r="20" spans="1:6" ht="21" x14ac:dyDescent="0.35">
      <c r="E20" s="1" t="s">
        <v>48</v>
      </c>
      <c r="F20" s="7">
        <f>F19/4</f>
        <v>0.61292866062453732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F1" zoomScale="80" zoomScaleNormal="80" workbookViewId="0">
      <selection activeCell="S17" sqref="S17"/>
    </sheetView>
  </sheetViews>
  <sheetFormatPr defaultRowHeight="15" x14ac:dyDescent="0.25"/>
  <cols>
    <col min="1" max="1" width="15.85546875" bestFit="1" customWidth="1"/>
    <col min="2" max="2" width="12.28515625" bestFit="1" customWidth="1"/>
    <col min="3" max="3" width="19.28515625" bestFit="1" customWidth="1"/>
    <col min="4" max="4" width="17.7109375" bestFit="1" customWidth="1"/>
    <col min="5" max="5" width="22.28515625" bestFit="1" customWidth="1"/>
    <col min="6" max="6" width="25.28515625" bestFit="1" customWidth="1"/>
    <col min="7" max="7" width="15" bestFit="1" customWidth="1"/>
    <col min="8" max="8" width="18.42578125" bestFit="1" customWidth="1"/>
    <col min="9" max="9" width="23.42578125" bestFit="1" customWidth="1"/>
    <col min="10" max="10" width="17.28515625" bestFit="1" customWidth="1"/>
    <col min="11" max="11" width="16.5703125" bestFit="1" customWidth="1"/>
    <col min="12" max="12" width="13.85546875" bestFit="1" customWidth="1"/>
    <col min="13" max="13" width="15.140625" bestFit="1" customWidth="1"/>
    <col min="14" max="14" width="17.140625" bestFit="1" customWidth="1"/>
    <col min="15" max="15" width="19.28515625" bestFit="1" customWidth="1"/>
    <col min="16" max="16" width="17.7109375" bestFit="1" customWidth="1"/>
    <col min="17" max="17" width="15.140625" bestFit="1" customWidth="1"/>
    <col min="18" max="18" width="14.42578125" bestFit="1" customWidth="1"/>
    <col min="19" max="20" width="25.85546875" bestFit="1" customWidth="1"/>
  </cols>
  <sheetData>
    <row r="1" spans="1:20" x14ac:dyDescent="0.25">
      <c r="A1" t="s">
        <v>49</v>
      </c>
      <c r="B1" t="s">
        <v>50</v>
      </c>
      <c r="C1" t="s">
        <v>72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82</v>
      </c>
      <c r="R1" t="s">
        <v>83</v>
      </c>
      <c r="S1" t="s">
        <v>84</v>
      </c>
      <c r="T1" t="s">
        <v>85</v>
      </c>
    </row>
    <row r="2" spans="1:20" ht="15.75" x14ac:dyDescent="0.25">
      <c r="A2" s="8" t="s">
        <v>64</v>
      </c>
      <c r="B2" s="9" t="s">
        <v>71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</row>
    <row r="3" spans="1:20" ht="15.75" x14ac:dyDescent="0.25">
      <c r="A3" s="8" t="s">
        <v>70</v>
      </c>
      <c r="B3" s="9" t="s">
        <v>71</v>
      </c>
      <c r="C3" t="s">
        <v>73</v>
      </c>
      <c r="D3" t="s">
        <v>74</v>
      </c>
      <c r="E3" t="s">
        <v>75</v>
      </c>
      <c r="F3" t="s">
        <v>77</v>
      </c>
      <c r="G3" t="s">
        <v>76</v>
      </c>
      <c r="H3" t="s">
        <v>78</v>
      </c>
      <c r="I3" t="s">
        <v>79</v>
      </c>
      <c r="J3" t="s">
        <v>80</v>
      </c>
      <c r="K3" t="s">
        <v>81</v>
      </c>
      <c r="L3" t="s">
        <v>10</v>
      </c>
      <c r="M3" t="s">
        <v>87</v>
      </c>
      <c r="N3" t="s">
        <v>86</v>
      </c>
      <c r="O3" t="s">
        <v>88</v>
      </c>
      <c r="P3" t="s">
        <v>89</v>
      </c>
      <c r="Q3" t="s">
        <v>90</v>
      </c>
    </row>
    <row r="4" spans="1:20" ht="15.75" x14ac:dyDescent="0.25">
      <c r="A4" s="8" t="s">
        <v>92</v>
      </c>
      <c r="B4" s="9" t="s">
        <v>71</v>
      </c>
      <c r="C4" t="s">
        <v>2</v>
      </c>
      <c r="D4" t="s">
        <v>3</v>
      </c>
      <c r="E4" t="s">
        <v>17</v>
      </c>
      <c r="F4" t="s">
        <v>93</v>
      </c>
      <c r="G4" t="s">
        <v>94</v>
      </c>
      <c r="H4" t="s">
        <v>91</v>
      </c>
      <c r="I4" t="s">
        <v>95</v>
      </c>
      <c r="J4" t="s">
        <v>96</v>
      </c>
      <c r="K4" t="s">
        <v>97</v>
      </c>
      <c r="L4" t="s">
        <v>98</v>
      </c>
      <c r="M4" t="s">
        <v>99</v>
      </c>
      <c r="N4" t="s">
        <v>100</v>
      </c>
      <c r="O4" t="s">
        <v>118</v>
      </c>
      <c r="P4" t="s">
        <v>120</v>
      </c>
      <c r="Q4" t="s">
        <v>121</v>
      </c>
      <c r="R4" t="s">
        <v>122</v>
      </c>
    </row>
    <row r="5" spans="1:20" ht="15.75" x14ac:dyDescent="0.25">
      <c r="A5" s="8" t="s">
        <v>101</v>
      </c>
      <c r="B5" s="9" t="s">
        <v>71</v>
      </c>
      <c r="C5" t="s">
        <v>102</v>
      </c>
      <c r="D5" t="s">
        <v>103</v>
      </c>
      <c r="E5" t="s">
        <v>104</v>
      </c>
      <c r="F5" t="s">
        <v>105</v>
      </c>
      <c r="G5" t="s">
        <v>106</v>
      </c>
      <c r="H5" t="s">
        <v>108</v>
      </c>
      <c r="I5" t="s">
        <v>107</v>
      </c>
      <c r="J5" t="s">
        <v>109</v>
      </c>
      <c r="K5" t="s">
        <v>110</v>
      </c>
      <c r="L5" t="s">
        <v>111</v>
      </c>
      <c r="M5" t="s">
        <v>112</v>
      </c>
      <c r="N5" t="s">
        <v>113</v>
      </c>
      <c r="O5" t="s">
        <v>114</v>
      </c>
      <c r="P5" t="s">
        <v>115</v>
      </c>
      <c r="Q5" t="s">
        <v>116</v>
      </c>
      <c r="R5" t="s">
        <v>117</v>
      </c>
      <c r="S5" t="s">
        <v>119</v>
      </c>
      <c r="T5" t="s">
        <v>127</v>
      </c>
    </row>
    <row r="6" spans="1:20" ht="15.75" x14ac:dyDescent="0.25">
      <c r="A6" s="8" t="s">
        <v>123</v>
      </c>
      <c r="B6" s="9" t="s">
        <v>71</v>
      </c>
      <c r="C6" t="s">
        <v>73</v>
      </c>
      <c r="D6" t="s">
        <v>124</v>
      </c>
      <c r="E6" t="s">
        <v>125</v>
      </c>
      <c r="F6" t="s">
        <v>126</v>
      </c>
    </row>
    <row r="7" spans="1:20" ht="15.75" x14ac:dyDescent="0.25">
      <c r="A7" s="8" t="s">
        <v>128</v>
      </c>
      <c r="B7" s="9" t="s">
        <v>129</v>
      </c>
      <c r="C7" t="s">
        <v>132</v>
      </c>
      <c r="D7" t="s">
        <v>133</v>
      </c>
      <c r="E7" t="s">
        <v>130</v>
      </c>
      <c r="F7" t="s">
        <v>131</v>
      </c>
      <c r="G7" t="s">
        <v>134</v>
      </c>
      <c r="H7" t="s">
        <v>135</v>
      </c>
      <c r="I7" t="s">
        <v>136</v>
      </c>
    </row>
    <row r="8" spans="1:20" ht="15.75" x14ac:dyDescent="0.25">
      <c r="A8" s="8" t="s">
        <v>137</v>
      </c>
      <c r="B8" s="9" t="s">
        <v>129</v>
      </c>
      <c r="C8" t="s">
        <v>138</v>
      </c>
      <c r="D8" t="s">
        <v>139</v>
      </c>
      <c r="E8" t="s">
        <v>140</v>
      </c>
      <c r="F8" t="s">
        <v>141</v>
      </c>
      <c r="G8" t="s">
        <v>142</v>
      </c>
      <c r="H8" t="s">
        <v>143</v>
      </c>
      <c r="I8" t="s">
        <v>33</v>
      </c>
      <c r="J8" t="s">
        <v>145</v>
      </c>
    </row>
    <row r="9" spans="1:20" ht="15.75" x14ac:dyDescent="0.25">
      <c r="A9" s="8" t="s">
        <v>144</v>
      </c>
      <c r="B9" s="9" t="s">
        <v>145</v>
      </c>
      <c r="C9" t="s">
        <v>146</v>
      </c>
      <c r="D9" t="s">
        <v>147</v>
      </c>
      <c r="E9" t="s">
        <v>148</v>
      </c>
    </row>
    <row r="10" spans="1:20" ht="15.75" x14ac:dyDescent="0.25">
      <c r="A10" s="8" t="s">
        <v>149</v>
      </c>
      <c r="B10" s="9" t="s">
        <v>147</v>
      </c>
      <c r="C10" t="s">
        <v>150</v>
      </c>
      <c r="D10" t="s">
        <v>151</v>
      </c>
      <c r="E10" t="s">
        <v>152</v>
      </c>
      <c r="F10" t="s">
        <v>153</v>
      </c>
      <c r="G10" t="s">
        <v>154</v>
      </c>
      <c r="H10" t="s">
        <v>155</v>
      </c>
    </row>
    <row r="11" spans="1:20" ht="15.75" x14ac:dyDescent="0.25">
      <c r="A11" s="8" t="s">
        <v>156</v>
      </c>
      <c r="B11" s="9" t="s">
        <v>152</v>
      </c>
      <c r="C11" t="s">
        <v>157</v>
      </c>
      <c r="D11" t="s">
        <v>158</v>
      </c>
      <c r="E11" t="s">
        <v>159</v>
      </c>
      <c r="F11" t="s">
        <v>160</v>
      </c>
    </row>
    <row r="12" spans="1:20" ht="15.75" x14ac:dyDescent="0.25">
      <c r="A12" s="8" t="s">
        <v>161</v>
      </c>
      <c r="B12" s="9" t="s">
        <v>145</v>
      </c>
      <c r="C12" t="s">
        <v>71</v>
      </c>
      <c r="D12" t="s">
        <v>129</v>
      </c>
    </row>
    <row r="13" spans="1:20" ht="15.75" x14ac:dyDescent="0.25">
      <c r="A13" s="8" t="s">
        <v>162</v>
      </c>
      <c r="B13" s="9"/>
    </row>
    <row r="14" spans="1:20" ht="15.75" x14ac:dyDescent="0.25">
      <c r="A14" s="8" t="s">
        <v>163</v>
      </c>
      <c r="B14" s="9"/>
    </row>
    <row r="15" spans="1:20" ht="15.75" x14ac:dyDescent="0.25">
      <c r="A15" s="8" t="s">
        <v>164</v>
      </c>
      <c r="B15" s="9" t="s">
        <v>145</v>
      </c>
      <c r="C15" t="s">
        <v>129</v>
      </c>
      <c r="D15" t="s">
        <v>165</v>
      </c>
      <c r="E15" t="s">
        <v>166</v>
      </c>
      <c r="F15" t="s">
        <v>167</v>
      </c>
      <c r="G15" t="s">
        <v>168</v>
      </c>
    </row>
    <row r="16" spans="1:20" ht="15.75" x14ac:dyDescent="0.25">
      <c r="A16" s="8" t="s">
        <v>169</v>
      </c>
      <c r="B16" s="9" t="s">
        <v>170</v>
      </c>
      <c r="C16" t="s">
        <v>65</v>
      </c>
      <c r="D16" t="s">
        <v>66</v>
      </c>
      <c r="E16" t="s">
        <v>67</v>
      </c>
      <c r="F16" t="s">
        <v>171</v>
      </c>
    </row>
    <row r="17" spans="1:20" ht="15.75" x14ac:dyDescent="0.25">
      <c r="A17" s="8" t="s">
        <v>172</v>
      </c>
      <c r="B17" s="9" t="s">
        <v>170</v>
      </c>
      <c r="C17" t="s">
        <v>174</v>
      </c>
      <c r="D17" t="s">
        <v>102</v>
      </c>
      <c r="E17" t="s">
        <v>176</v>
      </c>
      <c r="F17" t="s">
        <v>177</v>
      </c>
      <c r="G17" t="s">
        <v>178</v>
      </c>
      <c r="H17" t="s">
        <v>173</v>
      </c>
      <c r="I17" t="s">
        <v>184</v>
      </c>
      <c r="J17" t="s">
        <v>162</v>
      </c>
      <c r="K17" t="s">
        <v>175</v>
      </c>
      <c r="L17" t="s">
        <v>185</v>
      </c>
      <c r="M17" t="s">
        <v>179</v>
      </c>
      <c r="N17" t="s">
        <v>186</v>
      </c>
      <c r="O17" t="s">
        <v>187</v>
      </c>
      <c r="P17" t="s">
        <v>180</v>
      </c>
      <c r="Q17" t="s">
        <v>181</v>
      </c>
      <c r="R17" t="s">
        <v>182</v>
      </c>
      <c r="S17" t="s">
        <v>188</v>
      </c>
      <c r="T17" t="s">
        <v>183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Teams</vt:lpstr>
      <vt:lpstr>Fixture</vt:lpstr>
      <vt:lpstr>Ladder</vt:lpstr>
      <vt:lpstr>Home Ground Advantage</vt:lpstr>
      <vt:lpstr>Table structure</vt:lpstr>
      <vt:lpstr>Ladder!Criteria</vt:lpstr>
    </vt:vector>
  </TitlesOfParts>
  <Company>IT Resources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McDougall</dc:creator>
  <cp:lastModifiedBy>Andrew McDougall</cp:lastModifiedBy>
  <dcterms:created xsi:type="dcterms:W3CDTF">2013-05-02T23:37:09Z</dcterms:created>
  <dcterms:modified xsi:type="dcterms:W3CDTF">2013-08-05T05:37:35Z</dcterms:modified>
</cp:coreProperties>
</file>